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5205D73-4541-465A-AF12-3DC37436C06A}" xr6:coauthVersionLast="47" xr6:coauthVersionMax="47" xr10:uidLastSave="{00000000-0000-0000-0000-000000000000}"/>
  <bookViews>
    <workbookView xWindow="28680" yWindow="-120" windowWidth="29040" windowHeight="15720" xr2:uid="{3552262D-8427-4860-A449-DC0A587CE2E5}"/>
  </bookViews>
  <sheets>
    <sheet name="SubSector Analysis" sheetId="3" r:id="rId1"/>
    <sheet name="Nifty 750 Analysis" sheetId="2" r:id="rId2"/>
    <sheet name="Price_Filter_29_10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" i="3" l="1"/>
  <c r="O59" i="3"/>
  <c r="N12" i="3"/>
  <c r="N77" i="3"/>
  <c r="M73" i="3"/>
  <c r="M36" i="3"/>
  <c r="L42" i="3"/>
  <c r="L11" i="3"/>
  <c r="L74" i="3"/>
  <c r="L67" i="3"/>
  <c r="L85" i="3"/>
  <c r="L86" i="3"/>
  <c r="L120" i="3"/>
  <c r="K79" i="3"/>
  <c r="K20" i="3"/>
  <c r="K96" i="3"/>
  <c r="K113" i="3"/>
  <c r="K115" i="3"/>
  <c r="J22" i="3"/>
  <c r="J92" i="3"/>
  <c r="J60" i="3"/>
  <c r="J93" i="3"/>
  <c r="J63" i="3"/>
  <c r="J34" i="3"/>
  <c r="J35" i="3"/>
  <c r="J73" i="3"/>
  <c r="J97" i="3"/>
  <c r="J89" i="3"/>
  <c r="J99" i="3"/>
  <c r="I27" i="3"/>
  <c r="I55" i="3"/>
  <c r="I32" i="3"/>
  <c r="I65" i="3"/>
  <c r="I69" i="3"/>
  <c r="I23" i="3"/>
  <c r="I17" i="3"/>
  <c r="I57" i="3"/>
  <c r="I38" i="3"/>
  <c r="I94" i="3"/>
  <c r="I86" i="3"/>
  <c r="I103" i="3"/>
  <c r="I111" i="3"/>
  <c r="I83" i="3"/>
  <c r="I119" i="3"/>
  <c r="I121" i="3"/>
  <c r="H5" i="3"/>
  <c r="H44" i="3"/>
  <c r="H3" i="3"/>
  <c r="H29" i="3"/>
  <c r="H68" i="3"/>
  <c r="H63" i="3"/>
  <c r="H46" i="3"/>
  <c r="H74" i="3"/>
  <c r="H100" i="3"/>
  <c r="H118" i="3"/>
  <c r="H119" i="3"/>
  <c r="G47" i="3"/>
  <c r="G92" i="3"/>
  <c r="G18" i="3"/>
  <c r="G11" i="3"/>
  <c r="G52" i="3"/>
  <c r="G60" i="3"/>
  <c r="G45" i="3"/>
  <c r="G26" i="3"/>
  <c r="G23" i="3"/>
  <c r="G79" i="3"/>
  <c r="G81" i="3"/>
  <c r="G57" i="3"/>
  <c r="G35" i="3"/>
  <c r="G72" i="3"/>
  <c r="G43" i="3"/>
  <c r="G86" i="3"/>
  <c r="G103" i="3"/>
  <c r="G97" i="3"/>
  <c r="G114" i="3"/>
  <c r="G98" i="3"/>
  <c r="G116" i="3"/>
  <c r="G120" i="3"/>
  <c r="G121" i="3"/>
  <c r="G99" i="3"/>
  <c r="F22" i="3"/>
  <c r="F2" i="3"/>
  <c r="F40" i="3"/>
  <c r="F47" i="3"/>
  <c r="F44" i="3"/>
  <c r="F42" i="3"/>
  <c r="F12" i="3"/>
  <c r="F11" i="3"/>
  <c r="F60" i="3"/>
  <c r="F53" i="3"/>
  <c r="F3" i="3"/>
  <c r="F71" i="3"/>
  <c r="F101" i="3"/>
  <c r="F6" i="3"/>
  <c r="F77" i="3"/>
  <c r="F45" i="3"/>
  <c r="F63" i="3"/>
  <c r="F46" i="3"/>
  <c r="F79" i="3"/>
  <c r="F50" i="3"/>
  <c r="F102" i="3"/>
  <c r="F54" i="3"/>
  <c r="F67" i="3"/>
  <c r="F81" i="3"/>
  <c r="F91" i="3"/>
  <c r="F35" i="3"/>
  <c r="F100" i="3"/>
  <c r="F94" i="3"/>
  <c r="F20" i="3"/>
  <c r="F72" i="3"/>
  <c r="F41" i="3"/>
  <c r="F36" i="3"/>
  <c r="F85" i="3"/>
  <c r="F110" i="3"/>
  <c r="F86" i="3"/>
  <c r="F97" i="3"/>
  <c r="F111" i="3"/>
  <c r="F112" i="3"/>
  <c r="F109" i="3"/>
  <c r="F114" i="3"/>
  <c r="F116" i="3"/>
  <c r="F117" i="3"/>
  <c r="F118" i="3"/>
  <c r="F83" i="3"/>
  <c r="F120" i="3"/>
  <c r="F99" i="3"/>
  <c r="E31" i="3"/>
  <c r="E25" i="3"/>
  <c r="E14" i="3"/>
  <c r="E95" i="3"/>
  <c r="E58" i="3"/>
  <c r="E76" i="3"/>
  <c r="D22" i="3"/>
  <c r="D47" i="3"/>
  <c r="D92" i="3"/>
  <c r="D62" i="3"/>
  <c r="D44" i="3"/>
  <c r="D11" i="3"/>
  <c r="D15" i="3"/>
  <c r="D55" i="3"/>
  <c r="D60" i="3"/>
  <c r="D71" i="3"/>
  <c r="D93" i="3"/>
  <c r="D16" i="3"/>
  <c r="D101" i="3"/>
  <c r="D45" i="3"/>
  <c r="D26" i="3"/>
  <c r="D69" i="3"/>
  <c r="D63" i="3"/>
  <c r="D50" i="3"/>
  <c r="D34" i="3"/>
  <c r="D21" i="3"/>
  <c r="D102" i="3"/>
  <c r="D91" i="3"/>
  <c r="D8" i="3"/>
  <c r="D57" i="3"/>
  <c r="D35" i="3"/>
  <c r="D72" i="3"/>
  <c r="D73" i="3"/>
  <c r="D43" i="3"/>
  <c r="D41" i="3"/>
  <c r="D86" i="3"/>
  <c r="D87" i="3"/>
  <c r="D103" i="3"/>
  <c r="D97" i="3"/>
  <c r="D114" i="3"/>
  <c r="D89" i="3"/>
  <c r="D98" i="3"/>
  <c r="D116" i="3"/>
  <c r="D120" i="3"/>
  <c r="D84" i="3"/>
  <c r="D121" i="3"/>
  <c r="D99" i="3"/>
  <c r="C22" i="3"/>
  <c r="C2" i="3"/>
  <c r="C27" i="3"/>
  <c r="C40" i="3"/>
  <c r="C47" i="3"/>
  <c r="C18" i="3"/>
  <c r="C44" i="3"/>
  <c r="C42" i="3"/>
  <c r="C10" i="3"/>
  <c r="C12" i="3"/>
  <c r="C11" i="3"/>
  <c r="C32" i="3"/>
  <c r="C60" i="3"/>
  <c r="C53" i="3"/>
  <c r="C65" i="3"/>
  <c r="C3" i="3"/>
  <c r="C71" i="3"/>
  <c r="C19" i="3"/>
  <c r="C101" i="3"/>
  <c r="C6" i="3"/>
  <c r="C78" i="3"/>
  <c r="C77" i="3"/>
  <c r="C45" i="3"/>
  <c r="C23" i="3"/>
  <c r="C63" i="3"/>
  <c r="C46" i="3"/>
  <c r="C17" i="3"/>
  <c r="C79" i="3"/>
  <c r="C50" i="3"/>
  <c r="C4" i="3"/>
  <c r="C102" i="3"/>
  <c r="C54" i="3"/>
  <c r="C67" i="3"/>
  <c r="C81" i="3"/>
  <c r="C91" i="3"/>
  <c r="C38" i="3"/>
  <c r="C35" i="3"/>
  <c r="C100" i="3"/>
  <c r="C94" i="3"/>
  <c r="C20" i="3"/>
  <c r="C72" i="3"/>
  <c r="C105" i="3"/>
  <c r="C41" i="3"/>
  <c r="C36" i="3"/>
  <c r="C85" i="3"/>
  <c r="C110" i="3"/>
  <c r="C86" i="3"/>
  <c r="C82" i="3"/>
  <c r="C97" i="3"/>
  <c r="C111" i="3"/>
  <c r="C112" i="3"/>
  <c r="C109" i="3"/>
  <c r="C114" i="3"/>
  <c r="C107" i="3"/>
  <c r="C116" i="3"/>
  <c r="C117" i="3"/>
  <c r="C118" i="3"/>
  <c r="C83" i="3"/>
  <c r="C120" i="3"/>
  <c r="C122" i="3"/>
  <c r="C99" i="3"/>
  <c r="B31" i="3"/>
  <c r="B13" i="3"/>
  <c r="B25" i="3"/>
  <c r="B22" i="3"/>
  <c r="H22" i="3" s="1"/>
  <c r="B2" i="3"/>
  <c r="K2" i="3" s="1"/>
  <c r="B27" i="3"/>
  <c r="D27" i="3" s="1"/>
  <c r="B40" i="3"/>
  <c r="H40" i="3" s="1"/>
  <c r="B59" i="3"/>
  <c r="H59" i="3" s="1"/>
  <c r="B47" i="3"/>
  <c r="J47" i="3" s="1"/>
  <c r="B92" i="3"/>
  <c r="B62" i="3"/>
  <c r="G62" i="3" s="1"/>
  <c r="B18" i="3"/>
  <c r="B39" i="3"/>
  <c r="E39" i="3" s="1"/>
  <c r="B5" i="3"/>
  <c r="B14" i="3"/>
  <c r="B44" i="3"/>
  <c r="J44" i="3" s="1"/>
  <c r="B42" i="3"/>
  <c r="I42" i="3" s="1"/>
  <c r="B10" i="3"/>
  <c r="I10" i="3" s="1"/>
  <c r="B12" i="3"/>
  <c r="I12" i="3" s="1"/>
  <c r="B7" i="3"/>
  <c r="E7" i="3" s="1"/>
  <c r="B11" i="3"/>
  <c r="I11" i="3" s="1"/>
  <c r="B15" i="3"/>
  <c r="B55" i="3"/>
  <c r="B32" i="3"/>
  <c r="B61" i="3"/>
  <c r="B52" i="3"/>
  <c r="B37" i="3"/>
  <c r="B60" i="3"/>
  <c r="H60" i="3" s="1"/>
  <c r="B53" i="3"/>
  <c r="D53" i="3" s="1"/>
  <c r="B65" i="3"/>
  <c r="D65" i="3" s="1"/>
  <c r="B3" i="3"/>
  <c r="D3" i="3" s="1"/>
  <c r="B29" i="3"/>
  <c r="E29" i="3" s="1"/>
  <c r="B71" i="3"/>
  <c r="J71" i="3" s="1"/>
  <c r="B93" i="3"/>
  <c r="B16" i="3"/>
  <c r="B19" i="3"/>
  <c r="B104" i="3"/>
  <c r="E104" i="3" s="1"/>
  <c r="B68" i="3"/>
  <c r="B9" i="3"/>
  <c r="E9" i="3" s="1"/>
  <c r="B101" i="3"/>
  <c r="H101" i="3" s="1"/>
  <c r="B6" i="3"/>
  <c r="H6" i="3" s="1"/>
  <c r="B78" i="3"/>
  <c r="I78" i="3" s="1"/>
  <c r="B77" i="3"/>
  <c r="K77" i="3" s="1"/>
  <c r="B49" i="3"/>
  <c r="D49" i="3" s="1"/>
  <c r="B45" i="3"/>
  <c r="I45" i="3" s="1"/>
  <c r="B26" i="3"/>
  <c r="B69" i="3"/>
  <c r="G69" i="3" s="1"/>
  <c r="B23" i="3"/>
  <c r="B64" i="3"/>
  <c r="E64" i="3" s="1"/>
  <c r="B28" i="3"/>
  <c r="B24" i="3"/>
  <c r="E24" i="3" s="1"/>
  <c r="B63" i="3"/>
  <c r="G63" i="3" s="1"/>
  <c r="B46" i="3"/>
  <c r="D46" i="3" s="1"/>
  <c r="B17" i="3"/>
  <c r="D17" i="3" s="1"/>
  <c r="B79" i="3"/>
  <c r="D79" i="3" s="1"/>
  <c r="B74" i="3"/>
  <c r="D74" i="3" s="1"/>
  <c r="B50" i="3"/>
  <c r="J50" i="3" s="1"/>
  <c r="B34" i="3"/>
  <c r="B21" i="3"/>
  <c r="B4" i="3"/>
  <c r="B66" i="3"/>
  <c r="E66" i="3" s="1"/>
  <c r="B51" i="3"/>
  <c r="B56" i="3"/>
  <c r="G56" i="3" s="1"/>
  <c r="B102" i="3"/>
  <c r="J102" i="3" s="1"/>
  <c r="B54" i="3"/>
  <c r="O54" i="3" s="1"/>
  <c r="B67" i="3"/>
  <c r="I67" i="3" s="1"/>
  <c r="B81" i="3"/>
  <c r="K81" i="3" s="1"/>
  <c r="B30" i="3"/>
  <c r="H30" i="3" s="1"/>
  <c r="B91" i="3"/>
  <c r="P91" i="3" s="1"/>
  <c r="B8" i="3"/>
  <c r="B57" i="3"/>
  <c r="B38" i="3"/>
  <c r="B95" i="3"/>
  <c r="B33" i="3"/>
  <c r="B58" i="3"/>
  <c r="B35" i="3"/>
  <c r="H35" i="3" s="1"/>
  <c r="B100" i="3"/>
  <c r="L100" i="3" s="1"/>
  <c r="B94" i="3"/>
  <c r="L94" i="3" s="1"/>
  <c r="B20" i="3"/>
  <c r="L20" i="3" s="1"/>
  <c r="B48" i="3"/>
  <c r="D48" i="3" s="1"/>
  <c r="B72" i="3"/>
  <c r="L72" i="3" s="1"/>
  <c r="B73" i="3"/>
  <c r="B43" i="3"/>
  <c r="B105" i="3"/>
  <c r="M105" i="3" s="1"/>
  <c r="B70" i="3"/>
  <c r="E70" i="3" s="1"/>
  <c r="B96" i="3"/>
  <c r="B76" i="3"/>
  <c r="B41" i="3"/>
  <c r="Q41" i="3" s="1"/>
  <c r="B36" i="3"/>
  <c r="N36" i="3" s="1"/>
  <c r="B85" i="3"/>
  <c r="I85" i="3" s="1"/>
  <c r="B110" i="3"/>
  <c r="N110" i="3" s="1"/>
  <c r="B75" i="3"/>
  <c r="I75" i="3" s="1"/>
  <c r="B86" i="3"/>
  <c r="B87" i="3"/>
  <c r="G87" i="3" s="1"/>
  <c r="B103" i="3"/>
  <c r="B82" i="3"/>
  <c r="I82" i="3" s="1"/>
  <c r="B106" i="3"/>
  <c r="B88" i="3"/>
  <c r="B108" i="3"/>
  <c r="H108" i="3" s="1"/>
  <c r="B97" i="3"/>
  <c r="B111" i="3"/>
  <c r="G111" i="3" s="1"/>
  <c r="B112" i="3"/>
  <c r="G112" i="3" s="1"/>
  <c r="B109" i="3"/>
  <c r="G109" i="3" s="1"/>
  <c r="B113" i="3"/>
  <c r="G113" i="3" s="1"/>
  <c r="B114" i="3"/>
  <c r="J114" i="3" s="1"/>
  <c r="B89" i="3"/>
  <c r="G89" i="3" s="1"/>
  <c r="B98" i="3"/>
  <c r="B107" i="3"/>
  <c r="B90" i="3"/>
  <c r="E90" i="3" s="1"/>
  <c r="B115" i="3"/>
  <c r="B80" i="3"/>
  <c r="E80" i="3" s="1"/>
  <c r="B116" i="3"/>
  <c r="J116" i="3" s="1"/>
  <c r="B117" i="3"/>
  <c r="M117" i="3" s="1"/>
  <c r="B118" i="3"/>
  <c r="G118" i="3" s="1"/>
  <c r="B83" i="3"/>
  <c r="G83" i="3" s="1"/>
  <c r="B119" i="3"/>
  <c r="K119" i="3" s="1"/>
  <c r="B120" i="3"/>
  <c r="O120" i="3" s="1"/>
  <c r="B84" i="3"/>
  <c r="G84" i="3" s="1"/>
  <c r="B121" i="3"/>
  <c r="R121" i="3" s="1"/>
  <c r="B122" i="3"/>
  <c r="B123" i="3"/>
  <c r="E123" i="3" s="1"/>
  <c r="B124" i="3"/>
  <c r="B125" i="3"/>
  <c r="E125" i="3" s="1"/>
  <c r="B99" i="3"/>
  <c r="Q99" i="3" s="1"/>
  <c r="AQ595" i="2"/>
  <c r="AQ534" i="2"/>
  <c r="AQ515" i="2"/>
  <c r="AQ75" i="2"/>
  <c r="AQ227" i="2"/>
  <c r="AQ384" i="2"/>
  <c r="AQ349" i="2"/>
  <c r="AQ301" i="2"/>
  <c r="AQ548" i="2"/>
  <c r="AQ504" i="2"/>
  <c r="AQ211" i="2"/>
  <c r="AQ459" i="2"/>
  <c r="AQ94" i="2"/>
  <c r="AQ633" i="2"/>
  <c r="AQ98" i="2"/>
  <c r="AQ444" i="2"/>
  <c r="AQ604" i="2"/>
  <c r="AQ573" i="2"/>
  <c r="AQ407" i="2"/>
  <c r="AQ51" i="2"/>
  <c r="AQ458" i="2"/>
  <c r="AQ372" i="2"/>
  <c r="AQ471" i="2"/>
  <c r="AQ201" i="2"/>
  <c r="AQ252" i="2"/>
  <c r="AQ404" i="2"/>
  <c r="AQ567" i="2"/>
  <c r="AQ607" i="2"/>
  <c r="AQ78" i="2"/>
  <c r="AQ541" i="2"/>
  <c r="AQ110" i="2"/>
  <c r="AQ300" i="2"/>
  <c r="AQ3" i="2"/>
  <c r="AQ365" i="2"/>
  <c r="AQ661" i="2"/>
  <c r="AQ71" i="2"/>
  <c r="AQ412" i="2"/>
  <c r="AQ150" i="2"/>
  <c r="AQ205" i="2"/>
  <c r="AQ96" i="2"/>
  <c r="AQ659" i="2"/>
  <c r="AQ49" i="2"/>
  <c r="AQ519" i="2"/>
  <c r="AQ336" i="2"/>
  <c r="AQ421" i="2"/>
  <c r="AQ163" i="2"/>
  <c r="AQ223" i="2"/>
  <c r="AQ569" i="2"/>
  <c r="AQ193" i="2"/>
  <c r="AQ311" i="2"/>
  <c r="AQ498" i="2"/>
  <c r="AQ371" i="2"/>
  <c r="AQ303" i="2"/>
  <c r="AQ428" i="2"/>
  <c r="AQ92" i="2"/>
  <c r="AQ454" i="2"/>
  <c r="AQ79" i="2"/>
  <c r="AQ279" i="2"/>
  <c r="AQ245" i="2"/>
  <c r="AQ337" i="2"/>
  <c r="AQ58" i="2"/>
  <c r="AQ487" i="2"/>
  <c r="AQ332" i="2"/>
  <c r="AQ297" i="2"/>
  <c r="AQ323" i="2"/>
  <c r="AQ273" i="2"/>
  <c r="AQ290" i="2"/>
  <c r="AQ128" i="2"/>
  <c r="AQ361" i="2"/>
  <c r="AQ446" i="2"/>
  <c r="AQ118" i="2"/>
  <c r="AQ420" i="2"/>
  <c r="AQ214" i="2"/>
  <c r="AQ326" i="2"/>
  <c r="AQ436" i="2"/>
  <c r="AQ99" i="2"/>
  <c r="AQ166" i="2"/>
  <c r="AQ615" i="2"/>
  <c r="AQ263" i="2"/>
  <c r="AQ55" i="2"/>
  <c r="AQ134" i="2"/>
  <c r="AQ351" i="2"/>
  <c r="AQ85" i="2"/>
  <c r="AQ507" i="2"/>
  <c r="AQ283" i="2"/>
  <c r="AQ466" i="2"/>
  <c r="AQ419" i="2"/>
  <c r="AQ239" i="2"/>
  <c r="AQ61" i="2"/>
  <c r="AQ286" i="2"/>
  <c r="AQ467" i="2"/>
  <c r="AQ207" i="2"/>
  <c r="AQ596" i="2"/>
  <c r="AQ114" i="2"/>
  <c r="AQ90" i="2"/>
  <c r="AQ100" i="2"/>
  <c r="AQ244" i="2"/>
  <c r="AQ275" i="2"/>
  <c r="AQ47" i="2"/>
  <c r="AQ610" i="2"/>
  <c r="AQ410" i="2"/>
  <c r="AQ220" i="2"/>
  <c r="AQ415" i="2"/>
  <c r="AQ18" i="2"/>
  <c r="AQ74" i="2"/>
  <c r="AQ343" i="2"/>
  <c r="AQ334" i="2"/>
  <c r="AQ12" i="2"/>
  <c r="AQ618" i="2"/>
  <c r="AQ34" i="2"/>
  <c r="AQ490" i="2"/>
  <c r="AQ54" i="2"/>
  <c r="AQ514" i="2"/>
  <c r="AQ151" i="2"/>
  <c r="AQ45" i="2"/>
  <c r="AQ232" i="2"/>
  <c r="AQ357" i="2"/>
  <c r="AQ152" i="2"/>
  <c r="AQ165" i="2"/>
  <c r="AQ287" i="2"/>
  <c r="AQ255" i="2"/>
  <c r="AQ461" i="2"/>
  <c r="AQ320" i="2"/>
  <c r="AQ23" i="2"/>
  <c r="AQ727" i="2"/>
  <c r="AQ333" i="2"/>
  <c r="AQ247" i="2"/>
  <c r="AQ622" i="2"/>
  <c r="AQ86" i="2"/>
  <c r="AQ130" i="2"/>
  <c r="AQ111" i="2"/>
  <c r="AQ221" i="2"/>
  <c r="AQ10" i="2"/>
  <c r="AQ65" i="2"/>
  <c r="AQ663" i="2"/>
  <c r="AQ310" i="2"/>
  <c r="AQ364" i="2"/>
  <c r="AQ638" i="2"/>
  <c r="AQ228" i="2"/>
  <c r="AQ695" i="2"/>
  <c r="AQ531" i="2"/>
  <c r="AQ294" i="2"/>
  <c r="AQ335" i="2"/>
  <c r="AQ377" i="2"/>
  <c r="AQ231" i="2"/>
  <c r="AQ590" i="2"/>
  <c r="AQ395" i="2"/>
  <c r="AQ425" i="2"/>
  <c r="AQ8" i="2"/>
  <c r="AQ183" i="2"/>
  <c r="AQ24" i="2"/>
  <c r="AQ102" i="2"/>
  <c r="AQ375" i="2"/>
  <c r="AQ29" i="2"/>
  <c r="AQ249" i="2"/>
  <c r="AQ450" i="2"/>
  <c r="AQ106" i="2"/>
  <c r="AQ723" i="2"/>
  <c r="AQ238" i="2"/>
  <c r="AQ556" i="2"/>
  <c r="AQ506" i="2"/>
  <c r="AQ217" i="2"/>
  <c r="AQ397" i="2"/>
  <c r="AQ485" i="2"/>
  <c r="AQ248" i="2"/>
  <c r="AQ605" i="2"/>
  <c r="AQ492" i="2"/>
  <c r="AQ225" i="2"/>
  <c r="AQ339" i="2"/>
  <c r="AQ525" i="2"/>
  <c r="AQ184" i="2"/>
  <c r="AQ562" i="2"/>
  <c r="AQ572" i="2"/>
  <c r="AQ510" i="2"/>
  <c r="AQ292" i="2"/>
  <c r="AQ648" i="2"/>
  <c r="AQ627" i="2"/>
  <c r="AQ197" i="2"/>
  <c r="AQ468" i="2"/>
  <c r="AQ611" i="2"/>
  <c r="AQ494" i="2"/>
  <c r="AQ116" i="2"/>
  <c r="AQ671" i="2"/>
  <c r="AQ35" i="2"/>
  <c r="AQ488" i="2"/>
  <c r="AQ585" i="2"/>
  <c r="AQ636" i="2"/>
  <c r="AQ233" i="2"/>
  <c r="AQ70" i="2"/>
  <c r="AQ169" i="2"/>
  <c r="AQ302" i="2"/>
  <c r="AQ608" i="2"/>
  <c r="AQ587" i="2"/>
  <c r="AQ306" i="2"/>
  <c r="AQ592" i="2"/>
  <c r="AQ154" i="2"/>
  <c r="AQ474" i="2"/>
  <c r="AQ7" i="2"/>
  <c r="AQ509" i="2"/>
  <c r="AQ226" i="2"/>
  <c r="AQ89" i="2"/>
  <c r="AQ532" i="2"/>
  <c r="AQ637" i="2"/>
  <c r="AQ250" i="2"/>
  <c r="AQ621" i="2"/>
  <c r="AQ486" i="2"/>
  <c r="AQ181" i="2"/>
  <c r="AQ462" i="2"/>
  <c r="AQ354" i="2"/>
  <c r="AQ53" i="2"/>
  <c r="AQ112" i="2"/>
  <c r="AQ284" i="2"/>
  <c r="AQ52" i="2"/>
  <c r="AQ480" i="2"/>
  <c r="AQ460" i="2"/>
  <c r="AQ60" i="2"/>
  <c r="AQ390" i="2"/>
  <c r="AQ437" i="2"/>
  <c r="AQ83" i="2"/>
  <c r="AQ138" i="2"/>
  <c r="AQ571" i="2"/>
  <c r="AQ414" i="2"/>
  <c r="AQ539" i="2"/>
  <c r="AQ429" i="2"/>
  <c r="AQ236" i="2"/>
  <c r="AQ17" i="2"/>
  <c r="AQ176" i="2"/>
  <c r="AQ464" i="2"/>
  <c r="AQ222" i="2"/>
  <c r="AQ338" i="2"/>
  <c r="AQ652" i="2"/>
  <c r="AQ160" i="2"/>
  <c r="AQ403" i="2"/>
  <c r="AQ148" i="2"/>
  <c r="AQ82" i="2"/>
  <c r="AQ344" i="2"/>
  <c r="AQ13" i="2"/>
  <c r="AQ325" i="2"/>
  <c r="AQ417" i="2"/>
  <c r="AQ40" i="2"/>
  <c r="AQ521" i="2"/>
  <c r="AQ388" i="2"/>
  <c r="AQ104" i="2"/>
  <c r="AQ314" i="2"/>
  <c r="AQ43" i="2"/>
  <c r="AQ688" i="2"/>
  <c r="AQ413" i="2"/>
  <c r="AQ177" i="2"/>
  <c r="AQ80" i="2"/>
  <c r="AQ451" i="2"/>
  <c r="AQ115" i="2"/>
  <c r="AQ452" i="2"/>
  <c r="AQ645" i="2"/>
  <c r="AQ105" i="2"/>
  <c r="AQ348" i="2"/>
  <c r="AQ689" i="2"/>
  <c r="AQ564" i="2"/>
  <c r="AQ355" i="2"/>
  <c r="AQ400" i="2"/>
  <c r="AQ356" i="2"/>
  <c r="AQ342" i="2"/>
  <c r="AQ16" i="2"/>
  <c r="AQ389" i="2"/>
  <c r="AQ527" i="2"/>
  <c r="AQ31" i="2"/>
  <c r="AQ240" i="2"/>
  <c r="AQ95" i="2"/>
  <c r="AQ591" i="2"/>
  <c r="AQ662" i="2"/>
  <c r="AQ366" i="2"/>
  <c r="AQ518" i="2"/>
  <c r="AQ586" i="2"/>
  <c r="AQ482" i="2"/>
  <c r="AQ381" i="2"/>
  <c r="AQ455" i="2"/>
  <c r="AQ724" i="2"/>
  <c r="AQ57" i="2"/>
  <c r="AQ465" i="2"/>
  <c r="AQ416" i="2"/>
  <c r="AQ405" i="2"/>
  <c r="AQ194" i="2"/>
  <c r="AQ411" i="2"/>
  <c r="AQ495" i="2"/>
  <c r="AQ393" i="2"/>
  <c r="AQ265" i="2"/>
  <c r="AQ447" i="2"/>
  <c r="AQ219" i="2"/>
  <c r="AQ129" i="2"/>
  <c r="AQ533" i="2"/>
  <c r="AQ101" i="2"/>
  <c r="AQ187" i="2"/>
  <c r="AQ280" i="2"/>
  <c r="AQ422" i="2"/>
  <c r="AQ81" i="2"/>
  <c r="AQ210" i="2"/>
  <c r="AQ550" i="2"/>
  <c r="AQ4" i="2"/>
  <c r="AQ88" i="2"/>
  <c r="AQ649" i="2"/>
  <c r="AQ202" i="2"/>
  <c r="AQ476" i="2"/>
  <c r="AQ373" i="2"/>
  <c r="AQ285" i="2"/>
  <c r="AQ241" i="2"/>
  <c r="AQ209" i="2"/>
  <c r="AQ174" i="2"/>
  <c r="AQ84" i="2"/>
  <c r="AQ195" i="2"/>
  <c r="AQ179" i="2"/>
  <c r="AQ77" i="2"/>
  <c r="AQ630" i="2"/>
  <c r="AQ374" i="2"/>
  <c r="AQ267" i="2"/>
  <c r="AQ385" i="2"/>
  <c r="AQ624" i="2"/>
  <c r="AQ145" i="2"/>
  <c r="AQ136" i="2"/>
  <c r="AQ616" i="2"/>
  <c r="AQ508" i="2"/>
  <c r="AQ535" i="2"/>
  <c r="AQ189" i="2"/>
  <c r="AQ271" i="2"/>
  <c r="AQ620" i="2"/>
  <c r="AQ345" i="2"/>
  <c r="AQ64" i="2"/>
  <c r="AQ363" i="2"/>
  <c r="AQ430" i="2"/>
  <c r="AQ298" i="2"/>
  <c r="AQ707" i="2"/>
  <c r="AQ257" i="2"/>
  <c r="AQ191" i="2"/>
  <c r="AQ243" i="2"/>
  <c r="AQ324" i="2"/>
  <c r="AQ188" i="2"/>
  <c r="AQ497" i="2"/>
  <c r="AQ67" i="2"/>
  <c r="AQ119" i="2"/>
  <c r="AQ438" i="2"/>
  <c r="AQ254" i="2"/>
  <c r="AQ566" i="2"/>
  <c r="AQ402" i="2"/>
  <c r="AQ619" i="2"/>
  <c r="AQ5" i="2"/>
  <c r="AQ153" i="2"/>
  <c r="AQ368" i="2"/>
  <c r="AQ139" i="2"/>
  <c r="AQ158" i="2"/>
  <c r="AQ37" i="2"/>
  <c r="AQ198" i="2"/>
  <c r="AQ142" i="2"/>
  <c r="AQ59" i="2"/>
  <c r="AQ296" i="2"/>
  <c r="AQ680" i="2"/>
  <c r="AQ547" i="2"/>
  <c r="AQ19" i="2"/>
  <c r="AQ206" i="2"/>
  <c r="AQ358" i="2"/>
  <c r="AQ38" i="2"/>
  <c r="AQ44" i="2"/>
  <c r="AQ20" i="2"/>
  <c r="AQ36" i="2"/>
  <c r="AQ691" i="2"/>
  <c r="AQ186" i="2"/>
  <c r="AQ540" i="2"/>
  <c r="AQ639" i="2"/>
  <c r="AQ601" i="2"/>
  <c r="AQ123" i="2"/>
  <c r="AQ568" i="2"/>
  <c r="AQ439" i="2"/>
  <c r="AQ170" i="2"/>
  <c r="AQ97" i="2"/>
  <c r="AQ159" i="2"/>
  <c r="AQ321" i="2"/>
  <c r="AQ9" i="2"/>
  <c r="AQ196" i="2"/>
  <c r="AQ565" i="2"/>
  <c r="AQ50" i="2"/>
  <c r="AQ563" i="2"/>
  <c r="AQ135" i="2"/>
  <c r="AQ431" i="2"/>
  <c r="AQ299" i="2"/>
  <c r="AQ660" i="2"/>
  <c r="AQ2" i="2"/>
  <c r="AQ192" i="2"/>
  <c r="AQ609" i="2"/>
  <c r="AQ108" i="2"/>
  <c r="AQ582" i="2"/>
  <c r="AQ684" i="2"/>
  <c r="AQ477" i="2"/>
  <c r="AQ264" i="2"/>
  <c r="AQ308" i="2"/>
  <c r="AQ259" i="2"/>
  <c r="AQ524" i="2"/>
  <c r="AQ141" i="2"/>
  <c r="AQ46" i="2"/>
  <c r="AQ87" i="2"/>
  <c r="AQ469" i="2"/>
  <c r="AQ598" i="2"/>
  <c r="AQ318" i="2"/>
  <c r="AQ432" i="2"/>
  <c r="AQ269" i="2"/>
  <c r="AQ73" i="2"/>
  <c r="AQ625" i="2"/>
  <c r="AQ370" i="2"/>
  <c r="AQ33" i="2"/>
  <c r="AQ11" i="2"/>
  <c r="AQ208" i="2"/>
  <c r="AQ21" i="2"/>
  <c r="AQ155" i="2"/>
  <c r="AQ178" i="2"/>
  <c r="AQ260" i="2"/>
  <c r="AQ359" i="2"/>
  <c r="AQ379" i="2"/>
  <c r="AQ644" i="2"/>
  <c r="AQ667" i="2"/>
  <c r="AQ597" i="2"/>
  <c r="AQ463" i="2"/>
  <c r="AQ14" i="2"/>
  <c r="AQ641" i="2"/>
  <c r="AQ213" i="2"/>
  <c r="AQ146" i="2"/>
  <c r="AQ558" i="2"/>
  <c r="AQ127" i="2"/>
  <c r="AQ234" i="2"/>
  <c r="AQ553" i="2"/>
  <c r="AQ171" i="2"/>
  <c r="AQ216" i="2"/>
  <c r="AQ62" i="2"/>
  <c r="AQ25" i="2"/>
  <c r="AQ503" i="2"/>
  <c r="AQ276" i="2"/>
  <c r="AQ230" i="2"/>
  <c r="AQ640" i="2"/>
  <c r="AQ593" i="2"/>
  <c r="AQ289" i="2"/>
  <c r="AQ147" i="2"/>
  <c r="AQ392" i="2"/>
  <c r="AQ584" i="2"/>
  <c r="AQ530" i="2"/>
  <c r="AQ629" i="2"/>
  <c r="AQ479" i="2"/>
  <c r="AQ319" i="2"/>
  <c r="AQ418" i="2"/>
  <c r="AQ729" i="2"/>
  <c r="AQ696" i="2"/>
  <c r="AQ378" i="2"/>
  <c r="AQ309" i="2"/>
  <c r="AQ22" i="2"/>
  <c r="AQ131" i="2"/>
  <c r="AQ63" i="2"/>
  <c r="AQ398" i="2"/>
  <c r="AQ635" i="2"/>
  <c r="AQ27" i="2"/>
  <c r="AQ93" i="2"/>
  <c r="AQ288" i="2"/>
  <c r="AQ185" i="2"/>
  <c r="AQ606" i="2"/>
  <c r="AQ330" i="2"/>
  <c r="AQ579" i="2"/>
  <c r="AQ278" i="2"/>
  <c r="AQ91" i="2"/>
  <c r="AQ6" i="2"/>
  <c r="AQ719" i="2"/>
  <c r="AQ126" i="2"/>
  <c r="AQ380" i="2"/>
  <c r="AQ685" i="2"/>
  <c r="AQ113" i="2"/>
  <c r="AQ76" i="2"/>
  <c r="AQ352" i="2"/>
  <c r="AQ675" i="2"/>
  <c r="AQ493" i="2"/>
  <c r="AQ161" i="2"/>
  <c r="AQ427" i="2"/>
  <c r="AQ669" i="2"/>
  <c r="AQ473" i="2"/>
  <c r="AQ599" i="2"/>
  <c r="AQ149" i="2"/>
  <c r="AQ692" i="2"/>
  <c r="AQ668" i="2"/>
  <c r="AQ472" i="2"/>
  <c r="AQ721" i="2"/>
  <c r="AQ617" i="2"/>
  <c r="AQ382" i="2"/>
  <c r="AQ15" i="2"/>
  <c r="AQ190" i="2"/>
  <c r="AQ331" i="2"/>
  <c r="AQ172" i="2"/>
  <c r="AQ203" i="2"/>
  <c r="AQ647" i="2"/>
  <c r="AQ122" i="2"/>
  <c r="AQ386" i="2"/>
  <c r="AQ520" i="2"/>
  <c r="AQ657" i="2"/>
  <c r="AQ26" i="2"/>
  <c r="AQ409" i="2"/>
  <c r="AQ28" i="2"/>
  <c r="AQ594" i="2"/>
  <c r="AQ554" i="2"/>
  <c r="AQ623" i="2"/>
  <c r="AQ589" i="2"/>
  <c r="AQ103" i="2"/>
  <c r="AQ168" i="2"/>
  <c r="AQ715" i="2"/>
  <c r="AQ440" i="2"/>
  <c r="AQ266" i="2"/>
  <c r="AQ144" i="2"/>
  <c r="AQ528" i="2"/>
  <c r="AQ581" i="2"/>
  <c r="AQ406" i="2"/>
  <c r="AQ167" i="2"/>
  <c r="AQ716" i="2"/>
  <c r="AQ546" i="2"/>
  <c r="AQ516" i="2"/>
  <c r="AQ291" i="2"/>
  <c r="AQ360" i="2"/>
  <c r="AQ551" i="2"/>
  <c r="AQ56" i="2"/>
  <c r="AQ555" i="2"/>
  <c r="AQ391" i="2"/>
  <c r="AQ401" i="2"/>
  <c r="AQ394" i="2"/>
  <c r="AQ41" i="2"/>
  <c r="AQ30" i="2"/>
  <c r="AQ322" i="2"/>
  <c r="AQ470" i="2"/>
  <c r="AQ312" i="2"/>
  <c r="AQ408" i="2"/>
  <c r="AQ164" i="2"/>
  <c r="AQ261" i="2"/>
  <c r="AQ328" i="2"/>
  <c r="AQ602" i="2"/>
  <c r="AQ316" i="2"/>
  <c r="AQ705" i="2"/>
  <c r="AQ526" i="2"/>
  <c r="AQ124" i="2"/>
  <c r="AQ224" i="2"/>
  <c r="AQ576" i="2"/>
  <c r="AQ544" i="2"/>
  <c r="AQ453" i="2"/>
  <c r="AQ242" i="2"/>
  <c r="AQ588" i="2"/>
  <c r="AQ347" i="2"/>
  <c r="AQ491" i="2"/>
  <c r="AQ713" i="2"/>
  <c r="AQ703" i="2"/>
  <c r="AQ600" i="2"/>
  <c r="AQ120" i="2"/>
  <c r="AQ511" i="2"/>
  <c r="AQ140" i="2"/>
  <c r="AQ700" i="2"/>
  <c r="AQ500" i="2"/>
  <c r="AQ578" i="2"/>
  <c r="AQ457" i="2"/>
  <c r="AQ484" i="2"/>
  <c r="AQ583" i="2"/>
  <c r="AQ327" i="2"/>
  <c r="AQ157" i="2"/>
  <c r="AQ603" i="2"/>
  <c r="AQ212" i="2"/>
  <c r="AQ435" i="2"/>
  <c r="AQ489" i="2"/>
  <c r="AQ731" i="2"/>
  <c r="AQ200" i="2"/>
  <c r="AQ109" i="2"/>
  <c r="AQ156" i="2"/>
  <c r="AQ552" i="2"/>
  <c r="AQ496" i="2"/>
  <c r="AQ646" i="2"/>
  <c r="AQ423" i="2"/>
  <c r="AQ445" i="2"/>
  <c r="AQ653" i="2"/>
  <c r="AQ672" i="2"/>
  <c r="AQ117" i="2"/>
  <c r="AQ681" i="2"/>
  <c r="AQ481" i="2"/>
  <c r="AQ580" i="2"/>
  <c r="AQ340" i="2"/>
  <c r="AQ449" i="2"/>
  <c r="AQ709" i="2"/>
  <c r="AQ501" i="2"/>
  <c r="AQ125" i="2"/>
  <c r="AQ42" i="2"/>
  <c r="AQ478" i="2"/>
  <c r="AQ341" i="2"/>
  <c r="AQ66" i="2"/>
  <c r="AQ246" i="2"/>
  <c r="AQ143" i="2"/>
  <c r="AQ376" i="2"/>
  <c r="AQ679" i="2"/>
  <c r="AQ443" i="2"/>
  <c r="AQ39" i="2"/>
  <c r="AQ69" i="2"/>
  <c r="AQ180" i="2"/>
  <c r="AQ121" i="2"/>
  <c r="AQ665" i="2"/>
  <c r="AQ577" i="2"/>
  <c r="AQ253" i="2"/>
  <c r="AQ512" i="2"/>
  <c r="AQ274" i="2"/>
  <c r="AQ315" i="2"/>
  <c r="AQ251" i="2"/>
  <c r="AQ362" i="2"/>
  <c r="AQ631" i="2"/>
  <c r="AQ690" i="2"/>
  <c r="AQ537" i="2"/>
  <c r="AQ258" i="2"/>
  <c r="AQ399" i="2"/>
  <c r="AQ48" i="2"/>
  <c r="AQ664" i="2"/>
  <c r="AQ162" i="2"/>
  <c r="AQ614" i="2"/>
  <c r="AQ651" i="2"/>
  <c r="AQ574" i="2"/>
  <c r="AQ367" i="2"/>
  <c r="AQ353" i="2"/>
  <c r="AQ396" i="2"/>
  <c r="AQ107" i="2"/>
  <c r="AQ441" i="2"/>
  <c r="AQ204" i="2"/>
  <c r="AQ725" i="2"/>
  <c r="AQ68" i="2"/>
  <c r="AQ313" i="2"/>
  <c r="AQ670" i="2"/>
  <c r="AQ270" i="2"/>
  <c r="AQ215" i="2"/>
  <c r="AQ237" i="2"/>
  <c r="AQ717" i="2"/>
  <c r="AQ538" i="2"/>
  <c r="AQ523" i="2"/>
  <c r="AQ655" i="2"/>
  <c r="AQ650" i="2"/>
  <c r="AQ730" i="2"/>
  <c r="AQ293" i="2"/>
  <c r="AQ199" i="2"/>
  <c r="AQ720" i="2"/>
  <c r="AQ304" i="2"/>
  <c r="AQ561" i="2"/>
  <c r="AQ694" i="2"/>
  <c r="AQ277" i="2"/>
  <c r="AQ543" i="2"/>
  <c r="AQ32" i="2"/>
  <c r="AQ549" i="2"/>
  <c r="AQ350" i="2"/>
  <c r="AQ268" i="2"/>
  <c r="AQ175" i="2"/>
  <c r="AQ456" i="2"/>
  <c r="AQ712" i="2"/>
  <c r="AQ132" i="2"/>
  <c r="AQ229" i="2"/>
  <c r="AQ634" i="2"/>
  <c r="AQ732" i="2"/>
  <c r="AQ282" i="2"/>
  <c r="AQ72" i="2"/>
  <c r="AQ182" i="2"/>
  <c r="AQ682" i="2"/>
  <c r="AQ706" i="2"/>
  <c r="AQ517" i="2"/>
  <c r="AQ542" i="2"/>
  <c r="AQ499" i="2"/>
  <c r="AQ626" i="2"/>
  <c r="AQ505" i="2"/>
  <c r="AQ704" i="2"/>
  <c r="AQ133" i="2"/>
  <c r="AQ475" i="2"/>
  <c r="AQ442" i="2"/>
  <c r="AQ433" i="2"/>
  <c r="AQ218" i="2"/>
  <c r="AQ686" i="2"/>
  <c r="AQ643" i="2"/>
  <c r="AQ424" i="2"/>
  <c r="AQ687" i="2"/>
  <c r="AQ369" i="2"/>
  <c r="AQ307" i="2"/>
  <c r="AQ281" i="2"/>
  <c r="AQ272" i="2"/>
  <c r="AQ545" i="2"/>
  <c r="AQ426" i="2"/>
  <c r="AQ559" i="2"/>
  <c r="AQ575" i="2"/>
  <c r="AQ632" i="2"/>
  <c r="AQ137" i="2"/>
  <c r="AQ262" i="2"/>
  <c r="AQ295" i="2"/>
  <c r="AQ387" i="2"/>
  <c r="AQ483" i="2"/>
  <c r="AQ235" i="2"/>
  <c r="AQ305" i="2"/>
  <c r="AQ710" i="2"/>
  <c r="AQ173" i="2"/>
  <c r="AQ560" i="2"/>
  <c r="AQ628" i="2"/>
  <c r="AQ434" i="2"/>
  <c r="AQ612" i="2"/>
  <c r="AQ317" i="2"/>
  <c r="AQ536" i="2"/>
  <c r="AQ383" i="2"/>
  <c r="AQ522" i="2"/>
  <c r="AQ693" i="2"/>
  <c r="AQ502" i="2"/>
  <c r="AQ673" i="2"/>
  <c r="AQ346" i="2"/>
  <c r="AQ557" i="2"/>
  <c r="AQ678" i="2"/>
  <c r="AQ448" i="2"/>
  <c r="AQ642" i="2"/>
  <c r="AQ256" i="2"/>
  <c r="AQ329" i="2"/>
  <c r="AQ702" i="2"/>
  <c r="AQ666" i="2"/>
  <c r="AQ701" i="2"/>
  <c r="AQ676" i="2"/>
  <c r="AQ658" i="2"/>
  <c r="AQ529" i="2"/>
  <c r="AQ613" i="2"/>
  <c r="AQ711" i="2"/>
  <c r="AQ728" i="2"/>
  <c r="AQ513" i="2"/>
  <c r="AQ654" i="2"/>
  <c r="AQ674" i="2"/>
  <c r="AQ718" i="2"/>
  <c r="AQ570" i="2"/>
  <c r="AQ698" i="2"/>
  <c r="AQ683" i="2"/>
  <c r="AQ697" i="2"/>
  <c r="AQ699" i="2"/>
  <c r="AQ722" i="2"/>
  <c r="AQ708" i="2"/>
  <c r="AQ677" i="2"/>
  <c r="AQ726" i="2"/>
  <c r="AQ656" i="2"/>
  <c r="AQ714" i="2"/>
  <c r="AK595" i="2"/>
  <c r="AR595" i="2" s="1"/>
  <c r="AK534" i="2"/>
  <c r="AR534" i="2" s="1"/>
  <c r="AK515" i="2"/>
  <c r="AK75" i="2"/>
  <c r="AK227" i="2"/>
  <c r="AK384" i="2"/>
  <c r="AK349" i="2"/>
  <c r="AR349" i="2" s="1"/>
  <c r="AK301" i="2"/>
  <c r="AR301" i="2" s="1"/>
  <c r="AK548" i="2"/>
  <c r="AR548" i="2" s="1"/>
  <c r="AK504" i="2"/>
  <c r="AR504" i="2" s="1"/>
  <c r="AK211" i="2"/>
  <c r="AK459" i="2"/>
  <c r="AR459" i="2" s="1"/>
  <c r="AK94" i="2"/>
  <c r="AK633" i="2"/>
  <c r="AR633" i="2" s="1"/>
  <c r="AK98" i="2"/>
  <c r="AK444" i="2"/>
  <c r="AR444" i="2" s="1"/>
  <c r="AK604" i="2"/>
  <c r="AR604" i="2" s="1"/>
  <c r="AK573" i="2"/>
  <c r="AR573" i="2" s="1"/>
  <c r="AK407" i="2"/>
  <c r="AR407" i="2" s="1"/>
  <c r="AK51" i="2"/>
  <c r="AK458" i="2"/>
  <c r="AR458" i="2" s="1"/>
  <c r="AK372" i="2"/>
  <c r="AR372" i="2" s="1"/>
  <c r="AK471" i="2"/>
  <c r="AR471" i="2" s="1"/>
  <c r="AK201" i="2"/>
  <c r="AR201" i="2" s="1"/>
  <c r="AK252" i="2"/>
  <c r="AR252" i="2" s="1"/>
  <c r="AK404" i="2"/>
  <c r="AK567" i="2"/>
  <c r="AR567" i="2" s="1"/>
  <c r="AK607" i="2"/>
  <c r="AR607" i="2" s="1"/>
  <c r="AK78" i="2"/>
  <c r="AR78" i="2" s="1"/>
  <c r="AK541" i="2"/>
  <c r="AK110" i="2"/>
  <c r="AR110" i="2" s="1"/>
  <c r="AK300" i="2"/>
  <c r="AR300" i="2" s="1"/>
  <c r="AK3" i="2"/>
  <c r="AK365" i="2"/>
  <c r="AR365" i="2" s="1"/>
  <c r="AK661" i="2"/>
  <c r="AR661" i="2" s="1"/>
  <c r="AK71" i="2"/>
  <c r="AK412" i="2"/>
  <c r="AK150" i="2"/>
  <c r="AR150" i="2" s="1"/>
  <c r="AK205" i="2"/>
  <c r="AR205" i="2" s="1"/>
  <c r="AK96" i="2"/>
  <c r="AK659" i="2"/>
  <c r="AR659" i="2" s="1"/>
  <c r="AK49" i="2"/>
  <c r="AR49" i="2" s="1"/>
  <c r="AK519" i="2"/>
  <c r="AR519" i="2" s="1"/>
  <c r="AK336" i="2"/>
  <c r="AR336" i="2" s="1"/>
  <c r="AK421" i="2"/>
  <c r="AR421" i="2" s="1"/>
  <c r="AK163" i="2"/>
  <c r="AR163" i="2" s="1"/>
  <c r="AK223" i="2"/>
  <c r="AR223" i="2" s="1"/>
  <c r="AK569" i="2"/>
  <c r="AR569" i="2" s="1"/>
  <c r="AK193" i="2"/>
  <c r="AK311" i="2"/>
  <c r="AR311" i="2" s="1"/>
  <c r="AK498" i="2"/>
  <c r="AK371" i="2"/>
  <c r="AR371" i="2" s="1"/>
  <c r="AK303" i="2"/>
  <c r="AK428" i="2"/>
  <c r="AK92" i="2"/>
  <c r="AK454" i="2"/>
  <c r="AR454" i="2" s="1"/>
  <c r="AK79" i="2"/>
  <c r="AR79" i="2" s="1"/>
  <c r="AK279" i="2"/>
  <c r="AR279" i="2" s="1"/>
  <c r="AK245" i="2"/>
  <c r="AK337" i="2"/>
  <c r="AK58" i="2"/>
  <c r="AR58" i="2" s="1"/>
  <c r="AK487" i="2"/>
  <c r="AR487" i="2" s="1"/>
  <c r="AK332" i="2"/>
  <c r="AR332" i="2" s="1"/>
  <c r="AK297" i="2"/>
  <c r="AR297" i="2" s="1"/>
  <c r="AK323" i="2"/>
  <c r="AR323" i="2" s="1"/>
  <c r="AK273" i="2"/>
  <c r="AR273" i="2" s="1"/>
  <c r="AK290" i="2"/>
  <c r="AR290" i="2" s="1"/>
  <c r="AK128" i="2"/>
  <c r="AK361" i="2"/>
  <c r="AR361" i="2" s="1"/>
  <c r="AK446" i="2"/>
  <c r="AR446" i="2" s="1"/>
  <c r="AK118" i="2"/>
  <c r="AK420" i="2"/>
  <c r="AR420" i="2" s="1"/>
  <c r="AK214" i="2"/>
  <c r="AR214" i="2" s="1"/>
  <c r="AK326" i="2"/>
  <c r="AR326" i="2" s="1"/>
  <c r="AK436" i="2"/>
  <c r="AR436" i="2" s="1"/>
  <c r="AK99" i="2"/>
  <c r="AR99" i="2" s="1"/>
  <c r="AK166" i="2"/>
  <c r="AK615" i="2"/>
  <c r="AR615" i="2" s="1"/>
  <c r="AK263" i="2"/>
  <c r="AK55" i="2"/>
  <c r="AK134" i="2"/>
  <c r="AK351" i="2"/>
  <c r="AR351" i="2" s="1"/>
  <c r="AK85" i="2"/>
  <c r="AK507" i="2"/>
  <c r="AR507" i="2" s="1"/>
  <c r="AK283" i="2"/>
  <c r="AK466" i="2"/>
  <c r="AR466" i="2" s="1"/>
  <c r="AK419" i="2"/>
  <c r="AK239" i="2"/>
  <c r="AR239" i="2" s="1"/>
  <c r="AK61" i="2"/>
  <c r="AK286" i="2"/>
  <c r="AK467" i="2"/>
  <c r="AR467" i="2" s="1"/>
  <c r="AK207" i="2"/>
  <c r="AK596" i="2"/>
  <c r="AR596" i="2" s="1"/>
  <c r="AK114" i="2"/>
  <c r="AK90" i="2"/>
  <c r="AK100" i="2"/>
  <c r="AR100" i="2" s="1"/>
  <c r="AK244" i="2"/>
  <c r="AR244" i="2" s="1"/>
  <c r="AK275" i="2"/>
  <c r="AR275" i="2" s="1"/>
  <c r="AK47" i="2"/>
  <c r="AK610" i="2"/>
  <c r="AR610" i="2" s="1"/>
  <c r="AK410" i="2"/>
  <c r="AR410" i="2" s="1"/>
  <c r="AK220" i="2"/>
  <c r="AK415" i="2"/>
  <c r="AR415" i="2" s="1"/>
  <c r="AK18" i="2"/>
  <c r="AR18" i="2" s="1"/>
  <c r="AK74" i="2"/>
  <c r="AR74" i="2" s="1"/>
  <c r="AK343" i="2"/>
  <c r="AR343" i="2" s="1"/>
  <c r="AK334" i="2"/>
  <c r="AR334" i="2" s="1"/>
  <c r="AK12" i="2"/>
  <c r="AR12" i="2" s="1"/>
  <c r="AK618" i="2"/>
  <c r="AR618" i="2" s="1"/>
  <c r="AK34" i="2"/>
  <c r="AK490" i="2"/>
  <c r="AR490" i="2" s="1"/>
  <c r="AK54" i="2"/>
  <c r="AK514" i="2"/>
  <c r="AR514" i="2" s="1"/>
  <c r="AK151" i="2"/>
  <c r="AK45" i="2"/>
  <c r="AK232" i="2"/>
  <c r="AR232" i="2" s="1"/>
  <c r="AK357" i="2"/>
  <c r="AR357" i="2" s="1"/>
  <c r="AK152" i="2"/>
  <c r="AK165" i="2"/>
  <c r="AR165" i="2" s="1"/>
  <c r="AK287" i="2"/>
  <c r="AK255" i="2"/>
  <c r="AR255" i="2" s="1"/>
  <c r="AK461" i="2"/>
  <c r="AR461" i="2" s="1"/>
  <c r="AK320" i="2"/>
  <c r="AR320" i="2" s="1"/>
  <c r="AK23" i="2"/>
  <c r="AR23" i="2" s="1"/>
  <c r="AK727" i="2"/>
  <c r="AR727" i="2" s="1"/>
  <c r="AK333" i="2"/>
  <c r="AK247" i="2"/>
  <c r="AR247" i="2" s="1"/>
  <c r="AK622" i="2"/>
  <c r="AR622" i="2" s="1"/>
  <c r="AK86" i="2"/>
  <c r="AR86" i="2" s="1"/>
  <c r="AK130" i="2"/>
  <c r="AK111" i="2"/>
  <c r="AK221" i="2"/>
  <c r="AK10" i="2"/>
  <c r="AK65" i="2"/>
  <c r="AR65" i="2" s="1"/>
  <c r="AK663" i="2"/>
  <c r="AR663" i="2" s="1"/>
  <c r="AK310" i="2"/>
  <c r="AK364" i="2"/>
  <c r="AR364" i="2" s="1"/>
  <c r="AK638" i="2"/>
  <c r="AR638" i="2" s="1"/>
  <c r="AK228" i="2"/>
  <c r="AR228" i="2" s="1"/>
  <c r="AK695" i="2"/>
  <c r="AR695" i="2" s="1"/>
  <c r="AK531" i="2"/>
  <c r="AR531" i="2" s="1"/>
  <c r="AK294" i="2"/>
  <c r="AR294" i="2" s="1"/>
  <c r="AK335" i="2"/>
  <c r="AR335" i="2" s="1"/>
  <c r="AK377" i="2"/>
  <c r="AR377" i="2" s="1"/>
  <c r="AK231" i="2"/>
  <c r="AR231" i="2" s="1"/>
  <c r="AK590" i="2"/>
  <c r="AR590" i="2" s="1"/>
  <c r="AK395" i="2"/>
  <c r="AR395" i="2" s="1"/>
  <c r="AK425" i="2"/>
  <c r="AK8" i="2"/>
  <c r="AK183" i="2"/>
  <c r="AK24" i="2"/>
  <c r="AK102" i="2"/>
  <c r="AK375" i="2"/>
  <c r="AK29" i="2"/>
  <c r="AK249" i="2"/>
  <c r="AR249" i="2" s="1"/>
  <c r="AK450" i="2"/>
  <c r="AR450" i="2" s="1"/>
  <c r="AK106" i="2"/>
  <c r="AR106" i="2" s="1"/>
  <c r="AK723" i="2"/>
  <c r="AR723" i="2" s="1"/>
  <c r="AK238" i="2"/>
  <c r="AR238" i="2" s="1"/>
  <c r="AK556" i="2"/>
  <c r="AR556" i="2" s="1"/>
  <c r="AK506" i="2"/>
  <c r="AR506" i="2" s="1"/>
  <c r="AK217" i="2"/>
  <c r="AR217" i="2" s="1"/>
  <c r="AK397" i="2"/>
  <c r="AR397" i="2" s="1"/>
  <c r="AK485" i="2"/>
  <c r="AR485" i="2" s="1"/>
  <c r="AK248" i="2"/>
  <c r="AR248" i="2" s="1"/>
  <c r="AK605" i="2"/>
  <c r="AR605" i="2" s="1"/>
  <c r="AK492" i="2"/>
  <c r="AR492" i="2" s="1"/>
  <c r="AK225" i="2"/>
  <c r="AK339" i="2"/>
  <c r="AK525" i="2"/>
  <c r="AR525" i="2" s="1"/>
  <c r="AK184" i="2"/>
  <c r="AK562" i="2"/>
  <c r="AR562" i="2" s="1"/>
  <c r="AK572" i="2"/>
  <c r="AR572" i="2" s="1"/>
  <c r="AK510" i="2"/>
  <c r="AR510" i="2" s="1"/>
  <c r="AK292" i="2"/>
  <c r="AR292" i="2" s="1"/>
  <c r="AK648" i="2"/>
  <c r="AR648" i="2" s="1"/>
  <c r="AK627" i="2"/>
  <c r="AR627" i="2" s="1"/>
  <c r="AK197" i="2"/>
  <c r="AK468" i="2"/>
  <c r="AK611" i="2"/>
  <c r="AR611" i="2" s="1"/>
  <c r="AK494" i="2"/>
  <c r="AK116" i="2"/>
  <c r="AR116" i="2" s="1"/>
  <c r="AK671" i="2"/>
  <c r="AR671" i="2" s="1"/>
  <c r="AK35" i="2"/>
  <c r="AK488" i="2"/>
  <c r="AR488" i="2" s="1"/>
  <c r="AK585" i="2"/>
  <c r="AR585" i="2" s="1"/>
  <c r="AK636" i="2"/>
  <c r="AR636" i="2" s="1"/>
  <c r="AK233" i="2"/>
  <c r="AK70" i="2"/>
  <c r="AK169" i="2"/>
  <c r="AR169" i="2" s="1"/>
  <c r="AK302" i="2"/>
  <c r="AK608" i="2"/>
  <c r="AR608" i="2" s="1"/>
  <c r="AK587" i="2"/>
  <c r="AR587" i="2" s="1"/>
  <c r="AK306" i="2"/>
  <c r="AR306" i="2" s="1"/>
  <c r="AK592" i="2"/>
  <c r="AR592" i="2" s="1"/>
  <c r="AK154" i="2"/>
  <c r="AR154" i="2" s="1"/>
  <c r="AK474" i="2"/>
  <c r="AR474" i="2" s="1"/>
  <c r="AK7" i="2"/>
  <c r="AK509" i="2"/>
  <c r="AR509" i="2" s="1"/>
  <c r="AK226" i="2"/>
  <c r="AK89" i="2"/>
  <c r="AK532" i="2"/>
  <c r="AR532" i="2" s="1"/>
  <c r="AK637" i="2"/>
  <c r="AR637" i="2" s="1"/>
  <c r="AK250" i="2"/>
  <c r="AK621" i="2"/>
  <c r="AR621" i="2" s="1"/>
  <c r="AK486" i="2"/>
  <c r="AR486" i="2" s="1"/>
  <c r="AK181" i="2"/>
  <c r="AR181" i="2" s="1"/>
  <c r="AK462" i="2"/>
  <c r="AR462" i="2" s="1"/>
  <c r="AK354" i="2"/>
  <c r="AR354" i="2" s="1"/>
  <c r="AK53" i="2"/>
  <c r="AK112" i="2"/>
  <c r="AR112" i="2" s="1"/>
  <c r="AK284" i="2"/>
  <c r="AK52" i="2"/>
  <c r="AK480" i="2"/>
  <c r="AR480" i="2" s="1"/>
  <c r="AK460" i="2"/>
  <c r="AR460" i="2" s="1"/>
  <c r="AK60" i="2"/>
  <c r="AK390" i="2"/>
  <c r="AR390" i="2" s="1"/>
  <c r="AK437" i="2"/>
  <c r="AR437" i="2" s="1"/>
  <c r="AK83" i="2"/>
  <c r="AR83" i="2" s="1"/>
  <c r="AK138" i="2"/>
  <c r="AK571" i="2"/>
  <c r="AR571" i="2" s="1"/>
  <c r="AK414" i="2"/>
  <c r="AR414" i="2" s="1"/>
  <c r="AK539" i="2"/>
  <c r="AR539" i="2" s="1"/>
  <c r="AK429" i="2"/>
  <c r="AR429" i="2" s="1"/>
  <c r="AK236" i="2"/>
  <c r="AR236" i="2" s="1"/>
  <c r="AK17" i="2"/>
  <c r="AK176" i="2"/>
  <c r="AR176" i="2" s="1"/>
  <c r="AK464" i="2"/>
  <c r="AR464" i="2" s="1"/>
  <c r="AK222" i="2"/>
  <c r="AR222" i="2" s="1"/>
  <c r="AK338" i="2"/>
  <c r="AK652" i="2"/>
  <c r="AR652" i="2" s="1"/>
  <c r="AK160" i="2"/>
  <c r="AK403" i="2"/>
  <c r="AR403" i="2" s="1"/>
  <c r="AK148" i="2"/>
  <c r="AK82" i="2"/>
  <c r="AK344" i="2"/>
  <c r="AK13" i="2"/>
  <c r="AK325" i="2"/>
  <c r="AR325" i="2" s="1"/>
  <c r="AK417" i="2"/>
  <c r="AR417" i="2" s="1"/>
  <c r="AK40" i="2"/>
  <c r="AK521" i="2"/>
  <c r="AR521" i="2" s="1"/>
  <c r="AK388" i="2"/>
  <c r="AR388" i="2" s="1"/>
  <c r="AK104" i="2"/>
  <c r="AK314" i="2"/>
  <c r="AR314" i="2" s="1"/>
  <c r="AK43" i="2"/>
  <c r="AK688" i="2"/>
  <c r="AR688" i="2" s="1"/>
  <c r="AK413" i="2"/>
  <c r="AR413" i="2" s="1"/>
  <c r="AK177" i="2"/>
  <c r="AK80" i="2"/>
  <c r="AK451" i="2"/>
  <c r="AK115" i="2"/>
  <c r="AK452" i="2"/>
  <c r="AR452" i="2" s="1"/>
  <c r="AK645" i="2"/>
  <c r="AR645" i="2" s="1"/>
  <c r="AK105" i="2"/>
  <c r="AR105" i="2" s="1"/>
  <c r="AK348" i="2"/>
  <c r="AK689" i="2"/>
  <c r="AR689" i="2" s="1"/>
  <c r="AK564" i="2"/>
  <c r="AR564" i="2" s="1"/>
  <c r="AK355" i="2"/>
  <c r="AR355" i="2" s="1"/>
  <c r="AK400" i="2"/>
  <c r="AK356" i="2"/>
  <c r="AR356" i="2" s="1"/>
  <c r="AK342" i="2"/>
  <c r="AR342" i="2" s="1"/>
  <c r="AK16" i="2"/>
  <c r="AK389" i="2"/>
  <c r="AK527" i="2"/>
  <c r="AK31" i="2"/>
  <c r="AK240" i="2"/>
  <c r="AR240" i="2" s="1"/>
  <c r="AK95" i="2"/>
  <c r="AR95" i="2" s="1"/>
  <c r="AK591" i="2"/>
  <c r="AR591" i="2" s="1"/>
  <c r="AK662" i="2"/>
  <c r="AR662" i="2" s="1"/>
  <c r="AK366" i="2"/>
  <c r="AK518" i="2"/>
  <c r="AR518" i="2" s="1"/>
  <c r="AK586" i="2"/>
  <c r="AR586" i="2" s="1"/>
  <c r="AK482" i="2"/>
  <c r="AK381" i="2"/>
  <c r="AK455" i="2"/>
  <c r="AR455" i="2" s="1"/>
  <c r="AK724" i="2"/>
  <c r="AR724" i="2" s="1"/>
  <c r="AK57" i="2"/>
  <c r="AK465" i="2"/>
  <c r="AR465" i="2" s="1"/>
  <c r="AK416" i="2"/>
  <c r="AK405" i="2"/>
  <c r="AR405" i="2" s="1"/>
  <c r="AK194" i="2"/>
  <c r="AR194" i="2" s="1"/>
  <c r="AK411" i="2"/>
  <c r="AR411" i="2" s="1"/>
  <c r="AK495" i="2"/>
  <c r="AR495" i="2" s="1"/>
  <c r="AK393" i="2"/>
  <c r="AR393" i="2" s="1"/>
  <c r="AK265" i="2"/>
  <c r="AR265" i="2" s="1"/>
  <c r="AK447" i="2"/>
  <c r="AR447" i="2" s="1"/>
  <c r="AK219" i="2"/>
  <c r="AK129" i="2"/>
  <c r="AR129" i="2" s="1"/>
  <c r="AK533" i="2"/>
  <c r="AK101" i="2"/>
  <c r="AK187" i="2"/>
  <c r="AR187" i="2" s="1"/>
  <c r="AK280" i="2"/>
  <c r="AK422" i="2"/>
  <c r="AR422" i="2" s="1"/>
  <c r="AK81" i="2"/>
  <c r="AK210" i="2"/>
  <c r="AK550" i="2"/>
  <c r="AR550" i="2" s="1"/>
  <c r="AK4" i="2"/>
  <c r="AK88" i="2"/>
  <c r="AK649" i="2"/>
  <c r="AR649" i="2" s="1"/>
  <c r="AK202" i="2"/>
  <c r="AK476" i="2"/>
  <c r="AK373" i="2"/>
  <c r="AR373" i="2" s="1"/>
  <c r="AK285" i="2"/>
  <c r="AK241" i="2"/>
  <c r="AR241" i="2" s="1"/>
  <c r="AK209" i="2"/>
  <c r="AK174" i="2"/>
  <c r="AK84" i="2"/>
  <c r="AK195" i="2"/>
  <c r="AK179" i="2"/>
  <c r="AK77" i="2"/>
  <c r="AK630" i="2"/>
  <c r="AR630" i="2" s="1"/>
  <c r="AK374" i="2"/>
  <c r="AR374" i="2" s="1"/>
  <c r="AK267" i="2"/>
  <c r="AR267" i="2" s="1"/>
  <c r="AK385" i="2"/>
  <c r="AR385" i="2" s="1"/>
  <c r="AK624" i="2"/>
  <c r="AK145" i="2"/>
  <c r="AR145" i="2" s="1"/>
  <c r="AK136" i="2"/>
  <c r="AR136" i="2" s="1"/>
  <c r="AK616" i="2"/>
  <c r="AR616" i="2" s="1"/>
  <c r="AK508" i="2"/>
  <c r="AR508" i="2" s="1"/>
  <c r="AK535" i="2"/>
  <c r="AR535" i="2" s="1"/>
  <c r="AK189" i="2"/>
  <c r="AR189" i="2" s="1"/>
  <c r="AK271" i="2"/>
  <c r="AR271" i="2" s="1"/>
  <c r="AK620" i="2"/>
  <c r="AR620" i="2" s="1"/>
  <c r="AK345" i="2"/>
  <c r="AR345" i="2" s="1"/>
  <c r="AK64" i="2"/>
  <c r="AK363" i="2"/>
  <c r="AK430" i="2"/>
  <c r="AR430" i="2" s="1"/>
  <c r="AK298" i="2"/>
  <c r="AK707" i="2"/>
  <c r="AR707" i="2" s="1"/>
  <c r="AK257" i="2"/>
  <c r="AR257" i="2" s="1"/>
  <c r="AK191" i="2"/>
  <c r="AR191" i="2" s="1"/>
  <c r="AK243" i="2"/>
  <c r="AR243" i="2" s="1"/>
  <c r="AK324" i="2"/>
  <c r="AR324" i="2" s="1"/>
  <c r="AK188" i="2"/>
  <c r="AK497" i="2"/>
  <c r="AR497" i="2" s="1"/>
  <c r="AK67" i="2"/>
  <c r="AR67" i="2" s="1"/>
  <c r="AK119" i="2"/>
  <c r="AK438" i="2"/>
  <c r="AR438" i="2" s="1"/>
  <c r="AK254" i="2"/>
  <c r="AK566" i="2"/>
  <c r="AR566" i="2" s="1"/>
  <c r="AK402" i="2"/>
  <c r="AR402" i="2" s="1"/>
  <c r="AK619" i="2"/>
  <c r="AR619" i="2" s="1"/>
  <c r="AK5" i="2"/>
  <c r="AK153" i="2"/>
  <c r="AR153" i="2" s="1"/>
  <c r="AK368" i="2"/>
  <c r="AR368" i="2" s="1"/>
  <c r="AK139" i="2"/>
  <c r="AK158" i="2"/>
  <c r="AR158" i="2" s="1"/>
  <c r="AK37" i="2"/>
  <c r="AR37" i="2" s="1"/>
  <c r="AK198" i="2"/>
  <c r="AK142" i="2"/>
  <c r="AR142" i="2" s="1"/>
  <c r="AK59" i="2"/>
  <c r="AK296" i="2"/>
  <c r="AR296" i="2" s="1"/>
  <c r="AK680" i="2"/>
  <c r="AR680" i="2" s="1"/>
  <c r="AK547" i="2"/>
  <c r="AK19" i="2"/>
  <c r="AR19" i="2" s="1"/>
  <c r="AK206" i="2"/>
  <c r="AR206" i="2" s="1"/>
  <c r="AK358" i="2"/>
  <c r="AK38" i="2"/>
  <c r="AK44" i="2"/>
  <c r="AK20" i="2"/>
  <c r="AK36" i="2"/>
  <c r="AK691" i="2"/>
  <c r="AR691" i="2" s="1"/>
  <c r="AK186" i="2"/>
  <c r="AK540" i="2"/>
  <c r="AR540" i="2" s="1"/>
  <c r="AK639" i="2"/>
  <c r="AR639" i="2" s="1"/>
  <c r="AK601" i="2"/>
  <c r="AR601" i="2" s="1"/>
  <c r="AK123" i="2"/>
  <c r="AK568" i="2"/>
  <c r="AR568" i="2" s="1"/>
  <c r="AK439" i="2"/>
  <c r="AR439" i="2" s="1"/>
  <c r="AK170" i="2"/>
  <c r="AK97" i="2"/>
  <c r="AR97" i="2" s="1"/>
  <c r="AK159" i="2"/>
  <c r="AR159" i="2" s="1"/>
  <c r="AK321" i="2"/>
  <c r="AR321" i="2" s="1"/>
  <c r="AK9" i="2"/>
  <c r="AK196" i="2"/>
  <c r="AK565" i="2"/>
  <c r="AR565" i="2" s="1"/>
  <c r="AK50" i="2"/>
  <c r="AK563" i="2"/>
  <c r="AR563" i="2" s="1"/>
  <c r="AK135" i="2"/>
  <c r="AR135" i="2" s="1"/>
  <c r="AK431" i="2"/>
  <c r="AR431" i="2" s="1"/>
  <c r="AK299" i="2"/>
  <c r="AK660" i="2"/>
  <c r="AR660" i="2" s="1"/>
  <c r="AK2" i="2"/>
  <c r="AK192" i="2"/>
  <c r="AR192" i="2" s="1"/>
  <c r="AK609" i="2"/>
  <c r="AR609" i="2" s="1"/>
  <c r="AK108" i="2"/>
  <c r="AR108" i="2" s="1"/>
  <c r="AK582" i="2"/>
  <c r="AK684" i="2"/>
  <c r="AR684" i="2" s="1"/>
  <c r="AK477" i="2"/>
  <c r="AR477" i="2" s="1"/>
  <c r="AK264" i="2"/>
  <c r="AK308" i="2"/>
  <c r="AR308" i="2" s="1"/>
  <c r="AK259" i="2"/>
  <c r="AR259" i="2" s="1"/>
  <c r="AK524" i="2"/>
  <c r="AR524" i="2" s="1"/>
  <c r="AK141" i="2"/>
  <c r="AK46" i="2"/>
  <c r="AR46" i="2" s="1"/>
  <c r="AK87" i="2"/>
  <c r="AK469" i="2"/>
  <c r="AR469" i="2" s="1"/>
  <c r="AK598" i="2"/>
  <c r="AR598" i="2" s="1"/>
  <c r="AK318" i="2"/>
  <c r="AR318" i="2" s="1"/>
  <c r="AK432" i="2"/>
  <c r="AR432" i="2" s="1"/>
  <c r="AK269" i="2"/>
  <c r="AR269" i="2" s="1"/>
  <c r="AK73" i="2"/>
  <c r="AR73" i="2" s="1"/>
  <c r="AK625" i="2"/>
  <c r="AR625" i="2" s="1"/>
  <c r="AK370" i="2"/>
  <c r="AR370" i="2" s="1"/>
  <c r="AK33" i="2"/>
  <c r="AK11" i="2"/>
  <c r="AR11" i="2" s="1"/>
  <c r="AK208" i="2"/>
  <c r="AR208" i="2" s="1"/>
  <c r="AK21" i="2"/>
  <c r="AK155" i="2"/>
  <c r="AR155" i="2" s="1"/>
  <c r="AK178" i="2"/>
  <c r="AK260" i="2"/>
  <c r="AK359" i="2"/>
  <c r="AR359" i="2" s="1"/>
  <c r="AK379" i="2"/>
  <c r="AR379" i="2" s="1"/>
  <c r="AK644" i="2"/>
  <c r="AR644" i="2" s="1"/>
  <c r="AK667" i="2"/>
  <c r="AR667" i="2" s="1"/>
  <c r="AK597" i="2"/>
  <c r="AR597" i="2" s="1"/>
  <c r="AK463" i="2"/>
  <c r="AK14" i="2"/>
  <c r="AK641" i="2"/>
  <c r="AR641" i="2" s="1"/>
  <c r="AK213" i="2"/>
  <c r="AR213" i="2" s="1"/>
  <c r="AK146" i="2"/>
  <c r="AK558" i="2"/>
  <c r="AR558" i="2" s="1"/>
  <c r="AK127" i="2"/>
  <c r="AK234" i="2"/>
  <c r="AK553" i="2"/>
  <c r="AR553" i="2" s="1"/>
  <c r="AK171" i="2"/>
  <c r="AK216" i="2"/>
  <c r="AK62" i="2"/>
  <c r="AK25" i="2"/>
  <c r="AK503" i="2"/>
  <c r="AR503" i="2" s="1"/>
  <c r="AK276" i="2"/>
  <c r="AR276" i="2" s="1"/>
  <c r="AK230" i="2"/>
  <c r="AK640" i="2"/>
  <c r="AR640" i="2" s="1"/>
  <c r="AK593" i="2"/>
  <c r="AR593" i="2" s="1"/>
  <c r="AK289" i="2"/>
  <c r="AK147" i="2"/>
  <c r="AR147" i="2" s="1"/>
  <c r="AK392" i="2"/>
  <c r="AR392" i="2" s="1"/>
  <c r="AK584" i="2"/>
  <c r="AR584" i="2" s="1"/>
  <c r="AK530" i="2"/>
  <c r="AR530" i="2" s="1"/>
  <c r="AK629" i="2"/>
  <c r="AR629" i="2" s="1"/>
  <c r="AK479" i="2"/>
  <c r="AR479" i="2" s="1"/>
  <c r="AK319" i="2"/>
  <c r="AR319" i="2" s="1"/>
  <c r="AK418" i="2"/>
  <c r="AK729" i="2"/>
  <c r="AR729" i="2" s="1"/>
  <c r="AK696" i="2"/>
  <c r="AR696" i="2" s="1"/>
  <c r="AK378" i="2"/>
  <c r="AR378" i="2" s="1"/>
  <c r="AK309" i="2"/>
  <c r="AK22" i="2"/>
  <c r="AK131" i="2"/>
  <c r="AK63" i="2"/>
  <c r="AK398" i="2"/>
  <c r="AK635" i="2"/>
  <c r="AR635" i="2" s="1"/>
  <c r="AK27" i="2"/>
  <c r="AK93" i="2"/>
  <c r="AK288" i="2"/>
  <c r="AK185" i="2"/>
  <c r="AR185" i="2" s="1"/>
  <c r="AK606" i="2"/>
  <c r="AR606" i="2" s="1"/>
  <c r="AK330" i="2"/>
  <c r="AR330" i="2" s="1"/>
  <c r="AK579" i="2"/>
  <c r="AR579" i="2" s="1"/>
  <c r="AK278" i="2"/>
  <c r="AK91" i="2"/>
  <c r="AR91" i="2" s="1"/>
  <c r="AK6" i="2"/>
  <c r="AK719" i="2"/>
  <c r="AR719" i="2" s="1"/>
  <c r="AK126" i="2"/>
  <c r="AR126" i="2" s="1"/>
  <c r="AK380" i="2"/>
  <c r="AR380" i="2" s="1"/>
  <c r="AK685" i="2"/>
  <c r="AR685" i="2" s="1"/>
  <c r="AK113" i="2"/>
  <c r="AK76" i="2"/>
  <c r="AK352" i="2"/>
  <c r="AK675" i="2"/>
  <c r="AR675" i="2" s="1"/>
  <c r="AK493" i="2"/>
  <c r="AR493" i="2" s="1"/>
  <c r="AK161" i="2"/>
  <c r="AK427" i="2"/>
  <c r="AR427" i="2" s="1"/>
  <c r="AK669" i="2"/>
  <c r="AR669" i="2" s="1"/>
  <c r="AK473" i="2"/>
  <c r="AR473" i="2" s="1"/>
  <c r="AK599" i="2"/>
  <c r="AR599" i="2" s="1"/>
  <c r="AK149" i="2"/>
  <c r="AK692" i="2"/>
  <c r="AR692" i="2" s="1"/>
  <c r="AK668" i="2"/>
  <c r="AR668" i="2" s="1"/>
  <c r="AK472" i="2"/>
  <c r="AR472" i="2" s="1"/>
  <c r="AK721" i="2"/>
  <c r="AR721" i="2" s="1"/>
  <c r="AK617" i="2"/>
  <c r="AR617" i="2" s="1"/>
  <c r="AK382" i="2"/>
  <c r="AR382" i="2" s="1"/>
  <c r="AK15" i="2"/>
  <c r="AK190" i="2"/>
  <c r="AR190" i="2" s="1"/>
  <c r="AK331" i="2"/>
  <c r="AR331" i="2" s="1"/>
  <c r="AK172" i="2"/>
  <c r="AR172" i="2" s="1"/>
  <c r="AK203" i="2"/>
  <c r="AK647" i="2"/>
  <c r="AR647" i="2" s="1"/>
  <c r="AK122" i="2"/>
  <c r="AR122" i="2" s="1"/>
  <c r="AK386" i="2"/>
  <c r="AR386" i="2" s="1"/>
  <c r="AK520" i="2"/>
  <c r="AR520" i="2" s="1"/>
  <c r="AK657" i="2"/>
  <c r="AR657" i="2" s="1"/>
  <c r="AK26" i="2"/>
  <c r="AK409" i="2"/>
  <c r="AR409" i="2" s="1"/>
  <c r="AK28" i="2"/>
  <c r="AK594" i="2"/>
  <c r="AR594" i="2" s="1"/>
  <c r="AK554" i="2"/>
  <c r="AR554" i="2" s="1"/>
  <c r="AK623" i="2"/>
  <c r="AR623" i="2" s="1"/>
  <c r="AK589" i="2"/>
  <c r="AR589" i="2" s="1"/>
  <c r="AK103" i="2"/>
  <c r="AK168" i="2"/>
  <c r="AR168" i="2" s="1"/>
  <c r="AK715" i="2"/>
  <c r="AR715" i="2" s="1"/>
  <c r="AK440" i="2"/>
  <c r="AK266" i="2"/>
  <c r="AK144" i="2"/>
  <c r="AK528" i="2"/>
  <c r="AR528" i="2" s="1"/>
  <c r="AK581" i="2"/>
  <c r="AR581" i="2" s="1"/>
  <c r="AK406" i="2"/>
  <c r="AR406" i="2" s="1"/>
  <c r="AK167" i="2"/>
  <c r="AR167" i="2" s="1"/>
  <c r="AK716" i="2"/>
  <c r="AR716" i="2" s="1"/>
  <c r="AK546" i="2"/>
  <c r="AR546" i="2" s="1"/>
  <c r="AK516" i="2"/>
  <c r="AK291" i="2"/>
  <c r="AR291" i="2" s="1"/>
  <c r="AK360" i="2"/>
  <c r="AR360" i="2" s="1"/>
  <c r="AK551" i="2"/>
  <c r="AR551" i="2" s="1"/>
  <c r="AK56" i="2"/>
  <c r="AK555" i="2"/>
  <c r="AR555" i="2" s="1"/>
  <c r="AK391" i="2"/>
  <c r="AK401" i="2"/>
  <c r="AR401" i="2" s="1"/>
  <c r="AK394" i="2"/>
  <c r="AR394" i="2" s="1"/>
  <c r="AK41" i="2"/>
  <c r="AK30" i="2"/>
  <c r="AK322" i="2"/>
  <c r="AR322" i="2" s="1"/>
  <c r="AK470" i="2"/>
  <c r="AR470" i="2" s="1"/>
  <c r="AK312" i="2"/>
  <c r="AR312" i="2" s="1"/>
  <c r="AK408" i="2"/>
  <c r="AR408" i="2" s="1"/>
  <c r="AK164" i="2"/>
  <c r="AR164" i="2" s="1"/>
  <c r="AK261" i="2"/>
  <c r="AK328" i="2"/>
  <c r="AR328" i="2" s="1"/>
  <c r="AK602" i="2"/>
  <c r="AR602" i="2" s="1"/>
  <c r="AK316" i="2"/>
  <c r="AR316" i="2" s="1"/>
  <c r="AK705" i="2"/>
  <c r="AR705" i="2" s="1"/>
  <c r="AK526" i="2"/>
  <c r="AK124" i="2"/>
  <c r="AR124" i="2" s="1"/>
  <c r="AK224" i="2"/>
  <c r="AK576" i="2"/>
  <c r="AR576" i="2" s="1"/>
  <c r="AK544" i="2"/>
  <c r="AR544" i="2" s="1"/>
  <c r="AK453" i="2"/>
  <c r="AR453" i="2" s="1"/>
  <c r="AK242" i="2"/>
  <c r="AR242" i="2" s="1"/>
  <c r="AK588" i="2"/>
  <c r="AR588" i="2" s="1"/>
  <c r="AK347" i="2"/>
  <c r="AR347" i="2" s="1"/>
  <c r="AK491" i="2"/>
  <c r="AK713" i="2"/>
  <c r="AR713" i="2" s="1"/>
  <c r="AK703" i="2"/>
  <c r="AR703" i="2" s="1"/>
  <c r="AK600" i="2"/>
  <c r="AR600" i="2" s="1"/>
  <c r="AK120" i="2"/>
  <c r="AK511" i="2"/>
  <c r="AR511" i="2" s="1"/>
  <c r="AK140" i="2"/>
  <c r="AK700" i="2"/>
  <c r="AR700" i="2" s="1"/>
  <c r="AK500" i="2"/>
  <c r="AR500" i="2" s="1"/>
  <c r="AK578" i="2"/>
  <c r="AR578" i="2" s="1"/>
  <c r="AK457" i="2"/>
  <c r="AR457" i="2" s="1"/>
  <c r="AK484" i="2"/>
  <c r="AR484" i="2" s="1"/>
  <c r="AK583" i="2"/>
  <c r="AR583" i="2" s="1"/>
  <c r="AK327" i="2"/>
  <c r="AR327" i="2" s="1"/>
  <c r="AK157" i="2"/>
  <c r="AK603" i="2"/>
  <c r="AR603" i="2" s="1"/>
  <c r="AK212" i="2"/>
  <c r="AK435" i="2"/>
  <c r="AR435" i="2" s="1"/>
  <c r="AK489" i="2"/>
  <c r="AR489" i="2" s="1"/>
  <c r="AK731" i="2"/>
  <c r="AR731" i="2" s="1"/>
  <c r="AK200" i="2"/>
  <c r="AR200" i="2" s="1"/>
  <c r="AK109" i="2"/>
  <c r="AK156" i="2"/>
  <c r="AK552" i="2"/>
  <c r="AR552" i="2" s="1"/>
  <c r="AK496" i="2"/>
  <c r="AR496" i="2" s="1"/>
  <c r="AK646" i="2"/>
  <c r="AR646" i="2" s="1"/>
  <c r="AK423" i="2"/>
  <c r="AR423" i="2" s="1"/>
  <c r="AK445" i="2"/>
  <c r="AR445" i="2" s="1"/>
  <c r="AK653" i="2"/>
  <c r="AR653" i="2" s="1"/>
  <c r="AK672" i="2"/>
  <c r="AR672" i="2" s="1"/>
  <c r="AK117" i="2"/>
  <c r="AK681" i="2"/>
  <c r="AR681" i="2" s="1"/>
  <c r="AK481" i="2"/>
  <c r="AR481" i="2" s="1"/>
  <c r="AK580" i="2"/>
  <c r="AR580" i="2" s="1"/>
  <c r="AK340" i="2"/>
  <c r="AR340" i="2" s="1"/>
  <c r="AK449" i="2"/>
  <c r="AR449" i="2" s="1"/>
  <c r="AK709" i="2"/>
  <c r="AR709" i="2" s="1"/>
  <c r="AK501" i="2"/>
  <c r="AR501" i="2" s="1"/>
  <c r="AK125" i="2"/>
  <c r="AR125" i="2" s="1"/>
  <c r="AK42" i="2"/>
  <c r="AR42" i="2" s="1"/>
  <c r="AK478" i="2"/>
  <c r="AR478" i="2" s="1"/>
  <c r="AK341" i="2"/>
  <c r="AR341" i="2" s="1"/>
  <c r="AK66" i="2"/>
  <c r="AR66" i="2" s="1"/>
  <c r="AK246" i="2"/>
  <c r="AR246" i="2" s="1"/>
  <c r="AK143" i="2"/>
  <c r="AK376" i="2"/>
  <c r="AR376" i="2" s="1"/>
  <c r="AK679" i="2"/>
  <c r="AR679" i="2" s="1"/>
  <c r="AK443" i="2"/>
  <c r="AK39" i="2"/>
  <c r="AK69" i="2"/>
  <c r="AR69" i="2" s="1"/>
  <c r="AK180" i="2"/>
  <c r="AR180" i="2" s="1"/>
  <c r="AK121" i="2"/>
  <c r="AR121" i="2" s="1"/>
  <c r="AK665" i="2"/>
  <c r="AR665" i="2" s="1"/>
  <c r="AK577" i="2"/>
  <c r="AR577" i="2" s="1"/>
  <c r="AK253" i="2"/>
  <c r="AR253" i="2" s="1"/>
  <c r="AK512" i="2"/>
  <c r="AR512" i="2" s="1"/>
  <c r="AK274" i="2"/>
  <c r="AK315" i="2"/>
  <c r="AK251" i="2"/>
  <c r="AR251" i="2" s="1"/>
  <c r="AK362" i="2"/>
  <c r="AK631" i="2"/>
  <c r="AR631" i="2" s="1"/>
  <c r="AK690" i="2"/>
  <c r="AR690" i="2" s="1"/>
  <c r="AK537" i="2"/>
  <c r="AK258" i="2"/>
  <c r="AR258" i="2" s="1"/>
  <c r="AK399" i="2"/>
  <c r="AR399" i="2" s="1"/>
  <c r="AK48" i="2"/>
  <c r="AR48" i="2" s="1"/>
  <c r="AK664" i="2"/>
  <c r="AK162" i="2"/>
  <c r="AR162" i="2" s="1"/>
  <c r="AK614" i="2"/>
  <c r="AR614" i="2" s="1"/>
  <c r="AK651" i="2"/>
  <c r="AR651" i="2" s="1"/>
  <c r="AK574" i="2"/>
  <c r="AR574" i="2" s="1"/>
  <c r="AK367" i="2"/>
  <c r="AK353" i="2"/>
  <c r="AR353" i="2" s="1"/>
  <c r="AK396" i="2"/>
  <c r="AR396" i="2" s="1"/>
  <c r="AK107" i="2"/>
  <c r="AR107" i="2" s="1"/>
  <c r="AK441" i="2"/>
  <c r="AR441" i="2" s="1"/>
  <c r="AK204" i="2"/>
  <c r="AK725" i="2"/>
  <c r="AR725" i="2" s="1"/>
  <c r="AK68" i="2"/>
  <c r="AK313" i="2"/>
  <c r="AR313" i="2" s="1"/>
  <c r="AK670" i="2"/>
  <c r="AR670" i="2" s="1"/>
  <c r="AK270" i="2"/>
  <c r="AR270" i="2" s="1"/>
  <c r="AK215" i="2"/>
  <c r="AK237" i="2"/>
  <c r="AR237" i="2" s="1"/>
  <c r="AK717" i="2"/>
  <c r="AR717" i="2" s="1"/>
  <c r="AK538" i="2"/>
  <c r="AR538" i="2" s="1"/>
  <c r="AK523" i="2"/>
  <c r="AR523" i="2" s="1"/>
  <c r="AK655" i="2"/>
  <c r="AR655" i="2" s="1"/>
  <c r="AK650" i="2"/>
  <c r="AR650" i="2" s="1"/>
  <c r="AK730" i="2"/>
  <c r="AR730" i="2" s="1"/>
  <c r="AK293" i="2"/>
  <c r="AK199" i="2"/>
  <c r="AK720" i="2"/>
  <c r="AR720" i="2" s="1"/>
  <c r="AK304" i="2"/>
  <c r="AR304" i="2" s="1"/>
  <c r="AK561" i="2"/>
  <c r="AR561" i="2" s="1"/>
  <c r="AK694" i="2"/>
  <c r="AR694" i="2" s="1"/>
  <c r="AK277" i="2"/>
  <c r="AK543" i="2"/>
  <c r="AR543" i="2" s="1"/>
  <c r="AK32" i="2"/>
  <c r="AR32" i="2" s="1"/>
  <c r="AK549" i="2"/>
  <c r="AR549" i="2" s="1"/>
  <c r="AK350" i="2"/>
  <c r="AR350" i="2" s="1"/>
  <c r="AK268" i="2"/>
  <c r="AK175" i="2"/>
  <c r="AK456" i="2"/>
  <c r="AK712" i="2"/>
  <c r="AR712" i="2" s="1"/>
  <c r="AK132" i="2"/>
  <c r="AK229" i="2"/>
  <c r="AK634" i="2"/>
  <c r="AR634" i="2" s="1"/>
  <c r="AK732" i="2"/>
  <c r="AR732" i="2" s="1"/>
  <c r="AK282" i="2"/>
  <c r="AR282" i="2" s="1"/>
  <c r="AK72" i="2"/>
  <c r="AK182" i="2"/>
  <c r="AK682" i="2"/>
  <c r="AR682" i="2" s="1"/>
  <c r="AK706" i="2"/>
  <c r="AR706" i="2" s="1"/>
  <c r="AK517" i="2"/>
  <c r="AK542" i="2"/>
  <c r="AR542" i="2" s="1"/>
  <c r="AK499" i="2"/>
  <c r="AR499" i="2" s="1"/>
  <c r="AK626" i="2"/>
  <c r="AR626" i="2" s="1"/>
  <c r="AK505" i="2"/>
  <c r="AR505" i="2" s="1"/>
  <c r="AK704" i="2"/>
  <c r="AR704" i="2" s="1"/>
  <c r="AK133" i="2"/>
  <c r="AK475" i="2"/>
  <c r="AK442" i="2"/>
  <c r="AR442" i="2" s="1"/>
  <c r="AK433" i="2"/>
  <c r="AR433" i="2" s="1"/>
  <c r="AK218" i="2"/>
  <c r="AK686" i="2"/>
  <c r="AR686" i="2" s="1"/>
  <c r="AK643" i="2"/>
  <c r="AR643" i="2" s="1"/>
  <c r="AK424" i="2"/>
  <c r="AR424" i="2" s="1"/>
  <c r="AK687" i="2"/>
  <c r="AR687" i="2" s="1"/>
  <c r="AK369" i="2"/>
  <c r="AR369" i="2" s="1"/>
  <c r="AK307" i="2"/>
  <c r="AR307" i="2" s="1"/>
  <c r="AK281" i="2"/>
  <c r="AK272" i="2"/>
  <c r="AR272" i="2" s="1"/>
  <c r="AK545" i="2"/>
  <c r="AR545" i="2" s="1"/>
  <c r="AK426" i="2"/>
  <c r="AR426" i="2" s="1"/>
  <c r="AK559" i="2"/>
  <c r="AR559" i="2" s="1"/>
  <c r="AK575" i="2"/>
  <c r="AR575" i="2" s="1"/>
  <c r="AK632" i="2"/>
  <c r="AR632" i="2" s="1"/>
  <c r="AK137" i="2"/>
  <c r="AK262" i="2"/>
  <c r="AK295" i="2"/>
  <c r="AR295" i="2" s="1"/>
  <c r="AK387" i="2"/>
  <c r="AR387" i="2" s="1"/>
  <c r="AK483" i="2"/>
  <c r="AK235" i="2"/>
  <c r="AK305" i="2"/>
  <c r="AR305" i="2" s="1"/>
  <c r="AK710" i="2"/>
  <c r="AR710" i="2" s="1"/>
  <c r="AK173" i="2"/>
  <c r="AK560" i="2"/>
  <c r="AR560" i="2" s="1"/>
  <c r="AK628" i="2"/>
  <c r="AR628" i="2" s="1"/>
  <c r="AK434" i="2"/>
  <c r="AR434" i="2" s="1"/>
  <c r="AK612" i="2"/>
  <c r="AR612" i="2" s="1"/>
  <c r="AK317" i="2"/>
  <c r="AK536" i="2"/>
  <c r="AR536" i="2" s="1"/>
  <c r="AK383" i="2"/>
  <c r="AR383" i="2" s="1"/>
  <c r="AK522" i="2"/>
  <c r="AR522" i="2" s="1"/>
  <c r="AK693" i="2"/>
  <c r="AR693" i="2" s="1"/>
  <c r="AK502" i="2"/>
  <c r="AR502" i="2" s="1"/>
  <c r="AK673" i="2"/>
  <c r="AR673" i="2" s="1"/>
  <c r="AK346" i="2"/>
  <c r="AR346" i="2" s="1"/>
  <c r="AK557" i="2"/>
  <c r="AR557" i="2" s="1"/>
  <c r="AK678" i="2"/>
  <c r="AR678" i="2" s="1"/>
  <c r="AK448" i="2"/>
  <c r="AK642" i="2"/>
  <c r="AR642" i="2" s="1"/>
  <c r="AK256" i="2"/>
  <c r="AR256" i="2" s="1"/>
  <c r="AK329" i="2"/>
  <c r="AR329" i="2" s="1"/>
  <c r="AK702" i="2"/>
  <c r="AR702" i="2" s="1"/>
  <c r="AK666" i="2"/>
  <c r="AR666" i="2" s="1"/>
  <c r="AK701" i="2"/>
  <c r="AR701" i="2" s="1"/>
  <c r="AK676" i="2"/>
  <c r="AR676" i="2" s="1"/>
  <c r="AK658" i="2"/>
  <c r="AR658" i="2" s="1"/>
  <c r="AK529" i="2"/>
  <c r="AR529" i="2" s="1"/>
  <c r="AK613" i="2"/>
  <c r="AR613" i="2" s="1"/>
  <c r="AK711" i="2"/>
  <c r="AR711" i="2" s="1"/>
  <c r="AK728" i="2"/>
  <c r="AR728" i="2" s="1"/>
  <c r="AK513" i="2"/>
  <c r="AR513" i="2" s="1"/>
  <c r="AK654" i="2"/>
  <c r="AR654" i="2" s="1"/>
  <c r="AK674" i="2"/>
  <c r="AR674" i="2" s="1"/>
  <c r="AK718" i="2"/>
  <c r="AR718" i="2" s="1"/>
  <c r="AK570" i="2"/>
  <c r="AR570" i="2" s="1"/>
  <c r="AK698" i="2"/>
  <c r="AR698" i="2" s="1"/>
  <c r="AK683" i="2"/>
  <c r="AR683" i="2" s="1"/>
  <c r="AK697" i="2"/>
  <c r="AR697" i="2" s="1"/>
  <c r="AK699" i="2"/>
  <c r="AR699" i="2" s="1"/>
  <c r="AK722" i="2"/>
  <c r="AR722" i="2" s="1"/>
  <c r="AK708" i="2"/>
  <c r="AR708" i="2" s="1"/>
  <c r="AK677" i="2"/>
  <c r="AR677" i="2" s="1"/>
  <c r="AK726" i="2"/>
  <c r="AR726" i="2" s="1"/>
  <c r="AK656" i="2"/>
  <c r="AR656" i="2" s="1"/>
  <c r="AK714" i="2"/>
  <c r="AR714" i="2" s="1"/>
  <c r="AH595" i="2"/>
  <c r="AH534" i="2"/>
  <c r="AH515" i="2"/>
  <c r="AH75" i="2"/>
  <c r="AH227" i="2"/>
  <c r="AH384" i="2"/>
  <c r="AH349" i="2"/>
  <c r="AH301" i="2"/>
  <c r="AH548" i="2"/>
  <c r="AH504" i="2"/>
  <c r="AH211" i="2"/>
  <c r="AH459" i="2"/>
  <c r="AH94" i="2"/>
  <c r="AH633" i="2"/>
  <c r="AH98" i="2"/>
  <c r="AH444" i="2"/>
  <c r="AH604" i="2"/>
  <c r="AH573" i="2"/>
  <c r="AH407" i="2"/>
  <c r="AH51" i="2"/>
  <c r="AH458" i="2"/>
  <c r="AH372" i="2"/>
  <c r="AH471" i="2"/>
  <c r="AH201" i="2"/>
  <c r="AH252" i="2"/>
  <c r="AH404" i="2"/>
  <c r="AH567" i="2"/>
  <c r="AH607" i="2"/>
  <c r="AH78" i="2"/>
  <c r="AH541" i="2"/>
  <c r="AH110" i="2"/>
  <c r="AH300" i="2"/>
  <c r="AH3" i="2"/>
  <c r="AH365" i="2"/>
  <c r="AH661" i="2"/>
  <c r="AH71" i="2"/>
  <c r="AH412" i="2"/>
  <c r="AH150" i="2"/>
  <c r="AH205" i="2"/>
  <c r="AH96" i="2"/>
  <c r="AH659" i="2"/>
  <c r="AH49" i="2"/>
  <c r="AH519" i="2"/>
  <c r="AH336" i="2"/>
  <c r="AH421" i="2"/>
  <c r="AH163" i="2"/>
  <c r="AH223" i="2"/>
  <c r="AH569" i="2"/>
  <c r="AH193" i="2"/>
  <c r="AH311" i="2"/>
  <c r="AH498" i="2"/>
  <c r="AH371" i="2"/>
  <c r="AH303" i="2"/>
  <c r="AH428" i="2"/>
  <c r="AH92" i="2"/>
  <c r="AH454" i="2"/>
  <c r="AH79" i="2"/>
  <c r="AH279" i="2"/>
  <c r="AH245" i="2"/>
  <c r="AH337" i="2"/>
  <c r="AH58" i="2"/>
  <c r="AH487" i="2"/>
  <c r="AH332" i="2"/>
  <c r="AH297" i="2"/>
  <c r="AH323" i="2"/>
  <c r="AH273" i="2"/>
  <c r="AH290" i="2"/>
  <c r="AH128" i="2"/>
  <c r="AH361" i="2"/>
  <c r="AH446" i="2"/>
  <c r="AH118" i="2"/>
  <c r="AH420" i="2"/>
  <c r="AH214" i="2"/>
  <c r="AH326" i="2"/>
  <c r="AH436" i="2"/>
  <c r="AH99" i="2"/>
  <c r="AH166" i="2"/>
  <c r="AH615" i="2"/>
  <c r="AH263" i="2"/>
  <c r="AH55" i="2"/>
  <c r="AH134" i="2"/>
  <c r="AH351" i="2"/>
  <c r="AH85" i="2"/>
  <c r="AH507" i="2"/>
  <c r="AH283" i="2"/>
  <c r="AH466" i="2"/>
  <c r="AH419" i="2"/>
  <c r="AH239" i="2"/>
  <c r="AH61" i="2"/>
  <c r="AH286" i="2"/>
  <c r="AH467" i="2"/>
  <c r="AH207" i="2"/>
  <c r="AH596" i="2"/>
  <c r="AH114" i="2"/>
  <c r="AH90" i="2"/>
  <c r="AH100" i="2"/>
  <c r="AH244" i="2"/>
  <c r="AH275" i="2"/>
  <c r="AH47" i="2"/>
  <c r="AH610" i="2"/>
  <c r="AH410" i="2"/>
  <c r="AH220" i="2"/>
  <c r="AH415" i="2"/>
  <c r="AH18" i="2"/>
  <c r="AH74" i="2"/>
  <c r="AH343" i="2"/>
  <c r="AH334" i="2"/>
  <c r="AH12" i="2"/>
  <c r="AH618" i="2"/>
  <c r="AH34" i="2"/>
  <c r="AH490" i="2"/>
  <c r="AH54" i="2"/>
  <c r="AH514" i="2"/>
  <c r="AH151" i="2"/>
  <c r="AH45" i="2"/>
  <c r="AH232" i="2"/>
  <c r="AH357" i="2"/>
  <c r="AH152" i="2"/>
  <c r="AH165" i="2"/>
  <c r="AH287" i="2"/>
  <c r="AH255" i="2"/>
  <c r="AH461" i="2"/>
  <c r="AH320" i="2"/>
  <c r="AH23" i="2"/>
  <c r="AH727" i="2"/>
  <c r="AH333" i="2"/>
  <c r="AH247" i="2"/>
  <c r="AH622" i="2"/>
  <c r="AH86" i="2"/>
  <c r="AH130" i="2"/>
  <c r="AH111" i="2"/>
  <c r="AH221" i="2"/>
  <c r="AH10" i="2"/>
  <c r="AH65" i="2"/>
  <c r="AH663" i="2"/>
  <c r="AH310" i="2"/>
  <c r="AH364" i="2"/>
  <c r="AH638" i="2"/>
  <c r="AH228" i="2"/>
  <c r="AH695" i="2"/>
  <c r="AH531" i="2"/>
  <c r="AH294" i="2"/>
  <c r="AH335" i="2"/>
  <c r="AH377" i="2"/>
  <c r="AH231" i="2"/>
  <c r="AH590" i="2"/>
  <c r="AH395" i="2"/>
  <c r="AH425" i="2"/>
  <c r="AH8" i="2"/>
  <c r="AH183" i="2"/>
  <c r="AH24" i="2"/>
  <c r="AH102" i="2"/>
  <c r="AH375" i="2"/>
  <c r="AH29" i="2"/>
  <c r="AH249" i="2"/>
  <c r="AH450" i="2"/>
  <c r="AH106" i="2"/>
  <c r="AH723" i="2"/>
  <c r="AH238" i="2"/>
  <c r="AH556" i="2"/>
  <c r="AH506" i="2"/>
  <c r="AH217" i="2"/>
  <c r="AH397" i="2"/>
  <c r="AH485" i="2"/>
  <c r="AH248" i="2"/>
  <c r="AH605" i="2"/>
  <c r="AH492" i="2"/>
  <c r="AH225" i="2"/>
  <c r="AH339" i="2"/>
  <c r="AH525" i="2"/>
  <c r="AH184" i="2"/>
  <c r="AH562" i="2"/>
  <c r="AH572" i="2"/>
  <c r="AH510" i="2"/>
  <c r="AH292" i="2"/>
  <c r="AH648" i="2"/>
  <c r="AH627" i="2"/>
  <c r="AH197" i="2"/>
  <c r="AH468" i="2"/>
  <c r="AH611" i="2"/>
  <c r="AH494" i="2"/>
  <c r="AH116" i="2"/>
  <c r="AH671" i="2"/>
  <c r="AH35" i="2"/>
  <c r="AH488" i="2"/>
  <c r="AH585" i="2"/>
  <c r="AH636" i="2"/>
  <c r="AH233" i="2"/>
  <c r="AH70" i="2"/>
  <c r="AH169" i="2"/>
  <c r="AH302" i="2"/>
  <c r="AH608" i="2"/>
  <c r="AH587" i="2"/>
  <c r="AH306" i="2"/>
  <c r="AH592" i="2"/>
  <c r="AH154" i="2"/>
  <c r="AH474" i="2"/>
  <c r="AH7" i="2"/>
  <c r="AH509" i="2"/>
  <c r="AH226" i="2"/>
  <c r="AH89" i="2"/>
  <c r="AH532" i="2"/>
  <c r="AH637" i="2"/>
  <c r="AH250" i="2"/>
  <c r="AH621" i="2"/>
  <c r="AH486" i="2"/>
  <c r="AH181" i="2"/>
  <c r="AH462" i="2"/>
  <c r="AH354" i="2"/>
  <c r="AH53" i="2"/>
  <c r="AH112" i="2"/>
  <c r="AH284" i="2"/>
  <c r="AH52" i="2"/>
  <c r="AH480" i="2"/>
  <c r="AH460" i="2"/>
  <c r="AH60" i="2"/>
  <c r="AH390" i="2"/>
  <c r="AH437" i="2"/>
  <c r="AH83" i="2"/>
  <c r="AH138" i="2"/>
  <c r="AH571" i="2"/>
  <c r="AH414" i="2"/>
  <c r="AH539" i="2"/>
  <c r="AH429" i="2"/>
  <c r="AH236" i="2"/>
  <c r="AH17" i="2"/>
  <c r="AH176" i="2"/>
  <c r="AH464" i="2"/>
  <c r="AH222" i="2"/>
  <c r="AH338" i="2"/>
  <c r="AH652" i="2"/>
  <c r="AH160" i="2"/>
  <c r="AH403" i="2"/>
  <c r="AH148" i="2"/>
  <c r="AH82" i="2"/>
  <c r="AH344" i="2"/>
  <c r="AH13" i="2"/>
  <c r="AH325" i="2"/>
  <c r="AH417" i="2"/>
  <c r="AH40" i="2"/>
  <c r="AH521" i="2"/>
  <c r="AH388" i="2"/>
  <c r="AH104" i="2"/>
  <c r="AH314" i="2"/>
  <c r="AH43" i="2"/>
  <c r="AH688" i="2"/>
  <c r="AH413" i="2"/>
  <c r="AH177" i="2"/>
  <c r="AH80" i="2"/>
  <c r="AH451" i="2"/>
  <c r="AH115" i="2"/>
  <c r="AH452" i="2"/>
  <c r="AH645" i="2"/>
  <c r="AH105" i="2"/>
  <c r="AH348" i="2"/>
  <c r="AH689" i="2"/>
  <c r="AH564" i="2"/>
  <c r="AH355" i="2"/>
  <c r="AH400" i="2"/>
  <c r="AH356" i="2"/>
  <c r="AH342" i="2"/>
  <c r="AH16" i="2"/>
  <c r="AH389" i="2"/>
  <c r="AH527" i="2"/>
  <c r="AH31" i="2"/>
  <c r="AH240" i="2"/>
  <c r="AH95" i="2"/>
  <c r="AH591" i="2"/>
  <c r="AH662" i="2"/>
  <c r="AH366" i="2"/>
  <c r="AH518" i="2"/>
  <c r="AH586" i="2"/>
  <c r="AH482" i="2"/>
  <c r="AH381" i="2"/>
  <c r="AH455" i="2"/>
  <c r="AH724" i="2"/>
  <c r="AH57" i="2"/>
  <c r="AH465" i="2"/>
  <c r="AH416" i="2"/>
  <c r="AH405" i="2"/>
  <c r="AH194" i="2"/>
  <c r="AH411" i="2"/>
  <c r="AH495" i="2"/>
  <c r="AH393" i="2"/>
  <c r="AH265" i="2"/>
  <c r="AH447" i="2"/>
  <c r="AH219" i="2"/>
  <c r="AH129" i="2"/>
  <c r="AH533" i="2"/>
  <c r="AH101" i="2"/>
  <c r="AH187" i="2"/>
  <c r="AH280" i="2"/>
  <c r="AH422" i="2"/>
  <c r="AH81" i="2"/>
  <c r="AH210" i="2"/>
  <c r="AH550" i="2"/>
  <c r="AH4" i="2"/>
  <c r="AH88" i="2"/>
  <c r="AH649" i="2"/>
  <c r="AH202" i="2"/>
  <c r="AH476" i="2"/>
  <c r="AH373" i="2"/>
  <c r="AH285" i="2"/>
  <c r="AH241" i="2"/>
  <c r="AH209" i="2"/>
  <c r="AH174" i="2"/>
  <c r="AH84" i="2"/>
  <c r="AH195" i="2"/>
  <c r="AH179" i="2"/>
  <c r="AH77" i="2"/>
  <c r="AH630" i="2"/>
  <c r="AH374" i="2"/>
  <c r="AH267" i="2"/>
  <c r="AH385" i="2"/>
  <c r="AH624" i="2"/>
  <c r="AH145" i="2"/>
  <c r="AH136" i="2"/>
  <c r="AH616" i="2"/>
  <c r="AH508" i="2"/>
  <c r="AH535" i="2"/>
  <c r="AH189" i="2"/>
  <c r="AH271" i="2"/>
  <c r="AH620" i="2"/>
  <c r="AH345" i="2"/>
  <c r="AH64" i="2"/>
  <c r="AH363" i="2"/>
  <c r="AH430" i="2"/>
  <c r="AH298" i="2"/>
  <c r="AH707" i="2"/>
  <c r="AH257" i="2"/>
  <c r="AH191" i="2"/>
  <c r="AH243" i="2"/>
  <c r="AH324" i="2"/>
  <c r="AH188" i="2"/>
  <c r="AH497" i="2"/>
  <c r="AH67" i="2"/>
  <c r="AH119" i="2"/>
  <c r="AH438" i="2"/>
  <c r="AH254" i="2"/>
  <c r="AH566" i="2"/>
  <c r="AH402" i="2"/>
  <c r="AH619" i="2"/>
  <c r="AH5" i="2"/>
  <c r="AH153" i="2"/>
  <c r="AH368" i="2"/>
  <c r="AH139" i="2"/>
  <c r="AH158" i="2"/>
  <c r="AH37" i="2"/>
  <c r="AH198" i="2"/>
  <c r="AH142" i="2"/>
  <c r="AH59" i="2"/>
  <c r="AH296" i="2"/>
  <c r="AH680" i="2"/>
  <c r="AH547" i="2"/>
  <c r="AH19" i="2"/>
  <c r="AH206" i="2"/>
  <c r="AH358" i="2"/>
  <c r="AH38" i="2"/>
  <c r="AH44" i="2"/>
  <c r="AH20" i="2"/>
  <c r="AH36" i="2"/>
  <c r="AH691" i="2"/>
  <c r="AH186" i="2"/>
  <c r="AH540" i="2"/>
  <c r="AH639" i="2"/>
  <c r="AH601" i="2"/>
  <c r="AH123" i="2"/>
  <c r="AH568" i="2"/>
  <c r="AH439" i="2"/>
  <c r="AH170" i="2"/>
  <c r="AH97" i="2"/>
  <c r="AH159" i="2"/>
  <c r="AH321" i="2"/>
  <c r="AH9" i="2"/>
  <c r="AH196" i="2"/>
  <c r="AH565" i="2"/>
  <c r="AH50" i="2"/>
  <c r="AH563" i="2"/>
  <c r="AH135" i="2"/>
  <c r="AH431" i="2"/>
  <c r="AH299" i="2"/>
  <c r="AH660" i="2"/>
  <c r="AH2" i="2"/>
  <c r="AH192" i="2"/>
  <c r="AH609" i="2"/>
  <c r="AH108" i="2"/>
  <c r="AH582" i="2"/>
  <c r="AH684" i="2"/>
  <c r="AH477" i="2"/>
  <c r="AH264" i="2"/>
  <c r="AH308" i="2"/>
  <c r="AH259" i="2"/>
  <c r="AH524" i="2"/>
  <c r="AH141" i="2"/>
  <c r="AH46" i="2"/>
  <c r="AH87" i="2"/>
  <c r="AH469" i="2"/>
  <c r="AH598" i="2"/>
  <c r="AH318" i="2"/>
  <c r="AH432" i="2"/>
  <c r="AH269" i="2"/>
  <c r="AH73" i="2"/>
  <c r="AH625" i="2"/>
  <c r="AH370" i="2"/>
  <c r="AH33" i="2"/>
  <c r="AH11" i="2"/>
  <c r="AH208" i="2"/>
  <c r="AH21" i="2"/>
  <c r="AH155" i="2"/>
  <c r="AH178" i="2"/>
  <c r="AH260" i="2"/>
  <c r="AH359" i="2"/>
  <c r="AH379" i="2"/>
  <c r="AH644" i="2"/>
  <c r="AH667" i="2"/>
  <c r="AH597" i="2"/>
  <c r="AH463" i="2"/>
  <c r="AH14" i="2"/>
  <c r="AH641" i="2"/>
  <c r="AH213" i="2"/>
  <c r="AH146" i="2"/>
  <c r="AH558" i="2"/>
  <c r="AH127" i="2"/>
  <c r="AH234" i="2"/>
  <c r="AH553" i="2"/>
  <c r="AH171" i="2"/>
  <c r="AH216" i="2"/>
  <c r="AH62" i="2"/>
  <c r="AH25" i="2"/>
  <c r="AH503" i="2"/>
  <c r="AH276" i="2"/>
  <c r="AH230" i="2"/>
  <c r="AH640" i="2"/>
  <c r="AH593" i="2"/>
  <c r="AH289" i="2"/>
  <c r="AH147" i="2"/>
  <c r="AH392" i="2"/>
  <c r="AH584" i="2"/>
  <c r="AH530" i="2"/>
  <c r="AH629" i="2"/>
  <c r="AH479" i="2"/>
  <c r="AH319" i="2"/>
  <c r="AH418" i="2"/>
  <c r="AH729" i="2"/>
  <c r="AH696" i="2"/>
  <c r="AH378" i="2"/>
  <c r="AH309" i="2"/>
  <c r="AH22" i="2"/>
  <c r="AH131" i="2"/>
  <c r="AH63" i="2"/>
  <c r="AH398" i="2"/>
  <c r="AH635" i="2"/>
  <c r="AH27" i="2"/>
  <c r="AH93" i="2"/>
  <c r="AH288" i="2"/>
  <c r="AH185" i="2"/>
  <c r="AH606" i="2"/>
  <c r="AH330" i="2"/>
  <c r="AH579" i="2"/>
  <c r="AH278" i="2"/>
  <c r="AH91" i="2"/>
  <c r="AH6" i="2"/>
  <c r="AH719" i="2"/>
  <c r="AH126" i="2"/>
  <c r="AH380" i="2"/>
  <c r="AH685" i="2"/>
  <c r="AH113" i="2"/>
  <c r="AH76" i="2"/>
  <c r="AH352" i="2"/>
  <c r="AH675" i="2"/>
  <c r="AH493" i="2"/>
  <c r="AH161" i="2"/>
  <c r="AH427" i="2"/>
  <c r="AH669" i="2"/>
  <c r="AH473" i="2"/>
  <c r="AH599" i="2"/>
  <c r="AH149" i="2"/>
  <c r="AH692" i="2"/>
  <c r="AH668" i="2"/>
  <c r="AH472" i="2"/>
  <c r="AH721" i="2"/>
  <c r="AH617" i="2"/>
  <c r="AH382" i="2"/>
  <c r="AH15" i="2"/>
  <c r="AH190" i="2"/>
  <c r="AH331" i="2"/>
  <c r="AH172" i="2"/>
  <c r="AH203" i="2"/>
  <c r="AH647" i="2"/>
  <c r="AH122" i="2"/>
  <c r="AH386" i="2"/>
  <c r="AH520" i="2"/>
  <c r="AH657" i="2"/>
  <c r="AH26" i="2"/>
  <c r="AH409" i="2"/>
  <c r="AH28" i="2"/>
  <c r="AH594" i="2"/>
  <c r="AH554" i="2"/>
  <c r="AH623" i="2"/>
  <c r="AH589" i="2"/>
  <c r="AH103" i="2"/>
  <c r="AH168" i="2"/>
  <c r="AH715" i="2"/>
  <c r="AH440" i="2"/>
  <c r="AH266" i="2"/>
  <c r="AH144" i="2"/>
  <c r="AH528" i="2"/>
  <c r="AH581" i="2"/>
  <c r="AH406" i="2"/>
  <c r="AH167" i="2"/>
  <c r="AH716" i="2"/>
  <c r="AH546" i="2"/>
  <c r="AH516" i="2"/>
  <c r="AH291" i="2"/>
  <c r="AH360" i="2"/>
  <c r="AH551" i="2"/>
  <c r="AH56" i="2"/>
  <c r="AH555" i="2"/>
  <c r="AH391" i="2"/>
  <c r="AH401" i="2"/>
  <c r="AH394" i="2"/>
  <c r="AH41" i="2"/>
  <c r="AH30" i="2"/>
  <c r="AH322" i="2"/>
  <c r="AH470" i="2"/>
  <c r="AH312" i="2"/>
  <c r="AH408" i="2"/>
  <c r="AH164" i="2"/>
  <c r="AH261" i="2"/>
  <c r="AH328" i="2"/>
  <c r="AH602" i="2"/>
  <c r="AH316" i="2"/>
  <c r="AH705" i="2"/>
  <c r="AH526" i="2"/>
  <c r="AH124" i="2"/>
  <c r="AH224" i="2"/>
  <c r="AH576" i="2"/>
  <c r="AH544" i="2"/>
  <c r="AH453" i="2"/>
  <c r="AH242" i="2"/>
  <c r="AH588" i="2"/>
  <c r="AH347" i="2"/>
  <c r="AH491" i="2"/>
  <c r="AH713" i="2"/>
  <c r="AH703" i="2"/>
  <c r="AH600" i="2"/>
  <c r="AH120" i="2"/>
  <c r="AH511" i="2"/>
  <c r="AH140" i="2"/>
  <c r="AH700" i="2"/>
  <c r="AH500" i="2"/>
  <c r="AH578" i="2"/>
  <c r="AH457" i="2"/>
  <c r="AH484" i="2"/>
  <c r="AH583" i="2"/>
  <c r="AH327" i="2"/>
  <c r="AH157" i="2"/>
  <c r="AH603" i="2"/>
  <c r="AH212" i="2"/>
  <c r="AH435" i="2"/>
  <c r="AH489" i="2"/>
  <c r="AH731" i="2"/>
  <c r="AH200" i="2"/>
  <c r="AH109" i="2"/>
  <c r="AH156" i="2"/>
  <c r="AH552" i="2"/>
  <c r="AH496" i="2"/>
  <c r="AH646" i="2"/>
  <c r="AH423" i="2"/>
  <c r="AH445" i="2"/>
  <c r="AH653" i="2"/>
  <c r="AH672" i="2"/>
  <c r="AH117" i="2"/>
  <c r="AH681" i="2"/>
  <c r="AH481" i="2"/>
  <c r="AH580" i="2"/>
  <c r="AH340" i="2"/>
  <c r="AH449" i="2"/>
  <c r="AH709" i="2"/>
  <c r="AH501" i="2"/>
  <c r="AH125" i="2"/>
  <c r="AH42" i="2"/>
  <c r="AH478" i="2"/>
  <c r="AH341" i="2"/>
  <c r="AH66" i="2"/>
  <c r="AH246" i="2"/>
  <c r="AH143" i="2"/>
  <c r="AH376" i="2"/>
  <c r="AH679" i="2"/>
  <c r="AH443" i="2"/>
  <c r="AH39" i="2"/>
  <c r="AH69" i="2"/>
  <c r="AH180" i="2"/>
  <c r="AH121" i="2"/>
  <c r="AH665" i="2"/>
  <c r="AH577" i="2"/>
  <c r="AH253" i="2"/>
  <c r="AH512" i="2"/>
  <c r="AH274" i="2"/>
  <c r="AH315" i="2"/>
  <c r="AH251" i="2"/>
  <c r="AH362" i="2"/>
  <c r="AH631" i="2"/>
  <c r="AH690" i="2"/>
  <c r="AH537" i="2"/>
  <c r="AH258" i="2"/>
  <c r="AH399" i="2"/>
  <c r="AH48" i="2"/>
  <c r="AH664" i="2"/>
  <c r="AH162" i="2"/>
  <c r="AH614" i="2"/>
  <c r="AH651" i="2"/>
  <c r="AH574" i="2"/>
  <c r="AH367" i="2"/>
  <c r="AH353" i="2"/>
  <c r="AH396" i="2"/>
  <c r="AH107" i="2"/>
  <c r="AH441" i="2"/>
  <c r="AH204" i="2"/>
  <c r="AH725" i="2"/>
  <c r="AH68" i="2"/>
  <c r="AH313" i="2"/>
  <c r="AH670" i="2"/>
  <c r="AH270" i="2"/>
  <c r="AH215" i="2"/>
  <c r="AH237" i="2"/>
  <c r="AH717" i="2"/>
  <c r="AH538" i="2"/>
  <c r="AH523" i="2"/>
  <c r="AH655" i="2"/>
  <c r="AH650" i="2"/>
  <c r="AH730" i="2"/>
  <c r="AH293" i="2"/>
  <c r="AH199" i="2"/>
  <c r="AH720" i="2"/>
  <c r="AH304" i="2"/>
  <c r="AH561" i="2"/>
  <c r="AH694" i="2"/>
  <c r="AH277" i="2"/>
  <c r="AH543" i="2"/>
  <c r="AH32" i="2"/>
  <c r="AH549" i="2"/>
  <c r="AH350" i="2"/>
  <c r="AH268" i="2"/>
  <c r="AH175" i="2"/>
  <c r="AH456" i="2"/>
  <c r="AH712" i="2"/>
  <c r="AH132" i="2"/>
  <c r="AH229" i="2"/>
  <c r="AH634" i="2"/>
  <c r="AH732" i="2"/>
  <c r="AH282" i="2"/>
  <c r="AH72" i="2"/>
  <c r="AH182" i="2"/>
  <c r="AH682" i="2"/>
  <c r="AH706" i="2"/>
  <c r="AH517" i="2"/>
  <c r="AH542" i="2"/>
  <c r="AH499" i="2"/>
  <c r="AH626" i="2"/>
  <c r="AH505" i="2"/>
  <c r="AH704" i="2"/>
  <c r="AH133" i="2"/>
  <c r="AH475" i="2"/>
  <c r="AH442" i="2"/>
  <c r="AH433" i="2"/>
  <c r="AH218" i="2"/>
  <c r="AH686" i="2"/>
  <c r="AH643" i="2"/>
  <c r="AH424" i="2"/>
  <c r="AH687" i="2"/>
  <c r="AH369" i="2"/>
  <c r="AH307" i="2"/>
  <c r="AH281" i="2"/>
  <c r="AH272" i="2"/>
  <c r="AH545" i="2"/>
  <c r="AH426" i="2"/>
  <c r="AH559" i="2"/>
  <c r="AH575" i="2"/>
  <c r="AH632" i="2"/>
  <c r="AH137" i="2"/>
  <c r="AH262" i="2"/>
  <c r="AH295" i="2"/>
  <c r="AH387" i="2"/>
  <c r="AH483" i="2"/>
  <c r="AH235" i="2"/>
  <c r="AH305" i="2"/>
  <c r="AH710" i="2"/>
  <c r="AH173" i="2"/>
  <c r="AH560" i="2"/>
  <c r="AH628" i="2"/>
  <c r="AH434" i="2"/>
  <c r="AH612" i="2"/>
  <c r="AH317" i="2"/>
  <c r="AH536" i="2"/>
  <c r="AH383" i="2"/>
  <c r="AH522" i="2"/>
  <c r="AH693" i="2"/>
  <c r="AH502" i="2"/>
  <c r="AH673" i="2"/>
  <c r="AH346" i="2"/>
  <c r="AH557" i="2"/>
  <c r="AH678" i="2"/>
  <c r="AH448" i="2"/>
  <c r="AH642" i="2"/>
  <c r="AH256" i="2"/>
  <c r="AH329" i="2"/>
  <c r="AH702" i="2"/>
  <c r="AH666" i="2"/>
  <c r="AH701" i="2"/>
  <c r="AH676" i="2"/>
  <c r="AH658" i="2"/>
  <c r="AH529" i="2"/>
  <c r="AH613" i="2"/>
  <c r="AH711" i="2"/>
  <c r="AH728" i="2"/>
  <c r="AH513" i="2"/>
  <c r="AH654" i="2"/>
  <c r="AH674" i="2"/>
  <c r="AH718" i="2"/>
  <c r="AH570" i="2"/>
  <c r="AH698" i="2"/>
  <c r="AH683" i="2"/>
  <c r="AH697" i="2"/>
  <c r="AH699" i="2"/>
  <c r="AH722" i="2"/>
  <c r="AH708" i="2"/>
  <c r="AH677" i="2"/>
  <c r="AH726" i="2"/>
  <c r="AH656" i="2"/>
  <c r="AH714" i="2"/>
  <c r="AG595" i="2"/>
  <c r="AG534" i="2"/>
  <c r="AG515" i="2"/>
  <c r="AG75" i="2"/>
  <c r="AG227" i="2"/>
  <c r="AG384" i="2"/>
  <c r="AG349" i="2"/>
  <c r="AG301" i="2"/>
  <c r="AG548" i="2"/>
  <c r="AG504" i="2"/>
  <c r="AG211" i="2"/>
  <c r="AG459" i="2"/>
  <c r="AG94" i="2"/>
  <c r="AG633" i="2"/>
  <c r="AG98" i="2"/>
  <c r="AG444" i="2"/>
  <c r="AG604" i="2"/>
  <c r="AG573" i="2"/>
  <c r="AG407" i="2"/>
  <c r="AG51" i="2"/>
  <c r="AG458" i="2"/>
  <c r="AG372" i="2"/>
  <c r="AG471" i="2"/>
  <c r="AG201" i="2"/>
  <c r="AG252" i="2"/>
  <c r="AG404" i="2"/>
  <c r="AG567" i="2"/>
  <c r="AG607" i="2"/>
  <c r="AG78" i="2"/>
  <c r="AG541" i="2"/>
  <c r="AG110" i="2"/>
  <c r="AG300" i="2"/>
  <c r="AG3" i="2"/>
  <c r="AG365" i="2"/>
  <c r="AG661" i="2"/>
  <c r="AG71" i="2"/>
  <c r="AG412" i="2"/>
  <c r="AG150" i="2"/>
  <c r="AG205" i="2"/>
  <c r="AG96" i="2"/>
  <c r="AG659" i="2"/>
  <c r="AG49" i="2"/>
  <c r="AG519" i="2"/>
  <c r="AG336" i="2"/>
  <c r="AG421" i="2"/>
  <c r="AG163" i="2"/>
  <c r="AG223" i="2"/>
  <c r="AG569" i="2"/>
  <c r="AG193" i="2"/>
  <c r="AG311" i="2"/>
  <c r="AG498" i="2"/>
  <c r="AG371" i="2"/>
  <c r="AG303" i="2"/>
  <c r="AG428" i="2"/>
  <c r="AG92" i="2"/>
  <c r="AG454" i="2"/>
  <c r="AG79" i="2"/>
  <c r="AG279" i="2"/>
  <c r="AG245" i="2"/>
  <c r="AG337" i="2"/>
  <c r="AG58" i="2"/>
  <c r="AG487" i="2"/>
  <c r="AG332" i="2"/>
  <c r="AG297" i="2"/>
  <c r="AG323" i="2"/>
  <c r="AG273" i="2"/>
  <c r="AG290" i="2"/>
  <c r="AG128" i="2"/>
  <c r="AG361" i="2"/>
  <c r="AG446" i="2"/>
  <c r="AG118" i="2"/>
  <c r="AG420" i="2"/>
  <c r="AG214" i="2"/>
  <c r="AG326" i="2"/>
  <c r="AG436" i="2"/>
  <c r="AG99" i="2"/>
  <c r="AG166" i="2"/>
  <c r="AG615" i="2"/>
  <c r="AG263" i="2"/>
  <c r="AG55" i="2"/>
  <c r="AG134" i="2"/>
  <c r="AG351" i="2"/>
  <c r="AG85" i="2"/>
  <c r="AG507" i="2"/>
  <c r="AG283" i="2"/>
  <c r="AG466" i="2"/>
  <c r="AG419" i="2"/>
  <c r="AG239" i="2"/>
  <c r="AG61" i="2"/>
  <c r="AG286" i="2"/>
  <c r="AG467" i="2"/>
  <c r="AG207" i="2"/>
  <c r="AG596" i="2"/>
  <c r="AG114" i="2"/>
  <c r="AG90" i="2"/>
  <c r="AG100" i="2"/>
  <c r="AG244" i="2"/>
  <c r="AG275" i="2"/>
  <c r="AG47" i="2"/>
  <c r="AG610" i="2"/>
  <c r="AG410" i="2"/>
  <c r="AG220" i="2"/>
  <c r="AG415" i="2"/>
  <c r="AG18" i="2"/>
  <c r="AG74" i="2"/>
  <c r="AG343" i="2"/>
  <c r="AG334" i="2"/>
  <c r="AG12" i="2"/>
  <c r="AG618" i="2"/>
  <c r="AG34" i="2"/>
  <c r="AG490" i="2"/>
  <c r="AG54" i="2"/>
  <c r="AG514" i="2"/>
  <c r="AG151" i="2"/>
  <c r="AG45" i="2"/>
  <c r="AG232" i="2"/>
  <c r="AG357" i="2"/>
  <c r="AG152" i="2"/>
  <c r="AG165" i="2"/>
  <c r="AG287" i="2"/>
  <c r="AG255" i="2"/>
  <c r="AG461" i="2"/>
  <c r="AG320" i="2"/>
  <c r="AG23" i="2"/>
  <c r="AG727" i="2"/>
  <c r="AG333" i="2"/>
  <c r="AG247" i="2"/>
  <c r="AG622" i="2"/>
  <c r="AG86" i="2"/>
  <c r="AG130" i="2"/>
  <c r="AG111" i="2"/>
  <c r="AG221" i="2"/>
  <c r="AG10" i="2"/>
  <c r="AG65" i="2"/>
  <c r="AG663" i="2"/>
  <c r="AG310" i="2"/>
  <c r="AG364" i="2"/>
  <c r="AG638" i="2"/>
  <c r="AG228" i="2"/>
  <c r="AG695" i="2"/>
  <c r="AG531" i="2"/>
  <c r="AG294" i="2"/>
  <c r="AG335" i="2"/>
  <c r="AG377" i="2"/>
  <c r="AG231" i="2"/>
  <c r="AG590" i="2"/>
  <c r="AG395" i="2"/>
  <c r="AG425" i="2"/>
  <c r="AG8" i="2"/>
  <c r="AG183" i="2"/>
  <c r="AG24" i="2"/>
  <c r="AG102" i="2"/>
  <c r="AG375" i="2"/>
  <c r="AG29" i="2"/>
  <c r="AG249" i="2"/>
  <c r="AG450" i="2"/>
  <c r="AG106" i="2"/>
  <c r="AG723" i="2"/>
  <c r="AG238" i="2"/>
  <c r="AG556" i="2"/>
  <c r="AG506" i="2"/>
  <c r="AG217" i="2"/>
  <c r="AG397" i="2"/>
  <c r="AG485" i="2"/>
  <c r="AG248" i="2"/>
  <c r="AG605" i="2"/>
  <c r="AG492" i="2"/>
  <c r="AG225" i="2"/>
  <c r="AG339" i="2"/>
  <c r="AG525" i="2"/>
  <c r="AG184" i="2"/>
  <c r="AG562" i="2"/>
  <c r="AG572" i="2"/>
  <c r="AG510" i="2"/>
  <c r="AG292" i="2"/>
  <c r="AG648" i="2"/>
  <c r="AG627" i="2"/>
  <c r="AG197" i="2"/>
  <c r="AG468" i="2"/>
  <c r="AG611" i="2"/>
  <c r="AG494" i="2"/>
  <c r="AG116" i="2"/>
  <c r="AG671" i="2"/>
  <c r="AG35" i="2"/>
  <c r="AG488" i="2"/>
  <c r="AG585" i="2"/>
  <c r="AG636" i="2"/>
  <c r="AG233" i="2"/>
  <c r="AG70" i="2"/>
  <c r="AG169" i="2"/>
  <c r="AG302" i="2"/>
  <c r="AG608" i="2"/>
  <c r="AG587" i="2"/>
  <c r="AG306" i="2"/>
  <c r="AG592" i="2"/>
  <c r="AG154" i="2"/>
  <c r="AG474" i="2"/>
  <c r="AG7" i="2"/>
  <c r="AG509" i="2"/>
  <c r="AG226" i="2"/>
  <c r="AG89" i="2"/>
  <c r="AG532" i="2"/>
  <c r="AG637" i="2"/>
  <c r="AG250" i="2"/>
  <c r="AG621" i="2"/>
  <c r="AG486" i="2"/>
  <c r="AG181" i="2"/>
  <c r="AG462" i="2"/>
  <c r="AG354" i="2"/>
  <c r="AG53" i="2"/>
  <c r="AG112" i="2"/>
  <c r="AG284" i="2"/>
  <c r="AG52" i="2"/>
  <c r="AG480" i="2"/>
  <c r="AG460" i="2"/>
  <c r="AG60" i="2"/>
  <c r="AG390" i="2"/>
  <c r="AG437" i="2"/>
  <c r="AG83" i="2"/>
  <c r="AG138" i="2"/>
  <c r="AG571" i="2"/>
  <c r="AG414" i="2"/>
  <c r="AG539" i="2"/>
  <c r="AG429" i="2"/>
  <c r="AG236" i="2"/>
  <c r="AG17" i="2"/>
  <c r="AG176" i="2"/>
  <c r="AG464" i="2"/>
  <c r="AG222" i="2"/>
  <c r="AG338" i="2"/>
  <c r="AG652" i="2"/>
  <c r="AG160" i="2"/>
  <c r="AG403" i="2"/>
  <c r="AG148" i="2"/>
  <c r="AG82" i="2"/>
  <c r="AG344" i="2"/>
  <c r="AG13" i="2"/>
  <c r="AG325" i="2"/>
  <c r="AG417" i="2"/>
  <c r="AG40" i="2"/>
  <c r="AG521" i="2"/>
  <c r="AG388" i="2"/>
  <c r="AG104" i="2"/>
  <c r="AG314" i="2"/>
  <c r="AG43" i="2"/>
  <c r="AG688" i="2"/>
  <c r="AG413" i="2"/>
  <c r="AG177" i="2"/>
  <c r="AG80" i="2"/>
  <c r="AG451" i="2"/>
  <c r="AG115" i="2"/>
  <c r="AG452" i="2"/>
  <c r="AG645" i="2"/>
  <c r="AG105" i="2"/>
  <c r="AG348" i="2"/>
  <c r="AG689" i="2"/>
  <c r="AG564" i="2"/>
  <c r="AG355" i="2"/>
  <c r="AG400" i="2"/>
  <c r="AG356" i="2"/>
  <c r="AG342" i="2"/>
  <c r="AG16" i="2"/>
  <c r="AG389" i="2"/>
  <c r="AG527" i="2"/>
  <c r="AG31" i="2"/>
  <c r="AG240" i="2"/>
  <c r="AG95" i="2"/>
  <c r="AG591" i="2"/>
  <c r="AG662" i="2"/>
  <c r="AG366" i="2"/>
  <c r="AG518" i="2"/>
  <c r="AG586" i="2"/>
  <c r="AG482" i="2"/>
  <c r="AG381" i="2"/>
  <c r="AG455" i="2"/>
  <c r="AG724" i="2"/>
  <c r="AG57" i="2"/>
  <c r="AG465" i="2"/>
  <c r="AG416" i="2"/>
  <c r="AG405" i="2"/>
  <c r="AG194" i="2"/>
  <c r="AG411" i="2"/>
  <c r="AG495" i="2"/>
  <c r="AG393" i="2"/>
  <c r="AG265" i="2"/>
  <c r="AG447" i="2"/>
  <c r="AG219" i="2"/>
  <c r="AG129" i="2"/>
  <c r="AG533" i="2"/>
  <c r="AG101" i="2"/>
  <c r="AG187" i="2"/>
  <c r="AG280" i="2"/>
  <c r="AG422" i="2"/>
  <c r="AG81" i="2"/>
  <c r="AG210" i="2"/>
  <c r="AG550" i="2"/>
  <c r="AG4" i="2"/>
  <c r="AG88" i="2"/>
  <c r="AG649" i="2"/>
  <c r="AG202" i="2"/>
  <c r="AG476" i="2"/>
  <c r="AG373" i="2"/>
  <c r="AG285" i="2"/>
  <c r="AG241" i="2"/>
  <c r="AG209" i="2"/>
  <c r="AG174" i="2"/>
  <c r="AG84" i="2"/>
  <c r="AG195" i="2"/>
  <c r="AG179" i="2"/>
  <c r="AG77" i="2"/>
  <c r="AG630" i="2"/>
  <c r="AG374" i="2"/>
  <c r="AG267" i="2"/>
  <c r="AG385" i="2"/>
  <c r="AG624" i="2"/>
  <c r="AG145" i="2"/>
  <c r="AG136" i="2"/>
  <c r="AG616" i="2"/>
  <c r="AG508" i="2"/>
  <c r="AG535" i="2"/>
  <c r="AG189" i="2"/>
  <c r="AG271" i="2"/>
  <c r="AG620" i="2"/>
  <c r="AG345" i="2"/>
  <c r="AG64" i="2"/>
  <c r="AG363" i="2"/>
  <c r="AG430" i="2"/>
  <c r="AG298" i="2"/>
  <c r="AG707" i="2"/>
  <c r="AG257" i="2"/>
  <c r="AG191" i="2"/>
  <c r="AG243" i="2"/>
  <c r="AG324" i="2"/>
  <c r="AG188" i="2"/>
  <c r="AG497" i="2"/>
  <c r="AG67" i="2"/>
  <c r="AG119" i="2"/>
  <c r="AG438" i="2"/>
  <c r="AG254" i="2"/>
  <c r="AG566" i="2"/>
  <c r="AG402" i="2"/>
  <c r="AG619" i="2"/>
  <c r="AG5" i="2"/>
  <c r="AG153" i="2"/>
  <c r="AG368" i="2"/>
  <c r="AG139" i="2"/>
  <c r="AG158" i="2"/>
  <c r="AG37" i="2"/>
  <c r="AG198" i="2"/>
  <c r="AG142" i="2"/>
  <c r="AG59" i="2"/>
  <c r="AG296" i="2"/>
  <c r="AG680" i="2"/>
  <c r="AG547" i="2"/>
  <c r="AG19" i="2"/>
  <c r="AG206" i="2"/>
  <c r="AG358" i="2"/>
  <c r="AG38" i="2"/>
  <c r="AG44" i="2"/>
  <c r="AG20" i="2"/>
  <c r="AG36" i="2"/>
  <c r="AG691" i="2"/>
  <c r="AG186" i="2"/>
  <c r="AG540" i="2"/>
  <c r="AG639" i="2"/>
  <c r="AG601" i="2"/>
  <c r="AG123" i="2"/>
  <c r="AG568" i="2"/>
  <c r="AG439" i="2"/>
  <c r="AG170" i="2"/>
  <c r="AG97" i="2"/>
  <c r="AG159" i="2"/>
  <c r="AG321" i="2"/>
  <c r="AG9" i="2"/>
  <c r="AG196" i="2"/>
  <c r="AG565" i="2"/>
  <c r="AG50" i="2"/>
  <c r="AG563" i="2"/>
  <c r="AG135" i="2"/>
  <c r="AG431" i="2"/>
  <c r="AG299" i="2"/>
  <c r="AG660" i="2"/>
  <c r="AG2" i="2"/>
  <c r="AG192" i="2"/>
  <c r="AG609" i="2"/>
  <c r="AG108" i="2"/>
  <c r="AG582" i="2"/>
  <c r="AG684" i="2"/>
  <c r="AG477" i="2"/>
  <c r="AG264" i="2"/>
  <c r="AG308" i="2"/>
  <c r="AG259" i="2"/>
  <c r="AG524" i="2"/>
  <c r="AG141" i="2"/>
  <c r="AG46" i="2"/>
  <c r="AG87" i="2"/>
  <c r="AG469" i="2"/>
  <c r="AG598" i="2"/>
  <c r="AG318" i="2"/>
  <c r="AG432" i="2"/>
  <c r="AG269" i="2"/>
  <c r="AG73" i="2"/>
  <c r="AG625" i="2"/>
  <c r="AG370" i="2"/>
  <c r="AG33" i="2"/>
  <c r="AG11" i="2"/>
  <c r="AG208" i="2"/>
  <c r="AG21" i="2"/>
  <c r="AG155" i="2"/>
  <c r="AG178" i="2"/>
  <c r="AG260" i="2"/>
  <c r="AG359" i="2"/>
  <c r="AG379" i="2"/>
  <c r="AG644" i="2"/>
  <c r="AG667" i="2"/>
  <c r="AG597" i="2"/>
  <c r="AG463" i="2"/>
  <c r="AG14" i="2"/>
  <c r="AG641" i="2"/>
  <c r="AG213" i="2"/>
  <c r="AG146" i="2"/>
  <c r="AG558" i="2"/>
  <c r="AG127" i="2"/>
  <c r="AG234" i="2"/>
  <c r="AG553" i="2"/>
  <c r="AG171" i="2"/>
  <c r="AG216" i="2"/>
  <c r="AG62" i="2"/>
  <c r="AG25" i="2"/>
  <c r="AG503" i="2"/>
  <c r="AG276" i="2"/>
  <c r="AG230" i="2"/>
  <c r="AG640" i="2"/>
  <c r="AG593" i="2"/>
  <c r="AG289" i="2"/>
  <c r="AG147" i="2"/>
  <c r="AG392" i="2"/>
  <c r="AG584" i="2"/>
  <c r="AG530" i="2"/>
  <c r="AG629" i="2"/>
  <c r="AG479" i="2"/>
  <c r="AG319" i="2"/>
  <c r="AG418" i="2"/>
  <c r="AG729" i="2"/>
  <c r="AG696" i="2"/>
  <c r="AG378" i="2"/>
  <c r="AG309" i="2"/>
  <c r="AG22" i="2"/>
  <c r="AG131" i="2"/>
  <c r="AG63" i="2"/>
  <c r="AG398" i="2"/>
  <c r="AG635" i="2"/>
  <c r="AG27" i="2"/>
  <c r="AG93" i="2"/>
  <c r="AG288" i="2"/>
  <c r="AG185" i="2"/>
  <c r="AG606" i="2"/>
  <c r="AG330" i="2"/>
  <c r="AG579" i="2"/>
  <c r="AG278" i="2"/>
  <c r="AG91" i="2"/>
  <c r="AG6" i="2"/>
  <c r="AG719" i="2"/>
  <c r="AG126" i="2"/>
  <c r="AG380" i="2"/>
  <c r="AG685" i="2"/>
  <c r="AG113" i="2"/>
  <c r="AG76" i="2"/>
  <c r="AG352" i="2"/>
  <c r="AG675" i="2"/>
  <c r="AG493" i="2"/>
  <c r="AG161" i="2"/>
  <c r="AG427" i="2"/>
  <c r="AG669" i="2"/>
  <c r="AG473" i="2"/>
  <c r="AG599" i="2"/>
  <c r="AG149" i="2"/>
  <c r="AG692" i="2"/>
  <c r="AG668" i="2"/>
  <c r="AG472" i="2"/>
  <c r="AG721" i="2"/>
  <c r="AG617" i="2"/>
  <c r="AG382" i="2"/>
  <c r="AG15" i="2"/>
  <c r="AG190" i="2"/>
  <c r="AG331" i="2"/>
  <c r="AG172" i="2"/>
  <c r="AG203" i="2"/>
  <c r="AG647" i="2"/>
  <c r="AG122" i="2"/>
  <c r="AG386" i="2"/>
  <c r="AG520" i="2"/>
  <c r="AG657" i="2"/>
  <c r="AG26" i="2"/>
  <c r="AG409" i="2"/>
  <c r="AG28" i="2"/>
  <c r="AG594" i="2"/>
  <c r="AG554" i="2"/>
  <c r="AG623" i="2"/>
  <c r="AG589" i="2"/>
  <c r="AG103" i="2"/>
  <c r="AG168" i="2"/>
  <c r="AG715" i="2"/>
  <c r="AG440" i="2"/>
  <c r="AG266" i="2"/>
  <c r="AG144" i="2"/>
  <c r="AG528" i="2"/>
  <c r="AG581" i="2"/>
  <c r="AG406" i="2"/>
  <c r="AG167" i="2"/>
  <c r="AG716" i="2"/>
  <c r="AG546" i="2"/>
  <c r="AG516" i="2"/>
  <c r="AG291" i="2"/>
  <c r="AG360" i="2"/>
  <c r="AG551" i="2"/>
  <c r="AG56" i="2"/>
  <c r="AG555" i="2"/>
  <c r="AG391" i="2"/>
  <c r="AG401" i="2"/>
  <c r="AG394" i="2"/>
  <c r="AG41" i="2"/>
  <c r="AG30" i="2"/>
  <c r="AG322" i="2"/>
  <c r="AG470" i="2"/>
  <c r="AG312" i="2"/>
  <c r="AG408" i="2"/>
  <c r="AG164" i="2"/>
  <c r="AG261" i="2"/>
  <c r="AG328" i="2"/>
  <c r="AG602" i="2"/>
  <c r="AG316" i="2"/>
  <c r="AG705" i="2"/>
  <c r="AG526" i="2"/>
  <c r="AG124" i="2"/>
  <c r="AG224" i="2"/>
  <c r="AG576" i="2"/>
  <c r="AG544" i="2"/>
  <c r="AG453" i="2"/>
  <c r="AG242" i="2"/>
  <c r="AG588" i="2"/>
  <c r="AG347" i="2"/>
  <c r="AG491" i="2"/>
  <c r="AG713" i="2"/>
  <c r="AG703" i="2"/>
  <c r="AG600" i="2"/>
  <c r="AG120" i="2"/>
  <c r="AG511" i="2"/>
  <c r="AG140" i="2"/>
  <c r="AG700" i="2"/>
  <c r="AG500" i="2"/>
  <c r="AG578" i="2"/>
  <c r="AG457" i="2"/>
  <c r="AG484" i="2"/>
  <c r="AG583" i="2"/>
  <c r="AG327" i="2"/>
  <c r="AG157" i="2"/>
  <c r="AG603" i="2"/>
  <c r="AG212" i="2"/>
  <c r="AG435" i="2"/>
  <c r="AG489" i="2"/>
  <c r="AG731" i="2"/>
  <c r="AG200" i="2"/>
  <c r="AG109" i="2"/>
  <c r="AG156" i="2"/>
  <c r="AG552" i="2"/>
  <c r="AG496" i="2"/>
  <c r="AG646" i="2"/>
  <c r="AG423" i="2"/>
  <c r="AG445" i="2"/>
  <c r="AG653" i="2"/>
  <c r="AG672" i="2"/>
  <c r="AG117" i="2"/>
  <c r="AG681" i="2"/>
  <c r="AG481" i="2"/>
  <c r="AG580" i="2"/>
  <c r="AG340" i="2"/>
  <c r="AG449" i="2"/>
  <c r="AG709" i="2"/>
  <c r="AG501" i="2"/>
  <c r="AG125" i="2"/>
  <c r="AG42" i="2"/>
  <c r="AG478" i="2"/>
  <c r="AG341" i="2"/>
  <c r="AG66" i="2"/>
  <c r="AG246" i="2"/>
  <c r="AG143" i="2"/>
  <c r="AG376" i="2"/>
  <c r="AG679" i="2"/>
  <c r="AG443" i="2"/>
  <c r="AG39" i="2"/>
  <c r="AG69" i="2"/>
  <c r="AG180" i="2"/>
  <c r="AG121" i="2"/>
  <c r="AG665" i="2"/>
  <c r="AG577" i="2"/>
  <c r="AG253" i="2"/>
  <c r="AG512" i="2"/>
  <c r="AG274" i="2"/>
  <c r="AG315" i="2"/>
  <c r="AG251" i="2"/>
  <c r="AG362" i="2"/>
  <c r="AG631" i="2"/>
  <c r="AG690" i="2"/>
  <c r="AG537" i="2"/>
  <c r="AG258" i="2"/>
  <c r="AG399" i="2"/>
  <c r="AG48" i="2"/>
  <c r="AG664" i="2"/>
  <c r="AG162" i="2"/>
  <c r="AG614" i="2"/>
  <c r="AG651" i="2"/>
  <c r="AG574" i="2"/>
  <c r="AG367" i="2"/>
  <c r="AG353" i="2"/>
  <c r="AG396" i="2"/>
  <c r="AG107" i="2"/>
  <c r="AG441" i="2"/>
  <c r="AG204" i="2"/>
  <c r="AG725" i="2"/>
  <c r="AG68" i="2"/>
  <c r="AG313" i="2"/>
  <c r="AG670" i="2"/>
  <c r="AG270" i="2"/>
  <c r="AG215" i="2"/>
  <c r="AG237" i="2"/>
  <c r="AG717" i="2"/>
  <c r="AG538" i="2"/>
  <c r="AG523" i="2"/>
  <c r="AG655" i="2"/>
  <c r="AG650" i="2"/>
  <c r="AG730" i="2"/>
  <c r="AG293" i="2"/>
  <c r="AG199" i="2"/>
  <c r="AG720" i="2"/>
  <c r="AG304" i="2"/>
  <c r="AG561" i="2"/>
  <c r="AG694" i="2"/>
  <c r="AG277" i="2"/>
  <c r="AG543" i="2"/>
  <c r="AG32" i="2"/>
  <c r="AG549" i="2"/>
  <c r="AG350" i="2"/>
  <c r="AG268" i="2"/>
  <c r="AG175" i="2"/>
  <c r="AG456" i="2"/>
  <c r="AG712" i="2"/>
  <c r="AG132" i="2"/>
  <c r="AG229" i="2"/>
  <c r="AG634" i="2"/>
  <c r="AG732" i="2"/>
  <c r="AG282" i="2"/>
  <c r="AG72" i="2"/>
  <c r="AG182" i="2"/>
  <c r="AG682" i="2"/>
  <c r="AG706" i="2"/>
  <c r="AG517" i="2"/>
  <c r="AG542" i="2"/>
  <c r="AG499" i="2"/>
  <c r="AG626" i="2"/>
  <c r="AG505" i="2"/>
  <c r="AG704" i="2"/>
  <c r="AG133" i="2"/>
  <c r="AG475" i="2"/>
  <c r="AG442" i="2"/>
  <c r="AG433" i="2"/>
  <c r="AG218" i="2"/>
  <c r="AG686" i="2"/>
  <c r="AG643" i="2"/>
  <c r="AG424" i="2"/>
  <c r="AG687" i="2"/>
  <c r="AG369" i="2"/>
  <c r="AG307" i="2"/>
  <c r="AG281" i="2"/>
  <c r="AG272" i="2"/>
  <c r="AG545" i="2"/>
  <c r="AG426" i="2"/>
  <c r="AG559" i="2"/>
  <c r="AG575" i="2"/>
  <c r="AG632" i="2"/>
  <c r="AG137" i="2"/>
  <c r="AG262" i="2"/>
  <c r="AG295" i="2"/>
  <c r="AG387" i="2"/>
  <c r="AG483" i="2"/>
  <c r="AG235" i="2"/>
  <c r="AG305" i="2"/>
  <c r="AG710" i="2"/>
  <c r="AG173" i="2"/>
  <c r="AG560" i="2"/>
  <c r="AG628" i="2"/>
  <c r="AG434" i="2"/>
  <c r="AG612" i="2"/>
  <c r="AG317" i="2"/>
  <c r="AG536" i="2"/>
  <c r="AG383" i="2"/>
  <c r="AG522" i="2"/>
  <c r="AG693" i="2"/>
  <c r="AG502" i="2"/>
  <c r="AG673" i="2"/>
  <c r="AG346" i="2"/>
  <c r="AG557" i="2"/>
  <c r="AG678" i="2"/>
  <c r="AG448" i="2"/>
  <c r="AG642" i="2"/>
  <c r="AG256" i="2"/>
  <c r="AG329" i="2"/>
  <c r="AG702" i="2"/>
  <c r="AG666" i="2"/>
  <c r="AG701" i="2"/>
  <c r="AG676" i="2"/>
  <c r="AG658" i="2"/>
  <c r="AG529" i="2"/>
  <c r="AG613" i="2"/>
  <c r="AG711" i="2"/>
  <c r="AG728" i="2"/>
  <c r="AG513" i="2"/>
  <c r="AG654" i="2"/>
  <c r="AG674" i="2"/>
  <c r="AG718" i="2"/>
  <c r="AG570" i="2"/>
  <c r="AG698" i="2"/>
  <c r="AG683" i="2"/>
  <c r="AG697" i="2"/>
  <c r="AG699" i="2"/>
  <c r="AG722" i="2"/>
  <c r="AG708" i="2"/>
  <c r="AG677" i="2"/>
  <c r="AG726" i="2"/>
  <c r="AG656" i="2"/>
  <c r="AG714" i="2"/>
  <c r="AF595" i="2"/>
  <c r="AF534" i="2"/>
  <c r="AF515" i="2"/>
  <c r="AF75" i="2"/>
  <c r="AF227" i="2"/>
  <c r="AF384" i="2"/>
  <c r="AF349" i="2"/>
  <c r="AF301" i="2"/>
  <c r="AF548" i="2"/>
  <c r="AF504" i="2"/>
  <c r="AF211" i="2"/>
  <c r="AF459" i="2"/>
  <c r="AF94" i="2"/>
  <c r="AF633" i="2"/>
  <c r="AF98" i="2"/>
  <c r="AF444" i="2"/>
  <c r="AF604" i="2"/>
  <c r="AF573" i="2"/>
  <c r="AF407" i="2"/>
  <c r="AF51" i="2"/>
  <c r="AF458" i="2"/>
  <c r="AF372" i="2"/>
  <c r="AF471" i="2"/>
  <c r="AF201" i="2"/>
  <c r="AF252" i="2"/>
  <c r="AF404" i="2"/>
  <c r="AF567" i="2"/>
  <c r="AF607" i="2"/>
  <c r="AF78" i="2"/>
  <c r="AF541" i="2"/>
  <c r="AF110" i="2"/>
  <c r="AF300" i="2"/>
  <c r="AF3" i="2"/>
  <c r="AF365" i="2"/>
  <c r="AF661" i="2"/>
  <c r="AF71" i="2"/>
  <c r="AF412" i="2"/>
  <c r="AF150" i="2"/>
  <c r="AF205" i="2"/>
  <c r="AF96" i="2"/>
  <c r="AF659" i="2"/>
  <c r="AF49" i="2"/>
  <c r="AF519" i="2"/>
  <c r="AF336" i="2"/>
  <c r="AF421" i="2"/>
  <c r="AF163" i="2"/>
  <c r="AF223" i="2"/>
  <c r="AF569" i="2"/>
  <c r="AF193" i="2"/>
  <c r="AF311" i="2"/>
  <c r="AF498" i="2"/>
  <c r="AF371" i="2"/>
  <c r="AF303" i="2"/>
  <c r="AF428" i="2"/>
  <c r="AF92" i="2"/>
  <c r="AF454" i="2"/>
  <c r="AF79" i="2"/>
  <c r="AF279" i="2"/>
  <c r="AF245" i="2"/>
  <c r="AF337" i="2"/>
  <c r="AF58" i="2"/>
  <c r="AF487" i="2"/>
  <c r="AF332" i="2"/>
  <c r="AF297" i="2"/>
  <c r="AF323" i="2"/>
  <c r="AF273" i="2"/>
  <c r="AF290" i="2"/>
  <c r="AF128" i="2"/>
  <c r="AF361" i="2"/>
  <c r="AF446" i="2"/>
  <c r="AF118" i="2"/>
  <c r="AF420" i="2"/>
  <c r="AF214" i="2"/>
  <c r="AF326" i="2"/>
  <c r="AF436" i="2"/>
  <c r="AF99" i="2"/>
  <c r="AF166" i="2"/>
  <c r="AF615" i="2"/>
  <c r="AF263" i="2"/>
  <c r="AF55" i="2"/>
  <c r="AF134" i="2"/>
  <c r="AF351" i="2"/>
  <c r="AF85" i="2"/>
  <c r="AF507" i="2"/>
  <c r="AF283" i="2"/>
  <c r="AF466" i="2"/>
  <c r="AF419" i="2"/>
  <c r="AF239" i="2"/>
  <c r="AF61" i="2"/>
  <c r="AF286" i="2"/>
  <c r="AF467" i="2"/>
  <c r="AF207" i="2"/>
  <c r="AF596" i="2"/>
  <c r="AF114" i="2"/>
  <c r="AF90" i="2"/>
  <c r="AF100" i="2"/>
  <c r="AF244" i="2"/>
  <c r="AF275" i="2"/>
  <c r="AF47" i="2"/>
  <c r="AF610" i="2"/>
  <c r="AF410" i="2"/>
  <c r="AF220" i="2"/>
  <c r="AF415" i="2"/>
  <c r="AF18" i="2"/>
  <c r="AF74" i="2"/>
  <c r="AF343" i="2"/>
  <c r="AF334" i="2"/>
  <c r="AF12" i="2"/>
  <c r="AF618" i="2"/>
  <c r="AF34" i="2"/>
  <c r="AF490" i="2"/>
  <c r="AF54" i="2"/>
  <c r="AF514" i="2"/>
  <c r="AF151" i="2"/>
  <c r="AF45" i="2"/>
  <c r="AF232" i="2"/>
  <c r="AF357" i="2"/>
  <c r="AF152" i="2"/>
  <c r="AF165" i="2"/>
  <c r="AF287" i="2"/>
  <c r="AF255" i="2"/>
  <c r="AF461" i="2"/>
  <c r="AF320" i="2"/>
  <c r="AF23" i="2"/>
  <c r="AF727" i="2"/>
  <c r="AF333" i="2"/>
  <c r="AF247" i="2"/>
  <c r="AF622" i="2"/>
  <c r="AF86" i="2"/>
  <c r="AF130" i="2"/>
  <c r="AF111" i="2"/>
  <c r="AF221" i="2"/>
  <c r="AF10" i="2"/>
  <c r="AF65" i="2"/>
  <c r="AF663" i="2"/>
  <c r="AF310" i="2"/>
  <c r="AF364" i="2"/>
  <c r="AF638" i="2"/>
  <c r="AF228" i="2"/>
  <c r="AF695" i="2"/>
  <c r="AF531" i="2"/>
  <c r="AF294" i="2"/>
  <c r="AF335" i="2"/>
  <c r="AF377" i="2"/>
  <c r="AF231" i="2"/>
  <c r="AF590" i="2"/>
  <c r="AF395" i="2"/>
  <c r="AF425" i="2"/>
  <c r="AF8" i="2"/>
  <c r="AF183" i="2"/>
  <c r="AF24" i="2"/>
  <c r="AF102" i="2"/>
  <c r="AF375" i="2"/>
  <c r="AF29" i="2"/>
  <c r="AF249" i="2"/>
  <c r="AF450" i="2"/>
  <c r="AF106" i="2"/>
  <c r="AF723" i="2"/>
  <c r="AF238" i="2"/>
  <c r="AF556" i="2"/>
  <c r="AF506" i="2"/>
  <c r="AF217" i="2"/>
  <c r="AF397" i="2"/>
  <c r="AF485" i="2"/>
  <c r="AF248" i="2"/>
  <c r="AF605" i="2"/>
  <c r="AF492" i="2"/>
  <c r="AF225" i="2"/>
  <c r="AF339" i="2"/>
  <c r="AF525" i="2"/>
  <c r="AF184" i="2"/>
  <c r="AF562" i="2"/>
  <c r="AF572" i="2"/>
  <c r="AF510" i="2"/>
  <c r="AF292" i="2"/>
  <c r="AF648" i="2"/>
  <c r="AF627" i="2"/>
  <c r="AF197" i="2"/>
  <c r="AF468" i="2"/>
  <c r="AF611" i="2"/>
  <c r="AF494" i="2"/>
  <c r="AF116" i="2"/>
  <c r="AF671" i="2"/>
  <c r="AF35" i="2"/>
  <c r="AF488" i="2"/>
  <c r="AF585" i="2"/>
  <c r="AF636" i="2"/>
  <c r="AF233" i="2"/>
  <c r="AF70" i="2"/>
  <c r="AF169" i="2"/>
  <c r="AF302" i="2"/>
  <c r="AF608" i="2"/>
  <c r="AF587" i="2"/>
  <c r="AF306" i="2"/>
  <c r="AF592" i="2"/>
  <c r="AF154" i="2"/>
  <c r="AF474" i="2"/>
  <c r="AF7" i="2"/>
  <c r="AF509" i="2"/>
  <c r="AF226" i="2"/>
  <c r="AF89" i="2"/>
  <c r="AF532" i="2"/>
  <c r="AF637" i="2"/>
  <c r="AF250" i="2"/>
  <c r="AF621" i="2"/>
  <c r="AF486" i="2"/>
  <c r="AF181" i="2"/>
  <c r="AF462" i="2"/>
  <c r="AF354" i="2"/>
  <c r="AF53" i="2"/>
  <c r="AF112" i="2"/>
  <c r="AF284" i="2"/>
  <c r="AF52" i="2"/>
  <c r="AF480" i="2"/>
  <c r="AF460" i="2"/>
  <c r="AF60" i="2"/>
  <c r="AF390" i="2"/>
  <c r="AF437" i="2"/>
  <c r="AF83" i="2"/>
  <c r="AF138" i="2"/>
  <c r="AF571" i="2"/>
  <c r="AF414" i="2"/>
  <c r="AF539" i="2"/>
  <c r="AF429" i="2"/>
  <c r="AF236" i="2"/>
  <c r="AF17" i="2"/>
  <c r="AF176" i="2"/>
  <c r="AF464" i="2"/>
  <c r="AF222" i="2"/>
  <c r="AF338" i="2"/>
  <c r="AF652" i="2"/>
  <c r="AF160" i="2"/>
  <c r="AF403" i="2"/>
  <c r="AF148" i="2"/>
  <c r="AF82" i="2"/>
  <c r="AF344" i="2"/>
  <c r="AF13" i="2"/>
  <c r="AF325" i="2"/>
  <c r="AF417" i="2"/>
  <c r="AF40" i="2"/>
  <c r="AF521" i="2"/>
  <c r="AF388" i="2"/>
  <c r="AF104" i="2"/>
  <c r="AF314" i="2"/>
  <c r="AF43" i="2"/>
  <c r="AF688" i="2"/>
  <c r="AF413" i="2"/>
  <c r="AF177" i="2"/>
  <c r="AF80" i="2"/>
  <c r="AF451" i="2"/>
  <c r="AF115" i="2"/>
  <c r="AF452" i="2"/>
  <c r="AF645" i="2"/>
  <c r="AF105" i="2"/>
  <c r="AF348" i="2"/>
  <c r="AF689" i="2"/>
  <c r="AF564" i="2"/>
  <c r="AF355" i="2"/>
  <c r="AF400" i="2"/>
  <c r="AF356" i="2"/>
  <c r="AF342" i="2"/>
  <c r="AF16" i="2"/>
  <c r="AF389" i="2"/>
  <c r="AF527" i="2"/>
  <c r="AF31" i="2"/>
  <c r="AF240" i="2"/>
  <c r="AF95" i="2"/>
  <c r="AF591" i="2"/>
  <c r="AF662" i="2"/>
  <c r="AF366" i="2"/>
  <c r="AF518" i="2"/>
  <c r="AF586" i="2"/>
  <c r="AF482" i="2"/>
  <c r="AF381" i="2"/>
  <c r="AF455" i="2"/>
  <c r="AF724" i="2"/>
  <c r="AF57" i="2"/>
  <c r="AF465" i="2"/>
  <c r="AF416" i="2"/>
  <c r="AF405" i="2"/>
  <c r="AF194" i="2"/>
  <c r="AF411" i="2"/>
  <c r="AF495" i="2"/>
  <c r="AF393" i="2"/>
  <c r="AF265" i="2"/>
  <c r="AF447" i="2"/>
  <c r="AF219" i="2"/>
  <c r="AF129" i="2"/>
  <c r="AF533" i="2"/>
  <c r="AF101" i="2"/>
  <c r="AF187" i="2"/>
  <c r="AF280" i="2"/>
  <c r="AF422" i="2"/>
  <c r="AF81" i="2"/>
  <c r="AF210" i="2"/>
  <c r="AF550" i="2"/>
  <c r="AF4" i="2"/>
  <c r="AF88" i="2"/>
  <c r="AF649" i="2"/>
  <c r="AF202" i="2"/>
  <c r="AF476" i="2"/>
  <c r="AF373" i="2"/>
  <c r="AF285" i="2"/>
  <c r="AF241" i="2"/>
  <c r="AF209" i="2"/>
  <c r="AF174" i="2"/>
  <c r="AF84" i="2"/>
  <c r="AF195" i="2"/>
  <c r="AF179" i="2"/>
  <c r="AF77" i="2"/>
  <c r="AF630" i="2"/>
  <c r="AF374" i="2"/>
  <c r="AF267" i="2"/>
  <c r="AF385" i="2"/>
  <c r="AF624" i="2"/>
  <c r="AF145" i="2"/>
  <c r="AF136" i="2"/>
  <c r="AF616" i="2"/>
  <c r="AF508" i="2"/>
  <c r="AF535" i="2"/>
  <c r="AF189" i="2"/>
  <c r="AF271" i="2"/>
  <c r="AF620" i="2"/>
  <c r="AF345" i="2"/>
  <c r="AF64" i="2"/>
  <c r="AF363" i="2"/>
  <c r="AF430" i="2"/>
  <c r="AF298" i="2"/>
  <c r="AF707" i="2"/>
  <c r="AF257" i="2"/>
  <c r="AF191" i="2"/>
  <c r="AF243" i="2"/>
  <c r="AF324" i="2"/>
  <c r="AF188" i="2"/>
  <c r="AF497" i="2"/>
  <c r="AF67" i="2"/>
  <c r="AF119" i="2"/>
  <c r="AF438" i="2"/>
  <c r="AF254" i="2"/>
  <c r="AF566" i="2"/>
  <c r="AF402" i="2"/>
  <c r="AF619" i="2"/>
  <c r="AF5" i="2"/>
  <c r="AF153" i="2"/>
  <c r="AF368" i="2"/>
  <c r="AF139" i="2"/>
  <c r="AF158" i="2"/>
  <c r="AF37" i="2"/>
  <c r="AF198" i="2"/>
  <c r="AF142" i="2"/>
  <c r="AF59" i="2"/>
  <c r="AF296" i="2"/>
  <c r="AF680" i="2"/>
  <c r="AF547" i="2"/>
  <c r="AF19" i="2"/>
  <c r="AF206" i="2"/>
  <c r="AF358" i="2"/>
  <c r="AF38" i="2"/>
  <c r="AF44" i="2"/>
  <c r="AF20" i="2"/>
  <c r="AF36" i="2"/>
  <c r="AF691" i="2"/>
  <c r="AF186" i="2"/>
  <c r="AF540" i="2"/>
  <c r="AF639" i="2"/>
  <c r="AF601" i="2"/>
  <c r="AF123" i="2"/>
  <c r="AF568" i="2"/>
  <c r="AF439" i="2"/>
  <c r="AF170" i="2"/>
  <c r="AF97" i="2"/>
  <c r="AF159" i="2"/>
  <c r="AF321" i="2"/>
  <c r="AF9" i="2"/>
  <c r="AF196" i="2"/>
  <c r="AF565" i="2"/>
  <c r="AF50" i="2"/>
  <c r="AF563" i="2"/>
  <c r="AF135" i="2"/>
  <c r="AF431" i="2"/>
  <c r="AF299" i="2"/>
  <c r="AF660" i="2"/>
  <c r="AF2" i="2"/>
  <c r="AF192" i="2"/>
  <c r="AF609" i="2"/>
  <c r="AF108" i="2"/>
  <c r="AF582" i="2"/>
  <c r="AF684" i="2"/>
  <c r="AF477" i="2"/>
  <c r="AF264" i="2"/>
  <c r="AF308" i="2"/>
  <c r="AF259" i="2"/>
  <c r="AF524" i="2"/>
  <c r="AF141" i="2"/>
  <c r="AF46" i="2"/>
  <c r="AF87" i="2"/>
  <c r="AF469" i="2"/>
  <c r="AF598" i="2"/>
  <c r="AF318" i="2"/>
  <c r="AF432" i="2"/>
  <c r="AF269" i="2"/>
  <c r="AF73" i="2"/>
  <c r="AF625" i="2"/>
  <c r="AF370" i="2"/>
  <c r="AF33" i="2"/>
  <c r="AF11" i="2"/>
  <c r="AF208" i="2"/>
  <c r="AF21" i="2"/>
  <c r="AF155" i="2"/>
  <c r="AF178" i="2"/>
  <c r="AF260" i="2"/>
  <c r="AF359" i="2"/>
  <c r="AF379" i="2"/>
  <c r="AF644" i="2"/>
  <c r="AF667" i="2"/>
  <c r="AF597" i="2"/>
  <c r="AF463" i="2"/>
  <c r="AF14" i="2"/>
  <c r="AF641" i="2"/>
  <c r="AF213" i="2"/>
  <c r="AF146" i="2"/>
  <c r="AF558" i="2"/>
  <c r="AF127" i="2"/>
  <c r="AF234" i="2"/>
  <c r="AF553" i="2"/>
  <c r="AF171" i="2"/>
  <c r="AF216" i="2"/>
  <c r="AF62" i="2"/>
  <c r="AF25" i="2"/>
  <c r="AF503" i="2"/>
  <c r="AF276" i="2"/>
  <c r="AF230" i="2"/>
  <c r="AF640" i="2"/>
  <c r="AF593" i="2"/>
  <c r="AF289" i="2"/>
  <c r="AF147" i="2"/>
  <c r="AF392" i="2"/>
  <c r="AF584" i="2"/>
  <c r="AF530" i="2"/>
  <c r="AF629" i="2"/>
  <c r="AF479" i="2"/>
  <c r="AF319" i="2"/>
  <c r="AF418" i="2"/>
  <c r="AF729" i="2"/>
  <c r="AF696" i="2"/>
  <c r="AF378" i="2"/>
  <c r="AF309" i="2"/>
  <c r="AF22" i="2"/>
  <c r="AF131" i="2"/>
  <c r="AF63" i="2"/>
  <c r="AF398" i="2"/>
  <c r="AF635" i="2"/>
  <c r="AF27" i="2"/>
  <c r="AF93" i="2"/>
  <c r="AF288" i="2"/>
  <c r="AF185" i="2"/>
  <c r="AF606" i="2"/>
  <c r="AF330" i="2"/>
  <c r="AF579" i="2"/>
  <c r="AF278" i="2"/>
  <c r="AF91" i="2"/>
  <c r="AF6" i="2"/>
  <c r="AF719" i="2"/>
  <c r="AF126" i="2"/>
  <c r="AF380" i="2"/>
  <c r="AF685" i="2"/>
  <c r="AF113" i="2"/>
  <c r="AF76" i="2"/>
  <c r="AF352" i="2"/>
  <c r="AF675" i="2"/>
  <c r="AF493" i="2"/>
  <c r="AF161" i="2"/>
  <c r="AF427" i="2"/>
  <c r="AF669" i="2"/>
  <c r="AF473" i="2"/>
  <c r="AF599" i="2"/>
  <c r="AF149" i="2"/>
  <c r="AF692" i="2"/>
  <c r="AF668" i="2"/>
  <c r="AF472" i="2"/>
  <c r="AF721" i="2"/>
  <c r="AF617" i="2"/>
  <c r="AF382" i="2"/>
  <c r="AF15" i="2"/>
  <c r="AF190" i="2"/>
  <c r="AF331" i="2"/>
  <c r="AF172" i="2"/>
  <c r="AF203" i="2"/>
  <c r="AF647" i="2"/>
  <c r="AF122" i="2"/>
  <c r="AF386" i="2"/>
  <c r="AF520" i="2"/>
  <c r="AF657" i="2"/>
  <c r="AF26" i="2"/>
  <c r="AF409" i="2"/>
  <c r="AF28" i="2"/>
  <c r="AF594" i="2"/>
  <c r="AF554" i="2"/>
  <c r="AF623" i="2"/>
  <c r="AF589" i="2"/>
  <c r="AF103" i="2"/>
  <c r="AF168" i="2"/>
  <c r="AF715" i="2"/>
  <c r="AF440" i="2"/>
  <c r="AF266" i="2"/>
  <c r="AF144" i="2"/>
  <c r="AF528" i="2"/>
  <c r="AF581" i="2"/>
  <c r="AF406" i="2"/>
  <c r="AF167" i="2"/>
  <c r="AF716" i="2"/>
  <c r="AF546" i="2"/>
  <c r="AF516" i="2"/>
  <c r="AF291" i="2"/>
  <c r="AF360" i="2"/>
  <c r="AF551" i="2"/>
  <c r="AF56" i="2"/>
  <c r="AF555" i="2"/>
  <c r="AF391" i="2"/>
  <c r="AF401" i="2"/>
  <c r="AF394" i="2"/>
  <c r="AF41" i="2"/>
  <c r="AF30" i="2"/>
  <c r="AF322" i="2"/>
  <c r="AF470" i="2"/>
  <c r="AF312" i="2"/>
  <c r="AF408" i="2"/>
  <c r="AF164" i="2"/>
  <c r="AF261" i="2"/>
  <c r="AF328" i="2"/>
  <c r="AF602" i="2"/>
  <c r="AF316" i="2"/>
  <c r="AF705" i="2"/>
  <c r="AF526" i="2"/>
  <c r="AF124" i="2"/>
  <c r="AF224" i="2"/>
  <c r="AF576" i="2"/>
  <c r="AF544" i="2"/>
  <c r="AF453" i="2"/>
  <c r="AF242" i="2"/>
  <c r="AF588" i="2"/>
  <c r="AF347" i="2"/>
  <c r="AF491" i="2"/>
  <c r="AF713" i="2"/>
  <c r="AF703" i="2"/>
  <c r="AF600" i="2"/>
  <c r="AF120" i="2"/>
  <c r="AF511" i="2"/>
  <c r="AF140" i="2"/>
  <c r="AF700" i="2"/>
  <c r="AF500" i="2"/>
  <c r="AF578" i="2"/>
  <c r="AF457" i="2"/>
  <c r="AF484" i="2"/>
  <c r="AF583" i="2"/>
  <c r="AF327" i="2"/>
  <c r="AF157" i="2"/>
  <c r="AF603" i="2"/>
  <c r="AF212" i="2"/>
  <c r="AF435" i="2"/>
  <c r="AF489" i="2"/>
  <c r="AF731" i="2"/>
  <c r="AF200" i="2"/>
  <c r="AF109" i="2"/>
  <c r="AF156" i="2"/>
  <c r="AF552" i="2"/>
  <c r="AF496" i="2"/>
  <c r="AF646" i="2"/>
  <c r="AF423" i="2"/>
  <c r="AF445" i="2"/>
  <c r="AF653" i="2"/>
  <c r="AF672" i="2"/>
  <c r="AF117" i="2"/>
  <c r="AF681" i="2"/>
  <c r="AF481" i="2"/>
  <c r="AF580" i="2"/>
  <c r="AF340" i="2"/>
  <c r="AF449" i="2"/>
  <c r="AF709" i="2"/>
  <c r="AF501" i="2"/>
  <c r="AF125" i="2"/>
  <c r="AF42" i="2"/>
  <c r="AF478" i="2"/>
  <c r="AF341" i="2"/>
  <c r="AF66" i="2"/>
  <c r="AF246" i="2"/>
  <c r="AF143" i="2"/>
  <c r="AF376" i="2"/>
  <c r="AF679" i="2"/>
  <c r="AF443" i="2"/>
  <c r="AF39" i="2"/>
  <c r="AF69" i="2"/>
  <c r="AF180" i="2"/>
  <c r="AF121" i="2"/>
  <c r="AF665" i="2"/>
  <c r="AF577" i="2"/>
  <c r="AF253" i="2"/>
  <c r="AF512" i="2"/>
  <c r="AF274" i="2"/>
  <c r="AF315" i="2"/>
  <c r="AF251" i="2"/>
  <c r="AF362" i="2"/>
  <c r="AF631" i="2"/>
  <c r="AF690" i="2"/>
  <c r="AF537" i="2"/>
  <c r="AF258" i="2"/>
  <c r="AF399" i="2"/>
  <c r="AF48" i="2"/>
  <c r="AF664" i="2"/>
  <c r="AF162" i="2"/>
  <c r="AF614" i="2"/>
  <c r="AF651" i="2"/>
  <c r="AF574" i="2"/>
  <c r="AF367" i="2"/>
  <c r="AF353" i="2"/>
  <c r="AF396" i="2"/>
  <c r="AF107" i="2"/>
  <c r="AF441" i="2"/>
  <c r="AF204" i="2"/>
  <c r="AF725" i="2"/>
  <c r="AF68" i="2"/>
  <c r="AF313" i="2"/>
  <c r="AF670" i="2"/>
  <c r="AF270" i="2"/>
  <c r="AF215" i="2"/>
  <c r="AF237" i="2"/>
  <c r="AF717" i="2"/>
  <c r="AF538" i="2"/>
  <c r="AF523" i="2"/>
  <c r="AF655" i="2"/>
  <c r="AF650" i="2"/>
  <c r="AF730" i="2"/>
  <c r="AF293" i="2"/>
  <c r="AF199" i="2"/>
  <c r="AF720" i="2"/>
  <c r="AF304" i="2"/>
  <c r="AF561" i="2"/>
  <c r="AF694" i="2"/>
  <c r="AF277" i="2"/>
  <c r="AF543" i="2"/>
  <c r="AF32" i="2"/>
  <c r="AF549" i="2"/>
  <c r="AF350" i="2"/>
  <c r="AF268" i="2"/>
  <c r="AF175" i="2"/>
  <c r="AF456" i="2"/>
  <c r="AF712" i="2"/>
  <c r="AF132" i="2"/>
  <c r="AF229" i="2"/>
  <c r="AF634" i="2"/>
  <c r="AF732" i="2"/>
  <c r="AF282" i="2"/>
  <c r="AF72" i="2"/>
  <c r="AF182" i="2"/>
  <c r="AF682" i="2"/>
  <c r="AF706" i="2"/>
  <c r="AF517" i="2"/>
  <c r="AF542" i="2"/>
  <c r="AF499" i="2"/>
  <c r="AF626" i="2"/>
  <c r="AF505" i="2"/>
  <c r="AF704" i="2"/>
  <c r="AF133" i="2"/>
  <c r="AF475" i="2"/>
  <c r="AF442" i="2"/>
  <c r="AF433" i="2"/>
  <c r="AF218" i="2"/>
  <c r="AF686" i="2"/>
  <c r="AF643" i="2"/>
  <c r="AF424" i="2"/>
  <c r="AF687" i="2"/>
  <c r="AF369" i="2"/>
  <c r="AF307" i="2"/>
  <c r="AF281" i="2"/>
  <c r="AF272" i="2"/>
  <c r="AF545" i="2"/>
  <c r="AF426" i="2"/>
  <c r="AF559" i="2"/>
  <c r="AF575" i="2"/>
  <c r="AF632" i="2"/>
  <c r="AF137" i="2"/>
  <c r="AF262" i="2"/>
  <c r="AF295" i="2"/>
  <c r="AF387" i="2"/>
  <c r="AF483" i="2"/>
  <c r="AF235" i="2"/>
  <c r="AF305" i="2"/>
  <c r="AF710" i="2"/>
  <c r="AF173" i="2"/>
  <c r="AF560" i="2"/>
  <c r="AF628" i="2"/>
  <c r="AF434" i="2"/>
  <c r="AF612" i="2"/>
  <c r="AF317" i="2"/>
  <c r="AF536" i="2"/>
  <c r="AF383" i="2"/>
  <c r="AF522" i="2"/>
  <c r="AF693" i="2"/>
  <c r="AF502" i="2"/>
  <c r="AF673" i="2"/>
  <c r="AF346" i="2"/>
  <c r="AF557" i="2"/>
  <c r="AF678" i="2"/>
  <c r="AF448" i="2"/>
  <c r="AF642" i="2"/>
  <c r="AF256" i="2"/>
  <c r="AF329" i="2"/>
  <c r="AF702" i="2"/>
  <c r="AF666" i="2"/>
  <c r="AF701" i="2"/>
  <c r="AF676" i="2"/>
  <c r="AF658" i="2"/>
  <c r="AF529" i="2"/>
  <c r="AF613" i="2"/>
  <c r="AF711" i="2"/>
  <c r="AF728" i="2"/>
  <c r="AF513" i="2"/>
  <c r="AF654" i="2"/>
  <c r="AF674" i="2"/>
  <c r="AF718" i="2"/>
  <c r="AF570" i="2"/>
  <c r="AF698" i="2"/>
  <c r="AF683" i="2"/>
  <c r="AF697" i="2"/>
  <c r="AF699" i="2"/>
  <c r="AF722" i="2"/>
  <c r="AF708" i="2"/>
  <c r="AF677" i="2"/>
  <c r="AF726" i="2"/>
  <c r="AF656" i="2"/>
  <c r="AF714" i="2"/>
  <c r="AE595" i="2"/>
  <c r="AE534" i="2"/>
  <c r="AE515" i="2"/>
  <c r="AE75" i="2"/>
  <c r="AE227" i="2"/>
  <c r="AE384" i="2"/>
  <c r="AE349" i="2"/>
  <c r="AE301" i="2"/>
  <c r="AE548" i="2"/>
  <c r="AE504" i="2"/>
  <c r="AE211" i="2"/>
  <c r="AE459" i="2"/>
  <c r="AE94" i="2"/>
  <c r="AE633" i="2"/>
  <c r="AE98" i="2"/>
  <c r="AE444" i="2"/>
  <c r="AE604" i="2"/>
  <c r="AE573" i="2"/>
  <c r="AE407" i="2"/>
  <c r="AE51" i="2"/>
  <c r="AE458" i="2"/>
  <c r="AE372" i="2"/>
  <c r="AE471" i="2"/>
  <c r="AE201" i="2"/>
  <c r="AE252" i="2"/>
  <c r="AE404" i="2"/>
  <c r="AE567" i="2"/>
  <c r="AE607" i="2"/>
  <c r="AE78" i="2"/>
  <c r="AE541" i="2"/>
  <c r="AE110" i="2"/>
  <c r="AE300" i="2"/>
  <c r="AE3" i="2"/>
  <c r="AE365" i="2"/>
  <c r="AE661" i="2"/>
  <c r="AE71" i="2"/>
  <c r="AE412" i="2"/>
  <c r="AE150" i="2"/>
  <c r="AE205" i="2"/>
  <c r="AE96" i="2"/>
  <c r="AE659" i="2"/>
  <c r="AE49" i="2"/>
  <c r="AE519" i="2"/>
  <c r="AE336" i="2"/>
  <c r="AE421" i="2"/>
  <c r="AE163" i="2"/>
  <c r="AE223" i="2"/>
  <c r="AE569" i="2"/>
  <c r="AE193" i="2"/>
  <c r="AE311" i="2"/>
  <c r="AE498" i="2"/>
  <c r="AE371" i="2"/>
  <c r="AE303" i="2"/>
  <c r="AE428" i="2"/>
  <c r="AE92" i="2"/>
  <c r="AE454" i="2"/>
  <c r="AE79" i="2"/>
  <c r="AE279" i="2"/>
  <c r="AE245" i="2"/>
  <c r="AE337" i="2"/>
  <c r="AE58" i="2"/>
  <c r="AE487" i="2"/>
  <c r="AE332" i="2"/>
  <c r="AE297" i="2"/>
  <c r="AE323" i="2"/>
  <c r="AE273" i="2"/>
  <c r="AE290" i="2"/>
  <c r="AE128" i="2"/>
  <c r="AE361" i="2"/>
  <c r="AE446" i="2"/>
  <c r="AE118" i="2"/>
  <c r="AE420" i="2"/>
  <c r="AE214" i="2"/>
  <c r="AE326" i="2"/>
  <c r="AE436" i="2"/>
  <c r="AE99" i="2"/>
  <c r="AE166" i="2"/>
  <c r="AE615" i="2"/>
  <c r="AE263" i="2"/>
  <c r="AE55" i="2"/>
  <c r="AE134" i="2"/>
  <c r="AE351" i="2"/>
  <c r="AE85" i="2"/>
  <c r="AE507" i="2"/>
  <c r="AE283" i="2"/>
  <c r="AE466" i="2"/>
  <c r="AE419" i="2"/>
  <c r="AE239" i="2"/>
  <c r="AE61" i="2"/>
  <c r="AE286" i="2"/>
  <c r="AE467" i="2"/>
  <c r="AE207" i="2"/>
  <c r="AE596" i="2"/>
  <c r="AE114" i="2"/>
  <c r="AE90" i="2"/>
  <c r="AE100" i="2"/>
  <c r="AE244" i="2"/>
  <c r="AE275" i="2"/>
  <c r="AE47" i="2"/>
  <c r="AE610" i="2"/>
  <c r="AE410" i="2"/>
  <c r="AE220" i="2"/>
  <c r="AE415" i="2"/>
  <c r="AE18" i="2"/>
  <c r="AE74" i="2"/>
  <c r="AE343" i="2"/>
  <c r="AE334" i="2"/>
  <c r="AE12" i="2"/>
  <c r="AE618" i="2"/>
  <c r="AE34" i="2"/>
  <c r="AE490" i="2"/>
  <c r="AE54" i="2"/>
  <c r="AE514" i="2"/>
  <c r="AE151" i="2"/>
  <c r="AE45" i="2"/>
  <c r="AE232" i="2"/>
  <c r="AE357" i="2"/>
  <c r="AE152" i="2"/>
  <c r="AE165" i="2"/>
  <c r="AE287" i="2"/>
  <c r="AE255" i="2"/>
  <c r="AE461" i="2"/>
  <c r="AE320" i="2"/>
  <c r="AE23" i="2"/>
  <c r="AE727" i="2"/>
  <c r="AE333" i="2"/>
  <c r="AE247" i="2"/>
  <c r="AE622" i="2"/>
  <c r="AE86" i="2"/>
  <c r="AE130" i="2"/>
  <c r="AE111" i="2"/>
  <c r="AE221" i="2"/>
  <c r="AE10" i="2"/>
  <c r="AE65" i="2"/>
  <c r="AE663" i="2"/>
  <c r="AE310" i="2"/>
  <c r="AE364" i="2"/>
  <c r="AE638" i="2"/>
  <c r="AE228" i="2"/>
  <c r="AE695" i="2"/>
  <c r="AE531" i="2"/>
  <c r="AE294" i="2"/>
  <c r="AE335" i="2"/>
  <c r="AE377" i="2"/>
  <c r="AE231" i="2"/>
  <c r="AE590" i="2"/>
  <c r="AE395" i="2"/>
  <c r="AE425" i="2"/>
  <c r="AE8" i="2"/>
  <c r="AE183" i="2"/>
  <c r="AE24" i="2"/>
  <c r="AE102" i="2"/>
  <c r="AE375" i="2"/>
  <c r="AE29" i="2"/>
  <c r="AE249" i="2"/>
  <c r="AE450" i="2"/>
  <c r="AE106" i="2"/>
  <c r="AE723" i="2"/>
  <c r="AE238" i="2"/>
  <c r="AE556" i="2"/>
  <c r="AE506" i="2"/>
  <c r="AE217" i="2"/>
  <c r="AE397" i="2"/>
  <c r="AE485" i="2"/>
  <c r="AE248" i="2"/>
  <c r="AE605" i="2"/>
  <c r="AE492" i="2"/>
  <c r="AE225" i="2"/>
  <c r="AE339" i="2"/>
  <c r="AE525" i="2"/>
  <c r="AE184" i="2"/>
  <c r="AE562" i="2"/>
  <c r="AE572" i="2"/>
  <c r="AE510" i="2"/>
  <c r="AE292" i="2"/>
  <c r="AE648" i="2"/>
  <c r="AE627" i="2"/>
  <c r="AE197" i="2"/>
  <c r="AE468" i="2"/>
  <c r="AE611" i="2"/>
  <c r="AE494" i="2"/>
  <c r="AE116" i="2"/>
  <c r="AE671" i="2"/>
  <c r="AE35" i="2"/>
  <c r="AE488" i="2"/>
  <c r="AE585" i="2"/>
  <c r="AE636" i="2"/>
  <c r="AE233" i="2"/>
  <c r="AE70" i="2"/>
  <c r="AE169" i="2"/>
  <c r="AE302" i="2"/>
  <c r="AE608" i="2"/>
  <c r="AE587" i="2"/>
  <c r="AE306" i="2"/>
  <c r="AE592" i="2"/>
  <c r="AE154" i="2"/>
  <c r="AE474" i="2"/>
  <c r="AE7" i="2"/>
  <c r="AE509" i="2"/>
  <c r="AE226" i="2"/>
  <c r="AE89" i="2"/>
  <c r="AE532" i="2"/>
  <c r="AE637" i="2"/>
  <c r="AE250" i="2"/>
  <c r="AE621" i="2"/>
  <c r="AE486" i="2"/>
  <c r="AE181" i="2"/>
  <c r="AE462" i="2"/>
  <c r="AE354" i="2"/>
  <c r="AE53" i="2"/>
  <c r="AE112" i="2"/>
  <c r="AE284" i="2"/>
  <c r="AE52" i="2"/>
  <c r="AE480" i="2"/>
  <c r="AE460" i="2"/>
  <c r="AE60" i="2"/>
  <c r="AE390" i="2"/>
  <c r="AE437" i="2"/>
  <c r="AE83" i="2"/>
  <c r="AE138" i="2"/>
  <c r="AE571" i="2"/>
  <c r="AE414" i="2"/>
  <c r="AE539" i="2"/>
  <c r="AE429" i="2"/>
  <c r="AE236" i="2"/>
  <c r="AE17" i="2"/>
  <c r="AE176" i="2"/>
  <c r="AE464" i="2"/>
  <c r="AE222" i="2"/>
  <c r="AE338" i="2"/>
  <c r="AE652" i="2"/>
  <c r="AE160" i="2"/>
  <c r="AE403" i="2"/>
  <c r="AE148" i="2"/>
  <c r="AE82" i="2"/>
  <c r="AE344" i="2"/>
  <c r="AE13" i="2"/>
  <c r="AE325" i="2"/>
  <c r="AE417" i="2"/>
  <c r="AE40" i="2"/>
  <c r="AE521" i="2"/>
  <c r="AE388" i="2"/>
  <c r="AE104" i="2"/>
  <c r="AE314" i="2"/>
  <c r="AE43" i="2"/>
  <c r="AE688" i="2"/>
  <c r="AE413" i="2"/>
  <c r="AE177" i="2"/>
  <c r="AE80" i="2"/>
  <c r="AE451" i="2"/>
  <c r="AE115" i="2"/>
  <c r="AE452" i="2"/>
  <c r="AE645" i="2"/>
  <c r="AE105" i="2"/>
  <c r="AE348" i="2"/>
  <c r="AE689" i="2"/>
  <c r="AE564" i="2"/>
  <c r="AE355" i="2"/>
  <c r="AE400" i="2"/>
  <c r="AE356" i="2"/>
  <c r="AE342" i="2"/>
  <c r="AE16" i="2"/>
  <c r="AE389" i="2"/>
  <c r="AE527" i="2"/>
  <c r="AE31" i="2"/>
  <c r="AE240" i="2"/>
  <c r="AE95" i="2"/>
  <c r="AE591" i="2"/>
  <c r="AE662" i="2"/>
  <c r="AE366" i="2"/>
  <c r="AE518" i="2"/>
  <c r="AE586" i="2"/>
  <c r="AE482" i="2"/>
  <c r="AE381" i="2"/>
  <c r="AE455" i="2"/>
  <c r="AE724" i="2"/>
  <c r="AE57" i="2"/>
  <c r="AE465" i="2"/>
  <c r="AE416" i="2"/>
  <c r="AE405" i="2"/>
  <c r="AE194" i="2"/>
  <c r="AE411" i="2"/>
  <c r="AE495" i="2"/>
  <c r="AE393" i="2"/>
  <c r="AE265" i="2"/>
  <c r="AE447" i="2"/>
  <c r="AE219" i="2"/>
  <c r="AE129" i="2"/>
  <c r="AE533" i="2"/>
  <c r="AE101" i="2"/>
  <c r="AE187" i="2"/>
  <c r="AE280" i="2"/>
  <c r="AE422" i="2"/>
  <c r="AE81" i="2"/>
  <c r="AE210" i="2"/>
  <c r="AE550" i="2"/>
  <c r="AE4" i="2"/>
  <c r="AE88" i="2"/>
  <c r="AE649" i="2"/>
  <c r="AE202" i="2"/>
  <c r="AE476" i="2"/>
  <c r="AE373" i="2"/>
  <c r="AE285" i="2"/>
  <c r="AE241" i="2"/>
  <c r="AE209" i="2"/>
  <c r="AE174" i="2"/>
  <c r="AE84" i="2"/>
  <c r="AE195" i="2"/>
  <c r="AE179" i="2"/>
  <c r="AE77" i="2"/>
  <c r="AE630" i="2"/>
  <c r="AE374" i="2"/>
  <c r="AE267" i="2"/>
  <c r="AE385" i="2"/>
  <c r="AE624" i="2"/>
  <c r="AE145" i="2"/>
  <c r="AE136" i="2"/>
  <c r="AE616" i="2"/>
  <c r="AE508" i="2"/>
  <c r="AE535" i="2"/>
  <c r="AE189" i="2"/>
  <c r="AE271" i="2"/>
  <c r="AE620" i="2"/>
  <c r="AE345" i="2"/>
  <c r="AE64" i="2"/>
  <c r="AE363" i="2"/>
  <c r="AE430" i="2"/>
  <c r="AE298" i="2"/>
  <c r="AE707" i="2"/>
  <c r="AE257" i="2"/>
  <c r="AE191" i="2"/>
  <c r="AE243" i="2"/>
  <c r="AE324" i="2"/>
  <c r="AE188" i="2"/>
  <c r="AE497" i="2"/>
  <c r="AE67" i="2"/>
  <c r="AE119" i="2"/>
  <c r="AE438" i="2"/>
  <c r="AE254" i="2"/>
  <c r="AE566" i="2"/>
  <c r="AE402" i="2"/>
  <c r="AE619" i="2"/>
  <c r="AE5" i="2"/>
  <c r="AE153" i="2"/>
  <c r="AE368" i="2"/>
  <c r="AE139" i="2"/>
  <c r="AE158" i="2"/>
  <c r="AE37" i="2"/>
  <c r="AE198" i="2"/>
  <c r="AE142" i="2"/>
  <c r="AE59" i="2"/>
  <c r="AE296" i="2"/>
  <c r="AE680" i="2"/>
  <c r="AE547" i="2"/>
  <c r="AE19" i="2"/>
  <c r="AE206" i="2"/>
  <c r="AE358" i="2"/>
  <c r="AE38" i="2"/>
  <c r="AE44" i="2"/>
  <c r="AE20" i="2"/>
  <c r="AE36" i="2"/>
  <c r="AE691" i="2"/>
  <c r="AE186" i="2"/>
  <c r="AE540" i="2"/>
  <c r="AE639" i="2"/>
  <c r="AE601" i="2"/>
  <c r="AE123" i="2"/>
  <c r="AE568" i="2"/>
  <c r="AE439" i="2"/>
  <c r="AE170" i="2"/>
  <c r="AE97" i="2"/>
  <c r="AE159" i="2"/>
  <c r="AE321" i="2"/>
  <c r="AE9" i="2"/>
  <c r="AE196" i="2"/>
  <c r="AE565" i="2"/>
  <c r="AE50" i="2"/>
  <c r="AE563" i="2"/>
  <c r="AE135" i="2"/>
  <c r="AE431" i="2"/>
  <c r="AE299" i="2"/>
  <c r="AE660" i="2"/>
  <c r="AE2" i="2"/>
  <c r="AE192" i="2"/>
  <c r="AE609" i="2"/>
  <c r="AE108" i="2"/>
  <c r="AE582" i="2"/>
  <c r="AE684" i="2"/>
  <c r="AE477" i="2"/>
  <c r="AE264" i="2"/>
  <c r="AE308" i="2"/>
  <c r="AE259" i="2"/>
  <c r="AE524" i="2"/>
  <c r="AE141" i="2"/>
  <c r="AE46" i="2"/>
  <c r="AE87" i="2"/>
  <c r="AE469" i="2"/>
  <c r="AE598" i="2"/>
  <c r="AE318" i="2"/>
  <c r="AE432" i="2"/>
  <c r="AE269" i="2"/>
  <c r="AE73" i="2"/>
  <c r="AE625" i="2"/>
  <c r="AE370" i="2"/>
  <c r="AE33" i="2"/>
  <c r="AE11" i="2"/>
  <c r="AE208" i="2"/>
  <c r="AE21" i="2"/>
  <c r="AE155" i="2"/>
  <c r="AE178" i="2"/>
  <c r="AE260" i="2"/>
  <c r="AE359" i="2"/>
  <c r="AE379" i="2"/>
  <c r="AE644" i="2"/>
  <c r="AE667" i="2"/>
  <c r="AE597" i="2"/>
  <c r="AE463" i="2"/>
  <c r="AE14" i="2"/>
  <c r="AE641" i="2"/>
  <c r="AE213" i="2"/>
  <c r="AE146" i="2"/>
  <c r="AE558" i="2"/>
  <c r="AE127" i="2"/>
  <c r="AE234" i="2"/>
  <c r="AE553" i="2"/>
  <c r="AE171" i="2"/>
  <c r="AE216" i="2"/>
  <c r="AE62" i="2"/>
  <c r="AE25" i="2"/>
  <c r="AE503" i="2"/>
  <c r="AE276" i="2"/>
  <c r="AE230" i="2"/>
  <c r="AE640" i="2"/>
  <c r="AE593" i="2"/>
  <c r="AE289" i="2"/>
  <c r="AE147" i="2"/>
  <c r="AE392" i="2"/>
  <c r="AE584" i="2"/>
  <c r="AE530" i="2"/>
  <c r="AE629" i="2"/>
  <c r="AE479" i="2"/>
  <c r="AE319" i="2"/>
  <c r="AE418" i="2"/>
  <c r="AE729" i="2"/>
  <c r="AE696" i="2"/>
  <c r="AE378" i="2"/>
  <c r="AE309" i="2"/>
  <c r="AE22" i="2"/>
  <c r="AE131" i="2"/>
  <c r="AE63" i="2"/>
  <c r="AE398" i="2"/>
  <c r="AE635" i="2"/>
  <c r="AE27" i="2"/>
  <c r="AE93" i="2"/>
  <c r="AE288" i="2"/>
  <c r="AE185" i="2"/>
  <c r="AE606" i="2"/>
  <c r="AE330" i="2"/>
  <c r="AE579" i="2"/>
  <c r="AE278" i="2"/>
  <c r="AE91" i="2"/>
  <c r="AE6" i="2"/>
  <c r="AE719" i="2"/>
  <c r="AE126" i="2"/>
  <c r="AE380" i="2"/>
  <c r="AE685" i="2"/>
  <c r="AE113" i="2"/>
  <c r="AE76" i="2"/>
  <c r="AE352" i="2"/>
  <c r="AE675" i="2"/>
  <c r="AE493" i="2"/>
  <c r="AE161" i="2"/>
  <c r="AE427" i="2"/>
  <c r="AE669" i="2"/>
  <c r="AE473" i="2"/>
  <c r="AE599" i="2"/>
  <c r="AE149" i="2"/>
  <c r="AE692" i="2"/>
  <c r="AE668" i="2"/>
  <c r="AE472" i="2"/>
  <c r="AE721" i="2"/>
  <c r="AE617" i="2"/>
  <c r="AE382" i="2"/>
  <c r="AE15" i="2"/>
  <c r="AE190" i="2"/>
  <c r="AE331" i="2"/>
  <c r="AE172" i="2"/>
  <c r="AE203" i="2"/>
  <c r="AE647" i="2"/>
  <c r="AE122" i="2"/>
  <c r="AE386" i="2"/>
  <c r="AE520" i="2"/>
  <c r="AE657" i="2"/>
  <c r="AE26" i="2"/>
  <c r="AE409" i="2"/>
  <c r="AE28" i="2"/>
  <c r="AE594" i="2"/>
  <c r="AE554" i="2"/>
  <c r="AE623" i="2"/>
  <c r="AE589" i="2"/>
  <c r="AE103" i="2"/>
  <c r="AE168" i="2"/>
  <c r="AE715" i="2"/>
  <c r="AE440" i="2"/>
  <c r="AE266" i="2"/>
  <c r="AE144" i="2"/>
  <c r="AE528" i="2"/>
  <c r="AE581" i="2"/>
  <c r="AE406" i="2"/>
  <c r="AE167" i="2"/>
  <c r="AE716" i="2"/>
  <c r="AE546" i="2"/>
  <c r="AE516" i="2"/>
  <c r="AE291" i="2"/>
  <c r="AE360" i="2"/>
  <c r="AE551" i="2"/>
  <c r="AE56" i="2"/>
  <c r="AE555" i="2"/>
  <c r="AE391" i="2"/>
  <c r="AE401" i="2"/>
  <c r="AE394" i="2"/>
  <c r="AE41" i="2"/>
  <c r="AE30" i="2"/>
  <c r="AE322" i="2"/>
  <c r="AE470" i="2"/>
  <c r="AE312" i="2"/>
  <c r="AE408" i="2"/>
  <c r="AE164" i="2"/>
  <c r="AE261" i="2"/>
  <c r="AE328" i="2"/>
  <c r="AE602" i="2"/>
  <c r="AE316" i="2"/>
  <c r="AE705" i="2"/>
  <c r="AE526" i="2"/>
  <c r="AE124" i="2"/>
  <c r="AE224" i="2"/>
  <c r="AE576" i="2"/>
  <c r="AE544" i="2"/>
  <c r="AE453" i="2"/>
  <c r="AE242" i="2"/>
  <c r="AE588" i="2"/>
  <c r="AE347" i="2"/>
  <c r="AE491" i="2"/>
  <c r="AE713" i="2"/>
  <c r="AE703" i="2"/>
  <c r="AE600" i="2"/>
  <c r="AE120" i="2"/>
  <c r="AE511" i="2"/>
  <c r="AE140" i="2"/>
  <c r="AE700" i="2"/>
  <c r="AE500" i="2"/>
  <c r="AE578" i="2"/>
  <c r="AE457" i="2"/>
  <c r="AE484" i="2"/>
  <c r="AE583" i="2"/>
  <c r="AE327" i="2"/>
  <c r="AE157" i="2"/>
  <c r="AE603" i="2"/>
  <c r="AE212" i="2"/>
  <c r="AE435" i="2"/>
  <c r="AE489" i="2"/>
  <c r="AE731" i="2"/>
  <c r="AE200" i="2"/>
  <c r="AE109" i="2"/>
  <c r="AE156" i="2"/>
  <c r="AE552" i="2"/>
  <c r="AE496" i="2"/>
  <c r="AE646" i="2"/>
  <c r="AE423" i="2"/>
  <c r="AE445" i="2"/>
  <c r="AE653" i="2"/>
  <c r="AE672" i="2"/>
  <c r="AE117" i="2"/>
  <c r="AE681" i="2"/>
  <c r="AE481" i="2"/>
  <c r="AE580" i="2"/>
  <c r="AE340" i="2"/>
  <c r="AE449" i="2"/>
  <c r="AE709" i="2"/>
  <c r="AE501" i="2"/>
  <c r="AE125" i="2"/>
  <c r="AE42" i="2"/>
  <c r="AE478" i="2"/>
  <c r="AE341" i="2"/>
  <c r="AE66" i="2"/>
  <c r="AE246" i="2"/>
  <c r="AE143" i="2"/>
  <c r="AE376" i="2"/>
  <c r="AE679" i="2"/>
  <c r="AE443" i="2"/>
  <c r="AE39" i="2"/>
  <c r="AE69" i="2"/>
  <c r="AE180" i="2"/>
  <c r="AE121" i="2"/>
  <c r="AE665" i="2"/>
  <c r="AE577" i="2"/>
  <c r="AE253" i="2"/>
  <c r="AE512" i="2"/>
  <c r="AE274" i="2"/>
  <c r="AE315" i="2"/>
  <c r="AE251" i="2"/>
  <c r="AE362" i="2"/>
  <c r="AE631" i="2"/>
  <c r="AE690" i="2"/>
  <c r="AE537" i="2"/>
  <c r="AE258" i="2"/>
  <c r="AE399" i="2"/>
  <c r="AE48" i="2"/>
  <c r="AE664" i="2"/>
  <c r="AE162" i="2"/>
  <c r="AE614" i="2"/>
  <c r="AE651" i="2"/>
  <c r="AE574" i="2"/>
  <c r="AE367" i="2"/>
  <c r="AE353" i="2"/>
  <c r="AE396" i="2"/>
  <c r="AE107" i="2"/>
  <c r="AE441" i="2"/>
  <c r="AE204" i="2"/>
  <c r="AE725" i="2"/>
  <c r="AE68" i="2"/>
  <c r="AE313" i="2"/>
  <c r="AE670" i="2"/>
  <c r="AE270" i="2"/>
  <c r="AE215" i="2"/>
  <c r="AE237" i="2"/>
  <c r="AE717" i="2"/>
  <c r="AE538" i="2"/>
  <c r="AE523" i="2"/>
  <c r="AE655" i="2"/>
  <c r="AE650" i="2"/>
  <c r="AE730" i="2"/>
  <c r="AE293" i="2"/>
  <c r="AE199" i="2"/>
  <c r="AE720" i="2"/>
  <c r="AE304" i="2"/>
  <c r="AE561" i="2"/>
  <c r="AE694" i="2"/>
  <c r="AE277" i="2"/>
  <c r="AE543" i="2"/>
  <c r="AE32" i="2"/>
  <c r="AE549" i="2"/>
  <c r="AE350" i="2"/>
  <c r="AE268" i="2"/>
  <c r="AE175" i="2"/>
  <c r="AE456" i="2"/>
  <c r="AE712" i="2"/>
  <c r="AE132" i="2"/>
  <c r="AE229" i="2"/>
  <c r="AE634" i="2"/>
  <c r="AE732" i="2"/>
  <c r="AE282" i="2"/>
  <c r="AE72" i="2"/>
  <c r="AE182" i="2"/>
  <c r="AE682" i="2"/>
  <c r="AE706" i="2"/>
  <c r="AE517" i="2"/>
  <c r="AE542" i="2"/>
  <c r="AE499" i="2"/>
  <c r="AE626" i="2"/>
  <c r="AE505" i="2"/>
  <c r="AE704" i="2"/>
  <c r="AE133" i="2"/>
  <c r="AE475" i="2"/>
  <c r="AE442" i="2"/>
  <c r="AE433" i="2"/>
  <c r="AE218" i="2"/>
  <c r="AE686" i="2"/>
  <c r="AE643" i="2"/>
  <c r="AE424" i="2"/>
  <c r="AE687" i="2"/>
  <c r="AE369" i="2"/>
  <c r="AE307" i="2"/>
  <c r="AE281" i="2"/>
  <c r="AE272" i="2"/>
  <c r="AE545" i="2"/>
  <c r="AE426" i="2"/>
  <c r="AE559" i="2"/>
  <c r="AE575" i="2"/>
  <c r="AE632" i="2"/>
  <c r="AE137" i="2"/>
  <c r="AE262" i="2"/>
  <c r="AE295" i="2"/>
  <c r="AE387" i="2"/>
  <c r="AE483" i="2"/>
  <c r="AE235" i="2"/>
  <c r="AE305" i="2"/>
  <c r="AE710" i="2"/>
  <c r="AE173" i="2"/>
  <c r="AE560" i="2"/>
  <c r="AE628" i="2"/>
  <c r="AE434" i="2"/>
  <c r="AE612" i="2"/>
  <c r="AE317" i="2"/>
  <c r="AE536" i="2"/>
  <c r="AE383" i="2"/>
  <c r="AE522" i="2"/>
  <c r="AE693" i="2"/>
  <c r="AE502" i="2"/>
  <c r="AE673" i="2"/>
  <c r="AE346" i="2"/>
  <c r="AE557" i="2"/>
  <c r="AE678" i="2"/>
  <c r="AE448" i="2"/>
  <c r="AE642" i="2"/>
  <c r="AE256" i="2"/>
  <c r="AE329" i="2"/>
  <c r="AE702" i="2"/>
  <c r="AE666" i="2"/>
  <c r="AE701" i="2"/>
  <c r="AE676" i="2"/>
  <c r="AE658" i="2"/>
  <c r="AE529" i="2"/>
  <c r="AE613" i="2"/>
  <c r="AE711" i="2"/>
  <c r="AE728" i="2"/>
  <c r="AE513" i="2"/>
  <c r="AE654" i="2"/>
  <c r="AE674" i="2"/>
  <c r="AE718" i="2"/>
  <c r="AE570" i="2"/>
  <c r="AE698" i="2"/>
  <c r="AE683" i="2"/>
  <c r="AE697" i="2"/>
  <c r="AE699" i="2"/>
  <c r="AE722" i="2"/>
  <c r="AE708" i="2"/>
  <c r="AE677" i="2"/>
  <c r="AE726" i="2"/>
  <c r="AE656" i="2"/>
  <c r="AE714" i="2"/>
  <c r="AD595" i="2"/>
  <c r="AD534" i="2"/>
  <c r="AD515" i="2"/>
  <c r="AD75" i="2"/>
  <c r="AD227" i="2"/>
  <c r="AD384" i="2"/>
  <c r="AD349" i="2"/>
  <c r="AD301" i="2"/>
  <c r="AD548" i="2"/>
  <c r="AD504" i="2"/>
  <c r="AD211" i="2"/>
  <c r="AD459" i="2"/>
  <c r="AD94" i="2"/>
  <c r="AD633" i="2"/>
  <c r="AD98" i="2"/>
  <c r="AD444" i="2"/>
  <c r="AD604" i="2"/>
  <c r="AD573" i="2"/>
  <c r="AD407" i="2"/>
  <c r="AD51" i="2"/>
  <c r="AD458" i="2"/>
  <c r="AD372" i="2"/>
  <c r="AD471" i="2"/>
  <c r="AD201" i="2"/>
  <c r="AD252" i="2"/>
  <c r="AD404" i="2"/>
  <c r="AD567" i="2"/>
  <c r="AD607" i="2"/>
  <c r="AD78" i="2"/>
  <c r="AD541" i="2"/>
  <c r="AD110" i="2"/>
  <c r="AD300" i="2"/>
  <c r="AD3" i="2"/>
  <c r="AD365" i="2"/>
  <c r="AD661" i="2"/>
  <c r="AD71" i="2"/>
  <c r="AD412" i="2"/>
  <c r="AD150" i="2"/>
  <c r="AD205" i="2"/>
  <c r="AD96" i="2"/>
  <c r="AD659" i="2"/>
  <c r="AD49" i="2"/>
  <c r="AD519" i="2"/>
  <c r="AD336" i="2"/>
  <c r="AD421" i="2"/>
  <c r="AD163" i="2"/>
  <c r="AD223" i="2"/>
  <c r="AD569" i="2"/>
  <c r="AD193" i="2"/>
  <c r="AD311" i="2"/>
  <c r="AD498" i="2"/>
  <c r="AD371" i="2"/>
  <c r="AD303" i="2"/>
  <c r="AD428" i="2"/>
  <c r="AD92" i="2"/>
  <c r="AD454" i="2"/>
  <c r="AD79" i="2"/>
  <c r="AD279" i="2"/>
  <c r="AD245" i="2"/>
  <c r="AD337" i="2"/>
  <c r="AD58" i="2"/>
  <c r="AD487" i="2"/>
  <c r="AD332" i="2"/>
  <c r="AD297" i="2"/>
  <c r="AD323" i="2"/>
  <c r="AD273" i="2"/>
  <c r="AD290" i="2"/>
  <c r="AD128" i="2"/>
  <c r="AD361" i="2"/>
  <c r="AD446" i="2"/>
  <c r="AD118" i="2"/>
  <c r="AD420" i="2"/>
  <c r="AD214" i="2"/>
  <c r="AD326" i="2"/>
  <c r="AD436" i="2"/>
  <c r="AD99" i="2"/>
  <c r="AD166" i="2"/>
  <c r="AD615" i="2"/>
  <c r="AD263" i="2"/>
  <c r="AD55" i="2"/>
  <c r="AD134" i="2"/>
  <c r="AD351" i="2"/>
  <c r="AD85" i="2"/>
  <c r="AD507" i="2"/>
  <c r="AD283" i="2"/>
  <c r="AD466" i="2"/>
  <c r="AD419" i="2"/>
  <c r="AD239" i="2"/>
  <c r="AD61" i="2"/>
  <c r="AD286" i="2"/>
  <c r="AD467" i="2"/>
  <c r="AD207" i="2"/>
  <c r="AD596" i="2"/>
  <c r="AD114" i="2"/>
  <c r="AD90" i="2"/>
  <c r="AD100" i="2"/>
  <c r="AD244" i="2"/>
  <c r="AD275" i="2"/>
  <c r="AD47" i="2"/>
  <c r="AD610" i="2"/>
  <c r="AD410" i="2"/>
  <c r="AD220" i="2"/>
  <c r="AD415" i="2"/>
  <c r="AD18" i="2"/>
  <c r="AD74" i="2"/>
  <c r="AD343" i="2"/>
  <c r="AD334" i="2"/>
  <c r="AD12" i="2"/>
  <c r="AD618" i="2"/>
  <c r="AD34" i="2"/>
  <c r="AD490" i="2"/>
  <c r="AD54" i="2"/>
  <c r="AD514" i="2"/>
  <c r="AD151" i="2"/>
  <c r="AD45" i="2"/>
  <c r="AD232" i="2"/>
  <c r="AD357" i="2"/>
  <c r="AD152" i="2"/>
  <c r="AD165" i="2"/>
  <c r="AD287" i="2"/>
  <c r="AD255" i="2"/>
  <c r="AD461" i="2"/>
  <c r="AD320" i="2"/>
  <c r="AD23" i="2"/>
  <c r="AD727" i="2"/>
  <c r="AD333" i="2"/>
  <c r="AD247" i="2"/>
  <c r="AD622" i="2"/>
  <c r="AD86" i="2"/>
  <c r="AD130" i="2"/>
  <c r="AD111" i="2"/>
  <c r="AD221" i="2"/>
  <c r="AD10" i="2"/>
  <c r="AD65" i="2"/>
  <c r="AD663" i="2"/>
  <c r="AD310" i="2"/>
  <c r="AD364" i="2"/>
  <c r="AD638" i="2"/>
  <c r="AD228" i="2"/>
  <c r="AD695" i="2"/>
  <c r="AD531" i="2"/>
  <c r="AD294" i="2"/>
  <c r="AD335" i="2"/>
  <c r="AD377" i="2"/>
  <c r="AD231" i="2"/>
  <c r="AD590" i="2"/>
  <c r="AD395" i="2"/>
  <c r="AD425" i="2"/>
  <c r="AD8" i="2"/>
  <c r="AD183" i="2"/>
  <c r="AD24" i="2"/>
  <c r="AD102" i="2"/>
  <c r="AD375" i="2"/>
  <c r="AD29" i="2"/>
  <c r="AD249" i="2"/>
  <c r="AD450" i="2"/>
  <c r="AD106" i="2"/>
  <c r="AD723" i="2"/>
  <c r="AD238" i="2"/>
  <c r="AD556" i="2"/>
  <c r="AD506" i="2"/>
  <c r="AD217" i="2"/>
  <c r="AD397" i="2"/>
  <c r="AD485" i="2"/>
  <c r="AD248" i="2"/>
  <c r="AD605" i="2"/>
  <c r="AD492" i="2"/>
  <c r="AD225" i="2"/>
  <c r="AD339" i="2"/>
  <c r="AD525" i="2"/>
  <c r="AD184" i="2"/>
  <c r="AD562" i="2"/>
  <c r="AD572" i="2"/>
  <c r="AD510" i="2"/>
  <c r="AD292" i="2"/>
  <c r="AD648" i="2"/>
  <c r="AD627" i="2"/>
  <c r="AD197" i="2"/>
  <c r="AD468" i="2"/>
  <c r="AD611" i="2"/>
  <c r="AD494" i="2"/>
  <c r="AD116" i="2"/>
  <c r="AD671" i="2"/>
  <c r="AD35" i="2"/>
  <c r="AD488" i="2"/>
  <c r="AD585" i="2"/>
  <c r="AD636" i="2"/>
  <c r="AD233" i="2"/>
  <c r="AD70" i="2"/>
  <c r="AD169" i="2"/>
  <c r="AD302" i="2"/>
  <c r="AD608" i="2"/>
  <c r="AD587" i="2"/>
  <c r="AD306" i="2"/>
  <c r="AD592" i="2"/>
  <c r="AD154" i="2"/>
  <c r="AD474" i="2"/>
  <c r="AD7" i="2"/>
  <c r="AD509" i="2"/>
  <c r="AD226" i="2"/>
  <c r="AD89" i="2"/>
  <c r="AD532" i="2"/>
  <c r="AD637" i="2"/>
  <c r="AD250" i="2"/>
  <c r="AD621" i="2"/>
  <c r="AD486" i="2"/>
  <c r="AD181" i="2"/>
  <c r="AD462" i="2"/>
  <c r="AD354" i="2"/>
  <c r="AD53" i="2"/>
  <c r="AD112" i="2"/>
  <c r="AD284" i="2"/>
  <c r="AD52" i="2"/>
  <c r="AD480" i="2"/>
  <c r="AD460" i="2"/>
  <c r="AD60" i="2"/>
  <c r="AD390" i="2"/>
  <c r="AD437" i="2"/>
  <c r="AD83" i="2"/>
  <c r="AD138" i="2"/>
  <c r="AD571" i="2"/>
  <c r="AD414" i="2"/>
  <c r="AD539" i="2"/>
  <c r="AD429" i="2"/>
  <c r="AD236" i="2"/>
  <c r="AD17" i="2"/>
  <c r="AD176" i="2"/>
  <c r="AD464" i="2"/>
  <c r="AD222" i="2"/>
  <c r="AD338" i="2"/>
  <c r="AD652" i="2"/>
  <c r="AD160" i="2"/>
  <c r="AD403" i="2"/>
  <c r="AD148" i="2"/>
  <c r="AD82" i="2"/>
  <c r="AD344" i="2"/>
  <c r="AD13" i="2"/>
  <c r="AD325" i="2"/>
  <c r="AD417" i="2"/>
  <c r="AD40" i="2"/>
  <c r="AD521" i="2"/>
  <c r="AD388" i="2"/>
  <c r="AD104" i="2"/>
  <c r="AD314" i="2"/>
  <c r="AD43" i="2"/>
  <c r="AD688" i="2"/>
  <c r="AD413" i="2"/>
  <c r="AD177" i="2"/>
  <c r="AD80" i="2"/>
  <c r="AD451" i="2"/>
  <c r="AD115" i="2"/>
  <c r="AD452" i="2"/>
  <c r="AD645" i="2"/>
  <c r="AD105" i="2"/>
  <c r="AD348" i="2"/>
  <c r="AD689" i="2"/>
  <c r="AD564" i="2"/>
  <c r="AD355" i="2"/>
  <c r="AD400" i="2"/>
  <c r="AD356" i="2"/>
  <c r="AD342" i="2"/>
  <c r="AD16" i="2"/>
  <c r="AD389" i="2"/>
  <c r="AD527" i="2"/>
  <c r="AD31" i="2"/>
  <c r="AD240" i="2"/>
  <c r="AD95" i="2"/>
  <c r="AD591" i="2"/>
  <c r="AD662" i="2"/>
  <c r="AD366" i="2"/>
  <c r="AD518" i="2"/>
  <c r="AD586" i="2"/>
  <c r="AD482" i="2"/>
  <c r="AD381" i="2"/>
  <c r="AD455" i="2"/>
  <c r="AD724" i="2"/>
  <c r="AD57" i="2"/>
  <c r="AD465" i="2"/>
  <c r="AD416" i="2"/>
  <c r="AD405" i="2"/>
  <c r="AD194" i="2"/>
  <c r="AD411" i="2"/>
  <c r="AD495" i="2"/>
  <c r="AD393" i="2"/>
  <c r="AD265" i="2"/>
  <c r="AD447" i="2"/>
  <c r="AD219" i="2"/>
  <c r="AD129" i="2"/>
  <c r="AD533" i="2"/>
  <c r="AD101" i="2"/>
  <c r="AD187" i="2"/>
  <c r="AD280" i="2"/>
  <c r="AD422" i="2"/>
  <c r="AD81" i="2"/>
  <c r="AD210" i="2"/>
  <c r="AD550" i="2"/>
  <c r="AD4" i="2"/>
  <c r="AD88" i="2"/>
  <c r="AD649" i="2"/>
  <c r="AD202" i="2"/>
  <c r="AD476" i="2"/>
  <c r="AD373" i="2"/>
  <c r="AD285" i="2"/>
  <c r="AD241" i="2"/>
  <c r="AD209" i="2"/>
  <c r="AD174" i="2"/>
  <c r="AD84" i="2"/>
  <c r="AD195" i="2"/>
  <c r="AD179" i="2"/>
  <c r="AD77" i="2"/>
  <c r="AD630" i="2"/>
  <c r="AD374" i="2"/>
  <c r="AD267" i="2"/>
  <c r="AD385" i="2"/>
  <c r="AD624" i="2"/>
  <c r="AD145" i="2"/>
  <c r="AD136" i="2"/>
  <c r="AD616" i="2"/>
  <c r="AD508" i="2"/>
  <c r="AD535" i="2"/>
  <c r="AD189" i="2"/>
  <c r="AD271" i="2"/>
  <c r="AD620" i="2"/>
  <c r="AD345" i="2"/>
  <c r="AD64" i="2"/>
  <c r="AD363" i="2"/>
  <c r="AD430" i="2"/>
  <c r="AD298" i="2"/>
  <c r="AD707" i="2"/>
  <c r="AD257" i="2"/>
  <c r="AD191" i="2"/>
  <c r="AD243" i="2"/>
  <c r="AD324" i="2"/>
  <c r="AD188" i="2"/>
  <c r="AD497" i="2"/>
  <c r="AD67" i="2"/>
  <c r="AD119" i="2"/>
  <c r="AD438" i="2"/>
  <c r="AD254" i="2"/>
  <c r="AD566" i="2"/>
  <c r="AD402" i="2"/>
  <c r="AD619" i="2"/>
  <c r="AD5" i="2"/>
  <c r="AD153" i="2"/>
  <c r="AD368" i="2"/>
  <c r="AD139" i="2"/>
  <c r="AD158" i="2"/>
  <c r="AD37" i="2"/>
  <c r="AD198" i="2"/>
  <c r="AD142" i="2"/>
  <c r="AD59" i="2"/>
  <c r="AD296" i="2"/>
  <c r="AD680" i="2"/>
  <c r="AD547" i="2"/>
  <c r="AD19" i="2"/>
  <c r="AD206" i="2"/>
  <c r="AD358" i="2"/>
  <c r="AD38" i="2"/>
  <c r="AD44" i="2"/>
  <c r="AD20" i="2"/>
  <c r="AD36" i="2"/>
  <c r="AD691" i="2"/>
  <c r="AD186" i="2"/>
  <c r="AD540" i="2"/>
  <c r="AD639" i="2"/>
  <c r="AD601" i="2"/>
  <c r="AD123" i="2"/>
  <c r="AD568" i="2"/>
  <c r="AD439" i="2"/>
  <c r="AD170" i="2"/>
  <c r="AD97" i="2"/>
  <c r="AD159" i="2"/>
  <c r="AD321" i="2"/>
  <c r="AD9" i="2"/>
  <c r="AD196" i="2"/>
  <c r="AD565" i="2"/>
  <c r="AD50" i="2"/>
  <c r="AD563" i="2"/>
  <c r="AD135" i="2"/>
  <c r="AD431" i="2"/>
  <c r="AD299" i="2"/>
  <c r="AD660" i="2"/>
  <c r="AD2" i="2"/>
  <c r="AD192" i="2"/>
  <c r="AD609" i="2"/>
  <c r="AD108" i="2"/>
  <c r="AD582" i="2"/>
  <c r="AD684" i="2"/>
  <c r="AD477" i="2"/>
  <c r="AD264" i="2"/>
  <c r="AD308" i="2"/>
  <c r="AD259" i="2"/>
  <c r="AD524" i="2"/>
  <c r="AD141" i="2"/>
  <c r="AD46" i="2"/>
  <c r="AD87" i="2"/>
  <c r="AD469" i="2"/>
  <c r="AD598" i="2"/>
  <c r="AD318" i="2"/>
  <c r="AD432" i="2"/>
  <c r="AD269" i="2"/>
  <c r="AD73" i="2"/>
  <c r="AD625" i="2"/>
  <c r="AD370" i="2"/>
  <c r="AD33" i="2"/>
  <c r="AD11" i="2"/>
  <c r="AD208" i="2"/>
  <c r="AD21" i="2"/>
  <c r="AD155" i="2"/>
  <c r="AD178" i="2"/>
  <c r="AD260" i="2"/>
  <c r="AD359" i="2"/>
  <c r="AD379" i="2"/>
  <c r="AD644" i="2"/>
  <c r="AD667" i="2"/>
  <c r="AD597" i="2"/>
  <c r="AD463" i="2"/>
  <c r="AD14" i="2"/>
  <c r="AD641" i="2"/>
  <c r="AD213" i="2"/>
  <c r="AD146" i="2"/>
  <c r="AD558" i="2"/>
  <c r="AD127" i="2"/>
  <c r="AD234" i="2"/>
  <c r="AD553" i="2"/>
  <c r="AD171" i="2"/>
  <c r="AD216" i="2"/>
  <c r="AD62" i="2"/>
  <c r="AD25" i="2"/>
  <c r="AD503" i="2"/>
  <c r="AD276" i="2"/>
  <c r="AD230" i="2"/>
  <c r="AD640" i="2"/>
  <c r="AD593" i="2"/>
  <c r="AD289" i="2"/>
  <c r="AD147" i="2"/>
  <c r="AD392" i="2"/>
  <c r="AD584" i="2"/>
  <c r="AD530" i="2"/>
  <c r="AD629" i="2"/>
  <c r="AD479" i="2"/>
  <c r="AD319" i="2"/>
  <c r="AD418" i="2"/>
  <c r="AD729" i="2"/>
  <c r="AD696" i="2"/>
  <c r="AD378" i="2"/>
  <c r="AD309" i="2"/>
  <c r="AD22" i="2"/>
  <c r="AD131" i="2"/>
  <c r="AD63" i="2"/>
  <c r="AD398" i="2"/>
  <c r="AD635" i="2"/>
  <c r="AD27" i="2"/>
  <c r="AD93" i="2"/>
  <c r="AD288" i="2"/>
  <c r="AD185" i="2"/>
  <c r="AD606" i="2"/>
  <c r="AD330" i="2"/>
  <c r="AD579" i="2"/>
  <c r="AD278" i="2"/>
  <c r="AD91" i="2"/>
  <c r="AD6" i="2"/>
  <c r="AD719" i="2"/>
  <c r="AD126" i="2"/>
  <c r="AD380" i="2"/>
  <c r="AD685" i="2"/>
  <c r="AD113" i="2"/>
  <c r="AD76" i="2"/>
  <c r="AD352" i="2"/>
  <c r="AD675" i="2"/>
  <c r="AD493" i="2"/>
  <c r="AD161" i="2"/>
  <c r="AD427" i="2"/>
  <c r="AD669" i="2"/>
  <c r="AD473" i="2"/>
  <c r="AD599" i="2"/>
  <c r="AD149" i="2"/>
  <c r="AD692" i="2"/>
  <c r="AD668" i="2"/>
  <c r="AD472" i="2"/>
  <c r="AD721" i="2"/>
  <c r="AD617" i="2"/>
  <c r="AD382" i="2"/>
  <c r="AD15" i="2"/>
  <c r="AD190" i="2"/>
  <c r="AD331" i="2"/>
  <c r="AD172" i="2"/>
  <c r="AD203" i="2"/>
  <c r="AD647" i="2"/>
  <c r="AD122" i="2"/>
  <c r="AD386" i="2"/>
  <c r="AD520" i="2"/>
  <c r="AD657" i="2"/>
  <c r="AD26" i="2"/>
  <c r="AD409" i="2"/>
  <c r="AD28" i="2"/>
  <c r="AD594" i="2"/>
  <c r="AD554" i="2"/>
  <c r="AD623" i="2"/>
  <c r="AD589" i="2"/>
  <c r="AD103" i="2"/>
  <c r="AD168" i="2"/>
  <c r="AD715" i="2"/>
  <c r="AD440" i="2"/>
  <c r="AD266" i="2"/>
  <c r="AD144" i="2"/>
  <c r="AD528" i="2"/>
  <c r="AD581" i="2"/>
  <c r="AD406" i="2"/>
  <c r="AD167" i="2"/>
  <c r="AD716" i="2"/>
  <c r="AD546" i="2"/>
  <c r="AD516" i="2"/>
  <c r="AD291" i="2"/>
  <c r="AD360" i="2"/>
  <c r="AD551" i="2"/>
  <c r="AD56" i="2"/>
  <c r="AD555" i="2"/>
  <c r="AD391" i="2"/>
  <c r="AD401" i="2"/>
  <c r="AD394" i="2"/>
  <c r="AD41" i="2"/>
  <c r="AD30" i="2"/>
  <c r="AD322" i="2"/>
  <c r="AD470" i="2"/>
  <c r="AD312" i="2"/>
  <c r="AD408" i="2"/>
  <c r="AD164" i="2"/>
  <c r="AD261" i="2"/>
  <c r="AD328" i="2"/>
  <c r="AD602" i="2"/>
  <c r="AD316" i="2"/>
  <c r="AD705" i="2"/>
  <c r="AD526" i="2"/>
  <c r="AD124" i="2"/>
  <c r="AD224" i="2"/>
  <c r="AD576" i="2"/>
  <c r="AD544" i="2"/>
  <c r="AD453" i="2"/>
  <c r="AD242" i="2"/>
  <c r="AD588" i="2"/>
  <c r="AD347" i="2"/>
  <c r="AD491" i="2"/>
  <c r="AD713" i="2"/>
  <c r="AD703" i="2"/>
  <c r="AD600" i="2"/>
  <c r="AD120" i="2"/>
  <c r="AD511" i="2"/>
  <c r="AD140" i="2"/>
  <c r="AD700" i="2"/>
  <c r="AD500" i="2"/>
  <c r="AD578" i="2"/>
  <c r="AD457" i="2"/>
  <c r="AD484" i="2"/>
  <c r="AD583" i="2"/>
  <c r="AD327" i="2"/>
  <c r="AD157" i="2"/>
  <c r="AD603" i="2"/>
  <c r="AD212" i="2"/>
  <c r="AD435" i="2"/>
  <c r="AD489" i="2"/>
  <c r="AD731" i="2"/>
  <c r="AD200" i="2"/>
  <c r="AD109" i="2"/>
  <c r="AD156" i="2"/>
  <c r="AD552" i="2"/>
  <c r="AD496" i="2"/>
  <c r="AD646" i="2"/>
  <c r="AD423" i="2"/>
  <c r="AD445" i="2"/>
  <c r="AD653" i="2"/>
  <c r="AD672" i="2"/>
  <c r="AD117" i="2"/>
  <c r="AD681" i="2"/>
  <c r="AD481" i="2"/>
  <c r="AD580" i="2"/>
  <c r="AD340" i="2"/>
  <c r="AD449" i="2"/>
  <c r="AD709" i="2"/>
  <c r="AD501" i="2"/>
  <c r="AD125" i="2"/>
  <c r="AD42" i="2"/>
  <c r="AD478" i="2"/>
  <c r="AD341" i="2"/>
  <c r="AD66" i="2"/>
  <c r="AD246" i="2"/>
  <c r="AD143" i="2"/>
  <c r="AD376" i="2"/>
  <c r="AD679" i="2"/>
  <c r="AD443" i="2"/>
  <c r="AD39" i="2"/>
  <c r="AD69" i="2"/>
  <c r="AD180" i="2"/>
  <c r="AD121" i="2"/>
  <c r="AD665" i="2"/>
  <c r="AD577" i="2"/>
  <c r="AD253" i="2"/>
  <c r="AD512" i="2"/>
  <c r="AD274" i="2"/>
  <c r="AD315" i="2"/>
  <c r="AD251" i="2"/>
  <c r="AD362" i="2"/>
  <c r="AD631" i="2"/>
  <c r="AD690" i="2"/>
  <c r="AD537" i="2"/>
  <c r="AD258" i="2"/>
  <c r="AD399" i="2"/>
  <c r="AD48" i="2"/>
  <c r="AD664" i="2"/>
  <c r="AD162" i="2"/>
  <c r="AD614" i="2"/>
  <c r="AD651" i="2"/>
  <c r="AD574" i="2"/>
  <c r="AD367" i="2"/>
  <c r="AD353" i="2"/>
  <c r="AD396" i="2"/>
  <c r="AD107" i="2"/>
  <c r="AD441" i="2"/>
  <c r="AD204" i="2"/>
  <c r="AD725" i="2"/>
  <c r="AD68" i="2"/>
  <c r="AD313" i="2"/>
  <c r="AD670" i="2"/>
  <c r="AD270" i="2"/>
  <c r="AD215" i="2"/>
  <c r="AD237" i="2"/>
  <c r="AD717" i="2"/>
  <c r="AD538" i="2"/>
  <c r="AD523" i="2"/>
  <c r="AD655" i="2"/>
  <c r="AD650" i="2"/>
  <c r="AD730" i="2"/>
  <c r="AD293" i="2"/>
  <c r="AD199" i="2"/>
  <c r="AD720" i="2"/>
  <c r="AD304" i="2"/>
  <c r="AD561" i="2"/>
  <c r="AD694" i="2"/>
  <c r="AD277" i="2"/>
  <c r="AD543" i="2"/>
  <c r="AD32" i="2"/>
  <c r="AD549" i="2"/>
  <c r="AD350" i="2"/>
  <c r="AD268" i="2"/>
  <c r="AD175" i="2"/>
  <c r="AD456" i="2"/>
  <c r="AD712" i="2"/>
  <c r="AD132" i="2"/>
  <c r="AD229" i="2"/>
  <c r="AD634" i="2"/>
  <c r="AD732" i="2"/>
  <c r="AD282" i="2"/>
  <c r="AD72" i="2"/>
  <c r="AD182" i="2"/>
  <c r="AD682" i="2"/>
  <c r="AD706" i="2"/>
  <c r="AD517" i="2"/>
  <c r="AD542" i="2"/>
  <c r="AD499" i="2"/>
  <c r="AD626" i="2"/>
  <c r="AD505" i="2"/>
  <c r="AD704" i="2"/>
  <c r="AD133" i="2"/>
  <c r="AD475" i="2"/>
  <c r="AD442" i="2"/>
  <c r="AD433" i="2"/>
  <c r="AD218" i="2"/>
  <c r="AD686" i="2"/>
  <c r="AD643" i="2"/>
  <c r="AD424" i="2"/>
  <c r="AD687" i="2"/>
  <c r="AD369" i="2"/>
  <c r="AD307" i="2"/>
  <c r="AD281" i="2"/>
  <c r="AD272" i="2"/>
  <c r="AD545" i="2"/>
  <c r="AD426" i="2"/>
  <c r="AD559" i="2"/>
  <c r="AD575" i="2"/>
  <c r="AD632" i="2"/>
  <c r="AD137" i="2"/>
  <c r="AD262" i="2"/>
  <c r="AD295" i="2"/>
  <c r="AD387" i="2"/>
  <c r="AD483" i="2"/>
  <c r="AD235" i="2"/>
  <c r="AD305" i="2"/>
  <c r="AD710" i="2"/>
  <c r="AD173" i="2"/>
  <c r="AD560" i="2"/>
  <c r="AD628" i="2"/>
  <c r="AD434" i="2"/>
  <c r="AD612" i="2"/>
  <c r="AD317" i="2"/>
  <c r="AD536" i="2"/>
  <c r="AD383" i="2"/>
  <c r="AD522" i="2"/>
  <c r="AD693" i="2"/>
  <c r="AD502" i="2"/>
  <c r="AD673" i="2"/>
  <c r="AD346" i="2"/>
  <c r="AD557" i="2"/>
  <c r="AD678" i="2"/>
  <c r="AD448" i="2"/>
  <c r="AD642" i="2"/>
  <c r="AD256" i="2"/>
  <c r="AD329" i="2"/>
  <c r="AD702" i="2"/>
  <c r="AD666" i="2"/>
  <c r="AD701" i="2"/>
  <c r="AD676" i="2"/>
  <c r="AD658" i="2"/>
  <c r="AD529" i="2"/>
  <c r="AD613" i="2"/>
  <c r="AD711" i="2"/>
  <c r="AD728" i="2"/>
  <c r="AD513" i="2"/>
  <c r="AD654" i="2"/>
  <c r="AD674" i="2"/>
  <c r="AD718" i="2"/>
  <c r="AD570" i="2"/>
  <c r="AD698" i="2"/>
  <c r="AD683" i="2"/>
  <c r="AD697" i="2"/>
  <c r="AD699" i="2"/>
  <c r="AD722" i="2"/>
  <c r="AD708" i="2"/>
  <c r="AD677" i="2"/>
  <c r="AD726" i="2"/>
  <c r="AD656" i="2"/>
  <c r="AD714" i="2"/>
  <c r="AC595" i="2"/>
  <c r="AC534" i="2"/>
  <c r="AC515" i="2"/>
  <c r="AC75" i="2"/>
  <c r="AC227" i="2"/>
  <c r="AC384" i="2"/>
  <c r="AC349" i="2"/>
  <c r="AC301" i="2"/>
  <c r="AC548" i="2"/>
  <c r="AC504" i="2"/>
  <c r="AC211" i="2"/>
  <c r="AC459" i="2"/>
  <c r="AC94" i="2"/>
  <c r="AC633" i="2"/>
  <c r="AC98" i="2"/>
  <c r="AC444" i="2"/>
  <c r="AC604" i="2"/>
  <c r="AC573" i="2"/>
  <c r="AC407" i="2"/>
  <c r="AC51" i="2"/>
  <c r="AC458" i="2"/>
  <c r="AC372" i="2"/>
  <c r="AC471" i="2"/>
  <c r="AC201" i="2"/>
  <c r="AC252" i="2"/>
  <c r="AC404" i="2"/>
  <c r="AC567" i="2"/>
  <c r="AC607" i="2"/>
  <c r="AC78" i="2"/>
  <c r="AC541" i="2"/>
  <c r="AC110" i="2"/>
  <c r="AC300" i="2"/>
  <c r="AC3" i="2"/>
  <c r="AC365" i="2"/>
  <c r="AC661" i="2"/>
  <c r="AC71" i="2"/>
  <c r="AC412" i="2"/>
  <c r="AC150" i="2"/>
  <c r="AC205" i="2"/>
  <c r="AC96" i="2"/>
  <c r="AC659" i="2"/>
  <c r="AC49" i="2"/>
  <c r="AC519" i="2"/>
  <c r="AC336" i="2"/>
  <c r="AC421" i="2"/>
  <c r="AC163" i="2"/>
  <c r="AC223" i="2"/>
  <c r="AC569" i="2"/>
  <c r="AC193" i="2"/>
  <c r="AC311" i="2"/>
  <c r="AC498" i="2"/>
  <c r="AC371" i="2"/>
  <c r="AC303" i="2"/>
  <c r="AC428" i="2"/>
  <c r="AC92" i="2"/>
  <c r="AC454" i="2"/>
  <c r="AC79" i="2"/>
  <c r="AC279" i="2"/>
  <c r="AC245" i="2"/>
  <c r="AC337" i="2"/>
  <c r="AC58" i="2"/>
  <c r="AC487" i="2"/>
  <c r="AC332" i="2"/>
  <c r="AC297" i="2"/>
  <c r="AC323" i="2"/>
  <c r="AC273" i="2"/>
  <c r="AC290" i="2"/>
  <c r="AC128" i="2"/>
  <c r="AC361" i="2"/>
  <c r="AC446" i="2"/>
  <c r="AC118" i="2"/>
  <c r="AC420" i="2"/>
  <c r="AC214" i="2"/>
  <c r="AC326" i="2"/>
  <c r="AC436" i="2"/>
  <c r="AC99" i="2"/>
  <c r="AC166" i="2"/>
  <c r="AC615" i="2"/>
  <c r="AC263" i="2"/>
  <c r="AC55" i="2"/>
  <c r="AC134" i="2"/>
  <c r="AC351" i="2"/>
  <c r="AC85" i="2"/>
  <c r="AC507" i="2"/>
  <c r="AC283" i="2"/>
  <c r="AC466" i="2"/>
  <c r="AC419" i="2"/>
  <c r="AC239" i="2"/>
  <c r="AC61" i="2"/>
  <c r="AC286" i="2"/>
  <c r="AC467" i="2"/>
  <c r="AC207" i="2"/>
  <c r="AC596" i="2"/>
  <c r="AC114" i="2"/>
  <c r="AC90" i="2"/>
  <c r="AC100" i="2"/>
  <c r="AC244" i="2"/>
  <c r="AC275" i="2"/>
  <c r="AC47" i="2"/>
  <c r="AC610" i="2"/>
  <c r="AC410" i="2"/>
  <c r="AC220" i="2"/>
  <c r="AC415" i="2"/>
  <c r="AC18" i="2"/>
  <c r="AC74" i="2"/>
  <c r="AC343" i="2"/>
  <c r="AC334" i="2"/>
  <c r="AC12" i="2"/>
  <c r="AC618" i="2"/>
  <c r="AC34" i="2"/>
  <c r="AC490" i="2"/>
  <c r="AC54" i="2"/>
  <c r="AC514" i="2"/>
  <c r="AC151" i="2"/>
  <c r="AC45" i="2"/>
  <c r="AC232" i="2"/>
  <c r="AC357" i="2"/>
  <c r="AC152" i="2"/>
  <c r="AC165" i="2"/>
  <c r="AC287" i="2"/>
  <c r="AC255" i="2"/>
  <c r="AC461" i="2"/>
  <c r="AC320" i="2"/>
  <c r="AC23" i="2"/>
  <c r="AC727" i="2"/>
  <c r="AC333" i="2"/>
  <c r="AC247" i="2"/>
  <c r="AC622" i="2"/>
  <c r="AC86" i="2"/>
  <c r="AC130" i="2"/>
  <c r="AC111" i="2"/>
  <c r="AC221" i="2"/>
  <c r="AC10" i="2"/>
  <c r="AC65" i="2"/>
  <c r="AC663" i="2"/>
  <c r="AC310" i="2"/>
  <c r="AC364" i="2"/>
  <c r="AC638" i="2"/>
  <c r="AC228" i="2"/>
  <c r="AC695" i="2"/>
  <c r="AC531" i="2"/>
  <c r="AC294" i="2"/>
  <c r="AC335" i="2"/>
  <c r="AC377" i="2"/>
  <c r="AC231" i="2"/>
  <c r="AC590" i="2"/>
  <c r="AC395" i="2"/>
  <c r="AC425" i="2"/>
  <c r="AC8" i="2"/>
  <c r="AC183" i="2"/>
  <c r="AC24" i="2"/>
  <c r="AC102" i="2"/>
  <c r="AC375" i="2"/>
  <c r="AC29" i="2"/>
  <c r="AC249" i="2"/>
  <c r="AC450" i="2"/>
  <c r="AC106" i="2"/>
  <c r="AC723" i="2"/>
  <c r="AC238" i="2"/>
  <c r="AC556" i="2"/>
  <c r="AC506" i="2"/>
  <c r="AC217" i="2"/>
  <c r="AC397" i="2"/>
  <c r="AC485" i="2"/>
  <c r="AC248" i="2"/>
  <c r="AC605" i="2"/>
  <c r="AC492" i="2"/>
  <c r="AC225" i="2"/>
  <c r="AC339" i="2"/>
  <c r="AC525" i="2"/>
  <c r="AC184" i="2"/>
  <c r="AC562" i="2"/>
  <c r="AC572" i="2"/>
  <c r="AC510" i="2"/>
  <c r="AC292" i="2"/>
  <c r="AC648" i="2"/>
  <c r="AC627" i="2"/>
  <c r="AC197" i="2"/>
  <c r="AC468" i="2"/>
  <c r="AC611" i="2"/>
  <c r="AC494" i="2"/>
  <c r="AC116" i="2"/>
  <c r="AC671" i="2"/>
  <c r="AC35" i="2"/>
  <c r="AC488" i="2"/>
  <c r="AC585" i="2"/>
  <c r="AC636" i="2"/>
  <c r="AC233" i="2"/>
  <c r="AC70" i="2"/>
  <c r="AC169" i="2"/>
  <c r="AC302" i="2"/>
  <c r="AC608" i="2"/>
  <c r="AC587" i="2"/>
  <c r="AC306" i="2"/>
  <c r="AC592" i="2"/>
  <c r="AC154" i="2"/>
  <c r="AC474" i="2"/>
  <c r="AC7" i="2"/>
  <c r="AC509" i="2"/>
  <c r="AC226" i="2"/>
  <c r="AC89" i="2"/>
  <c r="AC532" i="2"/>
  <c r="AC637" i="2"/>
  <c r="AC250" i="2"/>
  <c r="AC621" i="2"/>
  <c r="AC486" i="2"/>
  <c r="AC181" i="2"/>
  <c r="AC462" i="2"/>
  <c r="AC354" i="2"/>
  <c r="AC53" i="2"/>
  <c r="AC112" i="2"/>
  <c r="AC284" i="2"/>
  <c r="AC52" i="2"/>
  <c r="AC480" i="2"/>
  <c r="AC460" i="2"/>
  <c r="AC60" i="2"/>
  <c r="AC390" i="2"/>
  <c r="AC437" i="2"/>
  <c r="AC83" i="2"/>
  <c r="AC138" i="2"/>
  <c r="AC571" i="2"/>
  <c r="AC414" i="2"/>
  <c r="AC539" i="2"/>
  <c r="AC429" i="2"/>
  <c r="AC236" i="2"/>
  <c r="AC17" i="2"/>
  <c r="AC176" i="2"/>
  <c r="AC464" i="2"/>
  <c r="AC222" i="2"/>
  <c r="AC338" i="2"/>
  <c r="AC652" i="2"/>
  <c r="AC160" i="2"/>
  <c r="AC403" i="2"/>
  <c r="AC148" i="2"/>
  <c r="AC82" i="2"/>
  <c r="AC344" i="2"/>
  <c r="AC13" i="2"/>
  <c r="AC325" i="2"/>
  <c r="AC417" i="2"/>
  <c r="AC40" i="2"/>
  <c r="AC521" i="2"/>
  <c r="AC388" i="2"/>
  <c r="AC104" i="2"/>
  <c r="AC314" i="2"/>
  <c r="AC43" i="2"/>
  <c r="AC688" i="2"/>
  <c r="AC413" i="2"/>
  <c r="AC177" i="2"/>
  <c r="AC80" i="2"/>
  <c r="AC451" i="2"/>
  <c r="AC115" i="2"/>
  <c r="AC452" i="2"/>
  <c r="AC645" i="2"/>
  <c r="AC105" i="2"/>
  <c r="AC348" i="2"/>
  <c r="AC689" i="2"/>
  <c r="AC564" i="2"/>
  <c r="AC355" i="2"/>
  <c r="AC400" i="2"/>
  <c r="AC356" i="2"/>
  <c r="AC342" i="2"/>
  <c r="AC16" i="2"/>
  <c r="AC389" i="2"/>
  <c r="AC527" i="2"/>
  <c r="AC31" i="2"/>
  <c r="AC240" i="2"/>
  <c r="AC95" i="2"/>
  <c r="AC591" i="2"/>
  <c r="AC662" i="2"/>
  <c r="AC366" i="2"/>
  <c r="AC518" i="2"/>
  <c r="AC586" i="2"/>
  <c r="AC482" i="2"/>
  <c r="AC381" i="2"/>
  <c r="AC455" i="2"/>
  <c r="AC724" i="2"/>
  <c r="AC57" i="2"/>
  <c r="AC465" i="2"/>
  <c r="AC416" i="2"/>
  <c r="AC405" i="2"/>
  <c r="AC194" i="2"/>
  <c r="AC411" i="2"/>
  <c r="AC495" i="2"/>
  <c r="AC393" i="2"/>
  <c r="AC265" i="2"/>
  <c r="AC447" i="2"/>
  <c r="AC219" i="2"/>
  <c r="AC129" i="2"/>
  <c r="AC533" i="2"/>
  <c r="AC101" i="2"/>
  <c r="AC187" i="2"/>
  <c r="AC280" i="2"/>
  <c r="AC422" i="2"/>
  <c r="AC81" i="2"/>
  <c r="AC210" i="2"/>
  <c r="AC550" i="2"/>
  <c r="AC4" i="2"/>
  <c r="AC88" i="2"/>
  <c r="AC649" i="2"/>
  <c r="AC202" i="2"/>
  <c r="AC476" i="2"/>
  <c r="AC373" i="2"/>
  <c r="AC285" i="2"/>
  <c r="AC241" i="2"/>
  <c r="AC209" i="2"/>
  <c r="AC174" i="2"/>
  <c r="AC84" i="2"/>
  <c r="AC195" i="2"/>
  <c r="AC179" i="2"/>
  <c r="AC77" i="2"/>
  <c r="AC630" i="2"/>
  <c r="AC374" i="2"/>
  <c r="AC267" i="2"/>
  <c r="AC385" i="2"/>
  <c r="AC624" i="2"/>
  <c r="AC145" i="2"/>
  <c r="AC136" i="2"/>
  <c r="AC616" i="2"/>
  <c r="AC508" i="2"/>
  <c r="AC535" i="2"/>
  <c r="AC189" i="2"/>
  <c r="AC271" i="2"/>
  <c r="AC620" i="2"/>
  <c r="AC345" i="2"/>
  <c r="AC64" i="2"/>
  <c r="AC363" i="2"/>
  <c r="AC430" i="2"/>
  <c r="AC298" i="2"/>
  <c r="AC707" i="2"/>
  <c r="AC257" i="2"/>
  <c r="AC191" i="2"/>
  <c r="AC243" i="2"/>
  <c r="AC324" i="2"/>
  <c r="AC188" i="2"/>
  <c r="AC497" i="2"/>
  <c r="AC67" i="2"/>
  <c r="AC119" i="2"/>
  <c r="AC438" i="2"/>
  <c r="AC254" i="2"/>
  <c r="AC566" i="2"/>
  <c r="AC402" i="2"/>
  <c r="AC619" i="2"/>
  <c r="AC5" i="2"/>
  <c r="AC153" i="2"/>
  <c r="AC368" i="2"/>
  <c r="AC139" i="2"/>
  <c r="AC158" i="2"/>
  <c r="AC37" i="2"/>
  <c r="AC198" i="2"/>
  <c r="AC142" i="2"/>
  <c r="AC59" i="2"/>
  <c r="AC296" i="2"/>
  <c r="AC680" i="2"/>
  <c r="AC547" i="2"/>
  <c r="AC19" i="2"/>
  <c r="AC206" i="2"/>
  <c r="AC358" i="2"/>
  <c r="AC38" i="2"/>
  <c r="AC44" i="2"/>
  <c r="AC20" i="2"/>
  <c r="AC36" i="2"/>
  <c r="AC691" i="2"/>
  <c r="AC186" i="2"/>
  <c r="AC540" i="2"/>
  <c r="AC639" i="2"/>
  <c r="AC601" i="2"/>
  <c r="AC123" i="2"/>
  <c r="AC568" i="2"/>
  <c r="AC439" i="2"/>
  <c r="AC170" i="2"/>
  <c r="AC97" i="2"/>
  <c r="AC159" i="2"/>
  <c r="AC321" i="2"/>
  <c r="AC9" i="2"/>
  <c r="AC196" i="2"/>
  <c r="AC565" i="2"/>
  <c r="AC50" i="2"/>
  <c r="AC563" i="2"/>
  <c r="AC135" i="2"/>
  <c r="AC431" i="2"/>
  <c r="AC299" i="2"/>
  <c r="AC660" i="2"/>
  <c r="AC2" i="2"/>
  <c r="AC192" i="2"/>
  <c r="AC609" i="2"/>
  <c r="AC108" i="2"/>
  <c r="AC582" i="2"/>
  <c r="AC684" i="2"/>
  <c r="AC477" i="2"/>
  <c r="AC264" i="2"/>
  <c r="AC308" i="2"/>
  <c r="AC259" i="2"/>
  <c r="AC524" i="2"/>
  <c r="AC141" i="2"/>
  <c r="AC46" i="2"/>
  <c r="AC87" i="2"/>
  <c r="AC469" i="2"/>
  <c r="AC598" i="2"/>
  <c r="AC318" i="2"/>
  <c r="AC432" i="2"/>
  <c r="AC269" i="2"/>
  <c r="AC73" i="2"/>
  <c r="AC625" i="2"/>
  <c r="AC370" i="2"/>
  <c r="AC33" i="2"/>
  <c r="AC11" i="2"/>
  <c r="AC208" i="2"/>
  <c r="AC21" i="2"/>
  <c r="AC155" i="2"/>
  <c r="AC178" i="2"/>
  <c r="AC260" i="2"/>
  <c r="AC359" i="2"/>
  <c r="AC379" i="2"/>
  <c r="AC644" i="2"/>
  <c r="AC667" i="2"/>
  <c r="AC597" i="2"/>
  <c r="AC463" i="2"/>
  <c r="AC14" i="2"/>
  <c r="AC641" i="2"/>
  <c r="AC213" i="2"/>
  <c r="AC146" i="2"/>
  <c r="AC558" i="2"/>
  <c r="AC127" i="2"/>
  <c r="AC234" i="2"/>
  <c r="AC553" i="2"/>
  <c r="AC171" i="2"/>
  <c r="AC216" i="2"/>
  <c r="AC62" i="2"/>
  <c r="AC25" i="2"/>
  <c r="AC503" i="2"/>
  <c r="AC276" i="2"/>
  <c r="AC230" i="2"/>
  <c r="AC640" i="2"/>
  <c r="AC593" i="2"/>
  <c r="AC289" i="2"/>
  <c r="AC147" i="2"/>
  <c r="AC392" i="2"/>
  <c r="AC584" i="2"/>
  <c r="AC530" i="2"/>
  <c r="AC629" i="2"/>
  <c r="AC479" i="2"/>
  <c r="AC319" i="2"/>
  <c r="AC418" i="2"/>
  <c r="AC729" i="2"/>
  <c r="AC696" i="2"/>
  <c r="AC378" i="2"/>
  <c r="AC309" i="2"/>
  <c r="AC22" i="2"/>
  <c r="AC131" i="2"/>
  <c r="AC63" i="2"/>
  <c r="AC398" i="2"/>
  <c r="AC635" i="2"/>
  <c r="AC27" i="2"/>
  <c r="AC93" i="2"/>
  <c r="AC288" i="2"/>
  <c r="AC185" i="2"/>
  <c r="AC606" i="2"/>
  <c r="AC330" i="2"/>
  <c r="AC579" i="2"/>
  <c r="AC278" i="2"/>
  <c r="AC91" i="2"/>
  <c r="AC6" i="2"/>
  <c r="AC719" i="2"/>
  <c r="AC126" i="2"/>
  <c r="AC380" i="2"/>
  <c r="AC685" i="2"/>
  <c r="AC113" i="2"/>
  <c r="AC76" i="2"/>
  <c r="AC352" i="2"/>
  <c r="AC675" i="2"/>
  <c r="AC493" i="2"/>
  <c r="AC161" i="2"/>
  <c r="AC427" i="2"/>
  <c r="AC669" i="2"/>
  <c r="AC473" i="2"/>
  <c r="AC599" i="2"/>
  <c r="AC149" i="2"/>
  <c r="AC692" i="2"/>
  <c r="AC668" i="2"/>
  <c r="AC472" i="2"/>
  <c r="AC721" i="2"/>
  <c r="AC617" i="2"/>
  <c r="AC382" i="2"/>
  <c r="AC15" i="2"/>
  <c r="AC190" i="2"/>
  <c r="AC331" i="2"/>
  <c r="AC172" i="2"/>
  <c r="AC203" i="2"/>
  <c r="AC647" i="2"/>
  <c r="AC122" i="2"/>
  <c r="AC386" i="2"/>
  <c r="AC520" i="2"/>
  <c r="AC657" i="2"/>
  <c r="AC26" i="2"/>
  <c r="AC409" i="2"/>
  <c r="AC28" i="2"/>
  <c r="AC594" i="2"/>
  <c r="AC554" i="2"/>
  <c r="AC623" i="2"/>
  <c r="AC589" i="2"/>
  <c r="AC103" i="2"/>
  <c r="AC168" i="2"/>
  <c r="AC715" i="2"/>
  <c r="AC440" i="2"/>
  <c r="AC266" i="2"/>
  <c r="AC144" i="2"/>
  <c r="AC528" i="2"/>
  <c r="AC581" i="2"/>
  <c r="AC406" i="2"/>
  <c r="AC167" i="2"/>
  <c r="AC716" i="2"/>
  <c r="AC546" i="2"/>
  <c r="AC516" i="2"/>
  <c r="AC291" i="2"/>
  <c r="AC360" i="2"/>
  <c r="AC551" i="2"/>
  <c r="AC56" i="2"/>
  <c r="AC555" i="2"/>
  <c r="AC391" i="2"/>
  <c r="AC401" i="2"/>
  <c r="AC394" i="2"/>
  <c r="AC41" i="2"/>
  <c r="AC30" i="2"/>
  <c r="AC322" i="2"/>
  <c r="AC470" i="2"/>
  <c r="AC312" i="2"/>
  <c r="AC408" i="2"/>
  <c r="AC164" i="2"/>
  <c r="AC261" i="2"/>
  <c r="AC328" i="2"/>
  <c r="AC602" i="2"/>
  <c r="AC316" i="2"/>
  <c r="AC705" i="2"/>
  <c r="AC526" i="2"/>
  <c r="AC124" i="2"/>
  <c r="AC224" i="2"/>
  <c r="AC576" i="2"/>
  <c r="AC544" i="2"/>
  <c r="AC453" i="2"/>
  <c r="AC242" i="2"/>
  <c r="AC588" i="2"/>
  <c r="AC347" i="2"/>
  <c r="AC491" i="2"/>
  <c r="AC713" i="2"/>
  <c r="AC703" i="2"/>
  <c r="AC600" i="2"/>
  <c r="AC120" i="2"/>
  <c r="AC511" i="2"/>
  <c r="AC140" i="2"/>
  <c r="AC700" i="2"/>
  <c r="AC500" i="2"/>
  <c r="AC578" i="2"/>
  <c r="AC457" i="2"/>
  <c r="AC484" i="2"/>
  <c r="AC583" i="2"/>
  <c r="AC327" i="2"/>
  <c r="AC157" i="2"/>
  <c r="AC603" i="2"/>
  <c r="AC212" i="2"/>
  <c r="AC435" i="2"/>
  <c r="AC489" i="2"/>
  <c r="AC731" i="2"/>
  <c r="AC200" i="2"/>
  <c r="AC109" i="2"/>
  <c r="AC156" i="2"/>
  <c r="AC552" i="2"/>
  <c r="AC496" i="2"/>
  <c r="AC646" i="2"/>
  <c r="AC423" i="2"/>
  <c r="AC445" i="2"/>
  <c r="AC653" i="2"/>
  <c r="AC672" i="2"/>
  <c r="AC117" i="2"/>
  <c r="AC681" i="2"/>
  <c r="AC481" i="2"/>
  <c r="AC580" i="2"/>
  <c r="AC340" i="2"/>
  <c r="AC449" i="2"/>
  <c r="AC709" i="2"/>
  <c r="AC501" i="2"/>
  <c r="AC125" i="2"/>
  <c r="AC42" i="2"/>
  <c r="AC478" i="2"/>
  <c r="AC341" i="2"/>
  <c r="AC66" i="2"/>
  <c r="AC246" i="2"/>
  <c r="AC143" i="2"/>
  <c r="AC376" i="2"/>
  <c r="AC679" i="2"/>
  <c r="AC443" i="2"/>
  <c r="AC39" i="2"/>
  <c r="AC69" i="2"/>
  <c r="AC180" i="2"/>
  <c r="AC121" i="2"/>
  <c r="AC665" i="2"/>
  <c r="AC577" i="2"/>
  <c r="AC253" i="2"/>
  <c r="AC512" i="2"/>
  <c r="AC274" i="2"/>
  <c r="AC315" i="2"/>
  <c r="AC251" i="2"/>
  <c r="AC362" i="2"/>
  <c r="AC631" i="2"/>
  <c r="AC690" i="2"/>
  <c r="AC537" i="2"/>
  <c r="AC258" i="2"/>
  <c r="AC399" i="2"/>
  <c r="AC48" i="2"/>
  <c r="AC664" i="2"/>
  <c r="AC162" i="2"/>
  <c r="AC614" i="2"/>
  <c r="AC651" i="2"/>
  <c r="AC574" i="2"/>
  <c r="AC367" i="2"/>
  <c r="AC353" i="2"/>
  <c r="AC396" i="2"/>
  <c r="AC107" i="2"/>
  <c r="AC441" i="2"/>
  <c r="AC204" i="2"/>
  <c r="AC725" i="2"/>
  <c r="AC68" i="2"/>
  <c r="AC313" i="2"/>
  <c r="AC670" i="2"/>
  <c r="AC270" i="2"/>
  <c r="AC215" i="2"/>
  <c r="AC237" i="2"/>
  <c r="AC717" i="2"/>
  <c r="AC538" i="2"/>
  <c r="AC523" i="2"/>
  <c r="AC655" i="2"/>
  <c r="AC650" i="2"/>
  <c r="AC730" i="2"/>
  <c r="AC293" i="2"/>
  <c r="AC199" i="2"/>
  <c r="AC720" i="2"/>
  <c r="AC304" i="2"/>
  <c r="AC561" i="2"/>
  <c r="AC694" i="2"/>
  <c r="AC277" i="2"/>
  <c r="AC543" i="2"/>
  <c r="AC32" i="2"/>
  <c r="AC549" i="2"/>
  <c r="AC350" i="2"/>
  <c r="AC268" i="2"/>
  <c r="AC175" i="2"/>
  <c r="AC456" i="2"/>
  <c r="AC712" i="2"/>
  <c r="AC132" i="2"/>
  <c r="AC229" i="2"/>
  <c r="AC634" i="2"/>
  <c r="AC732" i="2"/>
  <c r="AC282" i="2"/>
  <c r="AC72" i="2"/>
  <c r="AC182" i="2"/>
  <c r="AC682" i="2"/>
  <c r="AC706" i="2"/>
  <c r="AC517" i="2"/>
  <c r="AC542" i="2"/>
  <c r="AC499" i="2"/>
  <c r="AC626" i="2"/>
  <c r="AC505" i="2"/>
  <c r="AC704" i="2"/>
  <c r="AC133" i="2"/>
  <c r="AC475" i="2"/>
  <c r="AC442" i="2"/>
  <c r="AC433" i="2"/>
  <c r="AC218" i="2"/>
  <c r="AC686" i="2"/>
  <c r="AC643" i="2"/>
  <c r="AC424" i="2"/>
  <c r="AC687" i="2"/>
  <c r="AC369" i="2"/>
  <c r="AC307" i="2"/>
  <c r="AC281" i="2"/>
  <c r="AC272" i="2"/>
  <c r="AC545" i="2"/>
  <c r="AC426" i="2"/>
  <c r="AC559" i="2"/>
  <c r="AC575" i="2"/>
  <c r="AC632" i="2"/>
  <c r="AC137" i="2"/>
  <c r="AC262" i="2"/>
  <c r="AC295" i="2"/>
  <c r="AC387" i="2"/>
  <c r="AC483" i="2"/>
  <c r="AC235" i="2"/>
  <c r="AC305" i="2"/>
  <c r="AC710" i="2"/>
  <c r="AC173" i="2"/>
  <c r="AC560" i="2"/>
  <c r="AC628" i="2"/>
  <c r="AC434" i="2"/>
  <c r="AC612" i="2"/>
  <c r="AC317" i="2"/>
  <c r="AC536" i="2"/>
  <c r="AC383" i="2"/>
  <c r="AC522" i="2"/>
  <c r="AC693" i="2"/>
  <c r="AC502" i="2"/>
  <c r="AC673" i="2"/>
  <c r="AC346" i="2"/>
  <c r="AC557" i="2"/>
  <c r="AC678" i="2"/>
  <c r="AC448" i="2"/>
  <c r="AC642" i="2"/>
  <c r="AC256" i="2"/>
  <c r="AC329" i="2"/>
  <c r="AC702" i="2"/>
  <c r="AC666" i="2"/>
  <c r="AC701" i="2"/>
  <c r="AC676" i="2"/>
  <c r="AC658" i="2"/>
  <c r="AC529" i="2"/>
  <c r="AC613" i="2"/>
  <c r="AC711" i="2"/>
  <c r="AC728" i="2"/>
  <c r="AC513" i="2"/>
  <c r="AC654" i="2"/>
  <c r="AC674" i="2"/>
  <c r="AC718" i="2"/>
  <c r="AC570" i="2"/>
  <c r="AC698" i="2"/>
  <c r="AC683" i="2"/>
  <c r="AC697" i="2"/>
  <c r="AC699" i="2"/>
  <c r="AC722" i="2"/>
  <c r="AC708" i="2"/>
  <c r="AC677" i="2"/>
  <c r="AC726" i="2"/>
  <c r="AC656" i="2"/>
  <c r="AC714" i="2"/>
  <c r="U595" i="2"/>
  <c r="U534" i="2"/>
  <c r="U515" i="2"/>
  <c r="U75" i="2"/>
  <c r="U227" i="2"/>
  <c r="U384" i="2"/>
  <c r="U349" i="2"/>
  <c r="U301" i="2"/>
  <c r="U548" i="2"/>
  <c r="U504" i="2"/>
  <c r="U211" i="2"/>
  <c r="U459" i="2"/>
  <c r="U94" i="2"/>
  <c r="U633" i="2"/>
  <c r="U98" i="2"/>
  <c r="U444" i="2"/>
  <c r="U604" i="2"/>
  <c r="U573" i="2"/>
  <c r="U407" i="2"/>
  <c r="U51" i="2"/>
  <c r="U458" i="2"/>
  <c r="U372" i="2"/>
  <c r="U471" i="2"/>
  <c r="U201" i="2"/>
  <c r="U252" i="2"/>
  <c r="U404" i="2"/>
  <c r="U567" i="2"/>
  <c r="U607" i="2"/>
  <c r="U78" i="2"/>
  <c r="U541" i="2"/>
  <c r="U110" i="2"/>
  <c r="U300" i="2"/>
  <c r="U3" i="2"/>
  <c r="U365" i="2"/>
  <c r="U661" i="2"/>
  <c r="U71" i="2"/>
  <c r="U412" i="2"/>
  <c r="U150" i="2"/>
  <c r="U205" i="2"/>
  <c r="U96" i="2"/>
  <c r="U659" i="2"/>
  <c r="U49" i="2"/>
  <c r="U519" i="2"/>
  <c r="U336" i="2"/>
  <c r="U421" i="2"/>
  <c r="U163" i="2"/>
  <c r="U223" i="2"/>
  <c r="U569" i="2"/>
  <c r="U193" i="2"/>
  <c r="U311" i="2"/>
  <c r="U498" i="2"/>
  <c r="U371" i="2"/>
  <c r="U303" i="2"/>
  <c r="U428" i="2"/>
  <c r="U92" i="2"/>
  <c r="U454" i="2"/>
  <c r="U79" i="2"/>
  <c r="U279" i="2"/>
  <c r="U245" i="2"/>
  <c r="U337" i="2"/>
  <c r="U58" i="2"/>
  <c r="U487" i="2"/>
  <c r="U332" i="2"/>
  <c r="U297" i="2"/>
  <c r="U323" i="2"/>
  <c r="U273" i="2"/>
  <c r="U290" i="2"/>
  <c r="U128" i="2"/>
  <c r="U361" i="2"/>
  <c r="U446" i="2"/>
  <c r="U118" i="2"/>
  <c r="U420" i="2"/>
  <c r="U214" i="2"/>
  <c r="U326" i="2"/>
  <c r="U436" i="2"/>
  <c r="U99" i="2"/>
  <c r="U166" i="2"/>
  <c r="U615" i="2"/>
  <c r="U263" i="2"/>
  <c r="U55" i="2"/>
  <c r="U134" i="2"/>
  <c r="U351" i="2"/>
  <c r="U85" i="2"/>
  <c r="U507" i="2"/>
  <c r="U283" i="2"/>
  <c r="U466" i="2"/>
  <c r="U419" i="2"/>
  <c r="U239" i="2"/>
  <c r="U61" i="2"/>
  <c r="U286" i="2"/>
  <c r="U467" i="2"/>
  <c r="U207" i="2"/>
  <c r="U596" i="2"/>
  <c r="U114" i="2"/>
  <c r="U90" i="2"/>
  <c r="U100" i="2"/>
  <c r="U244" i="2"/>
  <c r="U275" i="2"/>
  <c r="U47" i="2"/>
  <c r="U610" i="2"/>
  <c r="U410" i="2"/>
  <c r="U220" i="2"/>
  <c r="U415" i="2"/>
  <c r="U18" i="2"/>
  <c r="U74" i="2"/>
  <c r="U343" i="2"/>
  <c r="U334" i="2"/>
  <c r="U12" i="2"/>
  <c r="U618" i="2"/>
  <c r="U34" i="2"/>
  <c r="U490" i="2"/>
  <c r="U54" i="2"/>
  <c r="U514" i="2"/>
  <c r="U151" i="2"/>
  <c r="U45" i="2"/>
  <c r="U232" i="2"/>
  <c r="U357" i="2"/>
  <c r="U152" i="2"/>
  <c r="U165" i="2"/>
  <c r="U287" i="2"/>
  <c r="U255" i="2"/>
  <c r="U461" i="2"/>
  <c r="U320" i="2"/>
  <c r="U23" i="2"/>
  <c r="U727" i="2"/>
  <c r="U333" i="2"/>
  <c r="U247" i="2"/>
  <c r="U622" i="2"/>
  <c r="U86" i="2"/>
  <c r="U130" i="2"/>
  <c r="U111" i="2"/>
  <c r="U221" i="2"/>
  <c r="U10" i="2"/>
  <c r="U65" i="2"/>
  <c r="U663" i="2"/>
  <c r="U310" i="2"/>
  <c r="U364" i="2"/>
  <c r="U638" i="2"/>
  <c r="U228" i="2"/>
  <c r="U695" i="2"/>
  <c r="U531" i="2"/>
  <c r="U294" i="2"/>
  <c r="U335" i="2"/>
  <c r="U377" i="2"/>
  <c r="U231" i="2"/>
  <c r="U590" i="2"/>
  <c r="U395" i="2"/>
  <c r="U425" i="2"/>
  <c r="U8" i="2"/>
  <c r="U183" i="2"/>
  <c r="U24" i="2"/>
  <c r="U102" i="2"/>
  <c r="U375" i="2"/>
  <c r="U29" i="2"/>
  <c r="U249" i="2"/>
  <c r="U450" i="2"/>
  <c r="U106" i="2"/>
  <c r="U723" i="2"/>
  <c r="U238" i="2"/>
  <c r="U556" i="2"/>
  <c r="U506" i="2"/>
  <c r="U217" i="2"/>
  <c r="U397" i="2"/>
  <c r="U485" i="2"/>
  <c r="U248" i="2"/>
  <c r="U605" i="2"/>
  <c r="U492" i="2"/>
  <c r="U225" i="2"/>
  <c r="U339" i="2"/>
  <c r="U525" i="2"/>
  <c r="U184" i="2"/>
  <c r="U562" i="2"/>
  <c r="U572" i="2"/>
  <c r="U510" i="2"/>
  <c r="U292" i="2"/>
  <c r="U648" i="2"/>
  <c r="U627" i="2"/>
  <c r="U197" i="2"/>
  <c r="U468" i="2"/>
  <c r="U611" i="2"/>
  <c r="U494" i="2"/>
  <c r="U116" i="2"/>
  <c r="U671" i="2"/>
  <c r="U35" i="2"/>
  <c r="U488" i="2"/>
  <c r="U585" i="2"/>
  <c r="U636" i="2"/>
  <c r="U233" i="2"/>
  <c r="U70" i="2"/>
  <c r="U169" i="2"/>
  <c r="U302" i="2"/>
  <c r="U608" i="2"/>
  <c r="U587" i="2"/>
  <c r="U306" i="2"/>
  <c r="U592" i="2"/>
  <c r="U154" i="2"/>
  <c r="U474" i="2"/>
  <c r="U7" i="2"/>
  <c r="U509" i="2"/>
  <c r="U226" i="2"/>
  <c r="U89" i="2"/>
  <c r="U532" i="2"/>
  <c r="U637" i="2"/>
  <c r="U250" i="2"/>
  <c r="U621" i="2"/>
  <c r="U486" i="2"/>
  <c r="U181" i="2"/>
  <c r="U462" i="2"/>
  <c r="U354" i="2"/>
  <c r="U53" i="2"/>
  <c r="U112" i="2"/>
  <c r="U284" i="2"/>
  <c r="U52" i="2"/>
  <c r="U480" i="2"/>
  <c r="U460" i="2"/>
  <c r="U60" i="2"/>
  <c r="U390" i="2"/>
  <c r="U437" i="2"/>
  <c r="U83" i="2"/>
  <c r="U138" i="2"/>
  <c r="U571" i="2"/>
  <c r="U414" i="2"/>
  <c r="U539" i="2"/>
  <c r="U429" i="2"/>
  <c r="U236" i="2"/>
  <c r="U17" i="2"/>
  <c r="U176" i="2"/>
  <c r="U464" i="2"/>
  <c r="U222" i="2"/>
  <c r="U338" i="2"/>
  <c r="U652" i="2"/>
  <c r="U160" i="2"/>
  <c r="U403" i="2"/>
  <c r="U148" i="2"/>
  <c r="U82" i="2"/>
  <c r="U344" i="2"/>
  <c r="U13" i="2"/>
  <c r="U325" i="2"/>
  <c r="U417" i="2"/>
  <c r="U40" i="2"/>
  <c r="U521" i="2"/>
  <c r="U388" i="2"/>
  <c r="U104" i="2"/>
  <c r="U314" i="2"/>
  <c r="U43" i="2"/>
  <c r="U688" i="2"/>
  <c r="U413" i="2"/>
  <c r="U177" i="2"/>
  <c r="U80" i="2"/>
  <c r="U451" i="2"/>
  <c r="U115" i="2"/>
  <c r="U452" i="2"/>
  <c r="U645" i="2"/>
  <c r="U105" i="2"/>
  <c r="U348" i="2"/>
  <c r="U689" i="2"/>
  <c r="U564" i="2"/>
  <c r="U355" i="2"/>
  <c r="U400" i="2"/>
  <c r="U356" i="2"/>
  <c r="U342" i="2"/>
  <c r="U16" i="2"/>
  <c r="U389" i="2"/>
  <c r="U527" i="2"/>
  <c r="U31" i="2"/>
  <c r="U240" i="2"/>
  <c r="U95" i="2"/>
  <c r="U591" i="2"/>
  <c r="U662" i="2"/>
  <c r="U366" i="2"/>
  <c r="U518" i="2"/>
  <c r="U586" i="2"/>
  <c r="U482" i="2"/>
  <c r="U381" i="2"/>
  <c r="U455" i="2"/>
  <c r="U724" i="2"/>
  <c r="U57" i="2"/>
  <c r="U465" i="2"/>
  <c r="U416" i="2"/>
  <c r="U405" i="2"/>
  <c r="U194" i="2"/>
  <c r="U411" i="2"/>
  <c r="U495" i="2"/>
  <c r="U393" i="2"/>
  <c r="U265" i="2"/>
  <c r="U447" i="2"/>
  <c r="U219" i="2"/>
  <c r="U129" i="2"/>
  <c r="U533" i="2"/>
  <c r="U101" i="2"/>
  <c r="U187" i="2"/>
  <c r="U280" i="2"/>
  <c r="U422" i="2"/>
  <c r="U81" i="2"/>
  <c r="U210" i="2"/>
  <c r="U550" i="2"/>
  <c r="U4" i="2"/>
  <c r="U88" i="2"/>
  <c r="U649" i="2"/>
  <c r="U202" i="2"/>
  <c r="U476" i="2"/>
  <c r="U373" i="2"/>
  <c r="U285" i="2"/>
  <c r="U241" i="2"/>
  <c r="U209" i="2"/>
  <c r="U174" i="2"/>
  <c r="U84" i="2"/>
  <c r="U195" i="2"/>
  <c r="U179" i="2"/>
  <c r="U77" i="2"/>
  <c r="U630" i="2"/>
  <c r="U374" i="2"/>
  <c r="U267" i="2"/>
  <c r="U385" i="2"/>
  <c r="U624" i="2"/>
  <c r="U145" i="2"/>
  <c r="U136" i="2"/>
  <c r="U616" i="2"/>
  <c r="U508" i="2"/>
  <c r="U535" i="2"/>
  <c r="U189" i="2"/>
  <c r="U271" i="2"/>
  <c r="U620" i="2"/>
  <c r="U345" i="2"/>
  <c r="U64" i="2"/>
  <c r="U363" i="2"/>
  <c r="U430" i="2"/>
  <c r="U298" i="2"/>
  <c r="U707" i="2"/>
  <c r="U257" i="2"/>
  <c r="U191" i="2"/>
  <c r="U243" i="2"/>
  <c r="U324" i="2"/>
  <c r="U188" i="2"/>
  <c r="U497" i="2"/>
  <c r="U67" i="2"/>
  <c r="U119" i="2"/>
  <c r="U438" i="2"/>
  <c r="U254" i="2"/>
  <c r="U566" i="2"/>
  <c r="U402" i="2"/>
  <c r="U619" i="2"/>
  <c r="U5" i="2"/>
  <c r="U153" i="2"/>
  <c r="U368" i="2"/>
  <c r="U139" i="2"/>
  <c r="U158" i="2"/>
  <c r="U37" i="2"/>
  <c r="U198" i="2"/>
  <c r="U142" i="2"/>
  <c r="U59" i="2"/>
  <c r="U296" i="2"/>
  <c r="U680" i="2"/>
  <c r="U547" i="2"/>
  <c r="U19" i="2"/>
  <c r="U206" i="2"/>
  <c r="U358" i="2"/>
  <c r="U38" i="2"/>
  <c r="U44" i="2"/>
  <c r="U20" i="2"/>
  <c r="U36" i="2"/>
  <c r="U691" i="2"/>
  <c r="U186" i="2"/>
  <c r="U540" i="2"/>
  <c r="U639" i="2"/>
  <c r="U601" i="2"/>
  <c r="U123" i="2"/>
  <c r="U568" i="2"/>
  <c r="U439" i="2"/>
  <c r="U170" i="2"/>
  <c r="U97" i="2"/>
  <c r="U159" i="2"/>
  <c r="U321" i="2"/>
  <c r="U9" i="2"/>
  <c r="U196" i="2"/>
  <c r="U565" i="2"/>
  <c r="U50" i="2"/>
  <c r="U563" i="2"/>
  <c r="U135" i="2"/>
  <c r="U431" i="2"/>
  <c r="U299" i="2"/>
  <c r="U660" i="2"/>
  <c r="U2" i="2"/>
  <c r="U192" i="2"/>
  <c r="U609" i="2"/>
  <c r="U108" i="2"/>
  <c r="U582" i="2"/>
  <c r="U684" i="2"/>
  <c r="U477" i="2"/>
  <c r="U264" i="2"/>
  <c r="U308" i="2"/>
  <c r="U259" i="2"/>
  <c r="U524" i="2"/>
  <c r="U141" i="2"/>
  <c r="U46" i="2"/>
  <c r="U87" i="2"/>
  <c r="U469" i="2"/>
  <c r="U598" i="2"/>
  <c r="U318" i="2"/>
  <c r="U432" i="2"/>
  <c r="U269" i="2"/>
  <c r="U73" i="2"/>
  <c r="U625" i="2"/>
  <c r="U370" i="2"/>
  <c r="U33" i="2"/>
  <c r="U11" i="2"/>
  <c r="U208" i="2"/>
  <c r="U21" i="2"/>
  <c r="U155" i="2"/>
  <c r="U178" i="2"/>
  <c r="U260" i="2"/>
  <c r="U359" i="2"/>
  <c r="U379" i="2"/>
  <c r="U644" i="2"/>
  <c r="U667" i="2"/>
  <c r="U597" i="2"/>
  <c r="U463" i="2"/>
  <c r="U14" i="2"/>
  <c r="U641" i="2"/>
  <c r="U213" i="2"/>
  <c r="U146" i="2"/>
  <c r="U558" i="2"/>
  <c r="U127" i="2"/>
  <c r="U234" i="2"/>
  <c r="U553" i="2"/>
  <c r="U171" i="2"/>
  <c r="U216" i="2"/>
  <c r="U62" i="2"/>
  <c r="U25" i="2"/>
  <c r="U503" i="2"/>
  <c r="U276" i="2"/>
  <c r="U230" i="2"/>
  <c r="U640" i="2"/>
  <c r="U593" i="2"/>
  <c r="U289" i="2"/>
  <c r="U147" i="2"/>
  <c r="U392" i="2"/>
  <c r="U584" i="2"/>
  <c r="U530" i="2"/>
  <c r="U629" i="2"/>
  <c r="U479" i="2"/>
  <c r="U319" i="2"/>
  <c r="U418" i="2"/>
  <c r="U729" i="2"/>
  <c r="U696" i="2"/>
  <c r="U378" i="2"/>
  <c r="U309" i="2"/>
  <c r="U22" i="2"/>
  <c r="U131" i="2"/>
  <c r="U63" i="2"/>
  <c r="U398" i="2"/>
  <c r="U635" i="2"/>
  <c r="U27" i="2"/>
  <c r="U93" i="2"/>
  <c r="U288" i="2"/>
  <c r="U185" i="2"/>
  <c r="U606" i="2"/>
  <c r="U330" i="2"/>
  <c r="U579" i="2"/>
  <c r="U278" i="2"/>
  <c r="U91" i="2"/>
  <c r="U6" i="2"/>
  <c r="U719" i="2"/>
  <c r="U126" i="2"/>
  <c r="U380" i="2"/>
  <c r="U685" i="2"/>
  <c r="U113" i="2"/>
  <c r="U76" i="2"/>
  <c r="U352" i="2"/>
  <c r="U675" i="2"/>
  <c r="U493" i="2"/>
  <c r="U161" i="2"/>
  <c r="U427" i="2"/>
  <c r="U669" i="2"/>
  <c r="U473" i="2"/>
  <c r="U599" i="2"/>
  <c r="U149" i="2"/>
  <c r="U692" i="2"/>
  <c r="U668" i="2"/>
  <c r="U472" i="2"/>
  <c r="U721" i="2"/>
  <c r="U617" i="2"/>
  <c r="U382" i="2"/>
  <c r="U15" i="2"/>
  <c r="U190" i="2"/>
  <c r="U331" i="2"/>
  <c r="U172" i="2"/>
  <c r="U203" i="2"/>
  <c r="U647" i="2"/>
  <c r="U122" i="2"/>
  <c r="U386" i="2"/>
  <c r="U520" i="2"/>
  <c r="U657" i="2"/>
  <c r="U26" i="2"/>
  <c r="U409" i="2"/>
  <c r="U28" i="2"/>
  <c r="U594" i="2"/>
  <c r="U554" i="2"/>
  <c r="U623" i="2"/>
  <c r="U589" i="2"/>
  <c r="U103" i="2"/>
  <c r="U168" i="2"/>
  <c r="U715" i="2"/>
  <c r="U440" i="2"/>
  <c r="U266" i="2"/>
  <c r="U144" i="2"/>
  <c r="U528" i="2"/>
  <c r="U581" i="2"/>
  <c r="U406" i="2"/>
  <c r="U167" i="2"/>
  <c r="U716" i="2"/>
  <c r="U546" i="2"/>
  <c r="U516" i="2"/>
  <c r="U291" i="2"/>
  <c r="U360" i="2"/>
  <c r="U551" i="2"/>
  <c r="U56" i="2"/>
  <c r="U555" i="2"/>
  <c r="U391" i="2"/>
  <c r="U401" i="2"/>
  <c r="U394" i="2"/>
  <c r="U41" i="2"/>
  <c r="U30" i="2"/>
  <c r="U322" i="2"/>
  <c r="U470" i="2"/>
  <c r="U312" i="2"/>
  <c r="U408" i="2"/>
  <c r="U164" i="2"/>
  <c r="U261" i="2"/>
  <c r="U328" i="2"/>
  <c r="U602" i="2"/>
  <c r="U316" i="2"/>
  <c r="U705" i="2"/>
  <c r="U526" i="2"/>
  <c r="U124" i="2"/>
  <c r="U224" i="2"/>
  <c r="U576" i="2"/>
  <c r="U544" i="2"/>
  <c r="U453" i="2"/>
  <c r="U242" i="2"/>
  <c r="U588" i="2"/>
  <c r="U347" i="2"/>
  <c r="U491" i="2"/>
  <c r="U713" i="2"/>
  <c r="U703" i="2"/>
  <c r="U600" i="2"/>
  <c r="U120" i="2"/>
  <c r="U511" i="2"/>
  <c r="U140" i="2"/>
  <c r="U700" i="2"/>
  <c r="U500" i="2"/>
  <c r="U578" i="2"/>
  <c r="U457" i="2"/>
  <c r="U484" i="2"/>
  <c r="U583" i="2"/>
  <c r="U327" i="2"/>
  <c r="U157" i="2"/>
  <c r="U603" i="2"/>
  <c r="U212" i="2"/>
  <c r="U435" i="2"/>
  <c r="U489" i="2"/>
  <c r="U731" i="2"/>
  <c r="U200" i="2"/>
  <c r="U109" i="2"/>
  <c r="U156" i="2"/>
  <c r="U552" i="2"/>
  <c r="U496" i="2"/>
  <c r="U646" i="2"/>
  <c r="U423" i="2"/>
  <c r="U445" i="2"/>
  <c r="U653" i="2"/>
  <c r="U672" i="2"/>
  <c r="U117" i="2"/>
  <c r="U681" i="2"/>
  <c r="U481" i="2"/>
  <c r="U580" i="2"/>
  <c r="U340" i="2"/>
  <c r="U449" i="2"/>
  <c r="U709" i="2"/>
  <c r="U501" i="2"/>
  <c r="U125" i="2"/>
  <c r="U42" i="2"/>
  <c r="U478" i="2"/>
  <c r="U341" i="2"/>
  <c r="U66" i="2"/>
  <c r="U246" i="2"/>
  <c r="U143" i="2"/>
  <c r="U376" i="2"/>
  <c r="U679" i="2"/>
  <c r="U443" i="2"/>
  <c r="U39" i="2"/>
  <c r="U69" i="2"/>
  <c r="U180" i="2"/>
  <c r="U121" i="2"/>
  <c r="U665" i="2"/>
  <c r="U577" i="2"/>
  <c r="U253" i="2"/>
  <c r="U512" i="2"/>
  <c r="U274" i="2"/>
  <c r="U315" i="2"/>
  <c r="U251" i="2"/>
  <c r="U362" i="2"/>
  <c r="U631" i="2"/>
  <c r="U690" i="2"/>
  <c r="U537" i="2"/>
  <c r="U258" i="2"/>
  <c r="U399" i="2"/>
  <c r="U48" i="2"/>
  <c r="U664" i="2"/>
  <c r="U162" i="2"/>
  <c r="U614" i="2"/>
  <c r="U651" i="2"/>
  <c r="U574" i="2"/>
  <c r="U367" i="2"/>
  <c r="U353" i="2"/>
  <c r="U396" i="2"/>
  <c r="U107" i="2"/>
  <c r="U441" i="2"/>
  <c r="U204" i="2"/>
  <c r="U725" i="2"/>
  <c r="U68" i="2"/>
  <c r="U313" i="2"/>
  <c r="U670" i="2"/>
  <c r="U270" i="2"/>
  <c r="U215" i="2"/>
  <c r="U237" i="2"/>
  <c r="U717" i="2"/>
  <c r="U538" i="2"/>
  <c r="U523" i="2"/>
  <c r="U655" i="2"/>
  <c r="U650" i="2"/>
  <c r="U730" i="2"/>
  <c r="U293" i="2"/>
  <c r="U199" i="2"/>
  <c r="U720" i="2"/>
  <c r="U304" i="2"/>
  <c r="U561" i="2"/>
  <c r="U694" i="2"/>
  <c r="U277" i="2"/>
  <c r="U543" i="2"/>
  <c r="U32" i="2"/>
  <c r="U549" i="2"/>
  <c r="U350" i="2"/>
  <c r="U268" i="2"/>
  <c r="U175" i="2"/>
  <c r="U456" i="2"/>
  <c r="U712" i="2"/>
  <c r="U132" i="2"/>
  <c r="U229" i="2"/>
  <c r="U634" i="2"/>
  <c r="U732" i="2"/>
  <c r="U282" i="2"/>
  <c r="U72" i="2"/>
  <c r="U182" i="2"/>
  <c r="U682" i="2"/>
  <c r="U706" i="2"/>
  <c r="U517" i="2"/>
  <c r="U542" i="2"/>
  <c r="U499" i="2"/>
  <c r="U626" i="2"/>
  <c r="U505" i="2"/>
  <c r="U704" i="2"/>
  <c r="U133" i="2"/>
  <c r="U475" i="2"/>
  <c r="U442" i="2"/>
  <c r="U433" i="2"/>
  <c r="U218" i="2"/>
  <c r="U686" i="2"/>
  <c r="U643" i="2"/>
  <c r="U424" i="2"/>
  <c r="U687" i="2"/>
  <c r="U369" i="2"/>
  <c r="U307" i="2"/>
  <c r="U281" i="2"/>
  <c r="U272" i="2"/>
  <c r="U545" i="2"/>
  <c r="U426" i="2"/>
  <c r="U559" i="2"/>
  <c r="U575" i="2"/>
  <c r="U632" i="2"/>
  <c r="U137" i="2"/>
  <c r="U262" i="2"/>
  <c r="U295" i="2"/>
  <c r="U387" i="2"/>
  <c r="U483" i="2"/>
  <c r="U235" i="2"/>
  <c r="U305" i="2"/>
  <c r="U710" i="2"/>
  <c r="U173" i="2"/>
  <c r="U560" i="2"/>
  <c r="U628" i="2"/>
  <c r="U434" i="2"/>
  <c r="U612" i="2"/>
  <c r="U317" i="2"/>
  <c r="U536" i="2"/>
  <c r="U383" i="2"/>
  <c r="U522" i="2"/>
  <c r="U693" i="2"/>
  <c r="U502" i="2"/>
  <c r="U673" i="2"/>
  <c r="U346" i="2"/>
  <c r="U557" i="2"/>
  <c r="U678" i="2"/>
  <c r="U448" i="2"/>
  <c r="U642" i="2"/>
  <c r="U256" i="2"/>
  <c r="U329" i="2"/>
  <c r="U702" i="2"/>
  <c r="U666" i="2"/>
  <c r="U701" i="2"/>
  <c r="U676" i="2"/>
  <c r="U658" i="2"/>
  <c r="U529" i="2"/>
  <c r="U613" i="2"/>
  <c r="U711" i="2"/>
  <c r="U728" i="2"/>
  <c r="U513" i="2"/>
  <c r="U654" i="2"/>
  <c r="U674" i="2"/>
  <c r="U718" i="2"/>
  <c r="U570" i="2"/>
  <c r="U698" i="2"/>
  <c r="U683" i="2"/>
  <c r="U697" i="2"/>
  <c r="U699" i="2"/>
  <c r="U722" i="2"/>
  <c r="U708" i="2"/>
  <c r="U677" i="2"/>
  <c r="U726" i="2"/>
  <c r="U656" i="2"/>
  <c r="U714" i="2"/>
  <c r="T595" i="2"/>
  <c r="T534" i="2"/>
  <c r="T515" i="2"/>
  <c r="T75" i="2"/>
  <c r="T227" i="2"/>
  <c r="T384" i="2"/>
  <c r="T349" i="2"/>
  <c r="T301" i="2"/>
  <c r="T548" i="2"/>
  <c r="T504" i="2"/>
  <c r="T211" i="2"/>
  <c r="T459" i="2"/>
  <c r="T94" i="2"/>
  <c r="T633" i="2"/>
  <c r="T98" i="2"/>
  <c r="T444" i="2"/>
  <c r="T604" i="2"/>
  <c r="T573" i="2"/>
  <c r="T407" i="2"/>
  <c r="T51" i="2"/>
  <c r="T458" i="2"/>
  <c r="T372" i="2"/>
  <c r="T471" i="2"/>
  <c r="T201" i="2"/>
  <c r="T252" i="2"/>
  <c r="T404" i="2"/>
  <c r="T567" i="2"/>
  <c r="T607" i="2"/>
  <c r="T78" i="2"/>
  <c r="T541" i="2"/>
  <c r="T110" i="2"/>
  <c r="T300" i="2"/>
  <c r="T3" i="2"/>
  <c r="T365" i="2"/>
  <c r="T661" i="2"/>
  <c r="T71" i="2"/>
  <c r="T412" i="2"/>
  <c r="T150" i="2"/>
  <c r="T205" i="2"/>
  <c r="T96" i="2"/>
  <c r="T659" i="2"/>
  <c r="T49" i="2"/>
  <c r="T519" i="2"/>
  <c r="T336" i="2"/>
  <c r="T421" i="2"/>
  <c r="T163" i="2"/>
  <c r="T223" i="2"/>
  <c r="T569" i="2"/>
  <c r="T193" i="2"/>
  <c r="T311" i="2"/>
  <c r="T498" i="2"/>
  <c r="T371" i="2"/>
  <c r="T303" i="2"/>
  <c r="T428" i="2"/>
  <c r="T92" i="2"/>
  <c r="T454" i="2"/>
  <c r="T79" i="2"/>
  <c r="T279" i="2"/>
  <c r="T245" i="2"/>
  <c r="T337" i="2"/>
  <c r="T58" i="2"/>
  <c r="T487" i="2"/>
  <c r="T332" i="2"/>
  <c r="T297" i="2"/>
  <c r="T323" i="2"/>
  <c r="T273" i="2"/>
  <c r="T290" i="2"/>
  <c r="T128" i="2"/>
  <c r="T361" i="2"/>
  <c r="T446" i="2"/>
  <c r="T118" i="2"/>
  <c r="T420" i="2"/>
  <c r="T214" i="2"/>
  <c r="T326" i="2"/>
  <c r="T436" i="2"/>
  <c r="T99" i="2"/>
  <c r="T166" i="2"/>
  <c r="T615" i="2"/>
  <c r="T263" i="2"/>
  <c r="T55" i="2"/>
  <c r="T134" i="2"/>
  <c r="T351" i="2"/>
  <c r="T85" i="2"/>
  <c r="T507" i="2"/>
  <c r="T283" i="2"/>
  <c r="T466" i="2"/>
  <c r="T419" i="2"/>
  <c r="T239" i="2"/>
  <c r="T61" i="2"/>
  <c r="T286" i="2"/>
  <c r="T467" i="2"/>
  <c r="T207" i="2"/>
  <c r="T596" i="2"/>
  <c r="T114" i="2"/>
  <c r="T90" i="2"/>
  <c r="T100" i="2"/>
  <c r="T244" i="2"/>
  <c r="T275" i="2"/>
  <c r="T47" i="2"/>
  <c r="T610" i="2"/>
  <c r="T410" i="2"/>
  <c r="T220" i="2"/>
  <c r="T415" i="2"/>
  <c r="T18" i="2"/>
  <c r="T74" i="2"/>
  <c r="T343" i="2"/>
  <c r="T334" i="2"/>
  <c r="T12" i="2"/>
  <c r="T618" i="2"/>
  <c r="T34" i="2"/>
  <c r="T490" i="2"/>
  <c r="T54" i="2"/>
  <c r="T514" i="2"/>
  <c r="T151" i="2"/>
  <c r="T45" i="2"/>
  <c r="T232" i="2"/>
  <c r="T357" i="2"/>
  <c r="T152" i="2"/>
  <c r="T165" i="2"/>
  <c r="T287" i="2"/>
  <c r="T255" i="2"/>
  <c r="T461" i="2"/>
  <c r="T320" i="2"/>
  <c r="T23" i="2"/>
  <c r="T727" i="2"/>
  <c r="T333" i="2"/>
  <c r="T247" i="2"/>
  <c r="T622" i="2"/>
  <c r="T86" i="2"/>
  <c r="T130" i="2"/>
  <c r="T111" i="2"/>
  <c r="T221" i="2"/>
  <c r="T10" i="2"/>
  <c r="T65" i="2"/>
  <c r="T663" i="2"/>
  <c r="T310" i="2"/>
  <c r="T364" i="2"/>
  <c r="T638" i="2"/>
  <c r="T228" i="2"/>
  <c r="T695" i="2"/>
  <c r="T531" i="2"/>
  <c r="T294" i="2"/>
  <c r="T335" i="2"/>
  <c r="T377" i="2"/>
  <c r="T231" i="2"/>
  <c r="T590" i="2"/>
  <c r="T395" i="2"/>
  <c r="T425" i="2"/>
  <c r="T8" i="2"/>
  <c r="T183" i="2"/>
  <c r="T24" i="2"/>
  <c r="T102" i="2"/>
  <c r="T375" i="2"/>
  <c r="T29" i="2"/>
  <c r="T249" i="2"/>
  <c r="T450" i="2"/>
  <c r="T106" i="2"/>
  <c r="T723" i="2"/>
  <c r="T238" i="2"/>
  <c r="T556" i="2"/>
  <c r="T506" i="2"/>
  <c r="T217" i="2"/>
  <c r="T397" i="2"/>
  <c r="T485" i="2"/>
  <c r="T248" i="2"/>
  <c r="T605" i="2"/>
  <c r="T492" i="2"/>
  <c r="T225" i="2"/>
  <c r="T339" i="2"/>
  <c r="T525" i="2"/>
  <c r="T184" i="2"/>
  <c r="T562" i="2"/>
  <c r="T572" i="2"/>
  <c r="T510" i="2"/>
  <c r="T292" i="2"/>
  <c r="T648" i="2"/>
  <c r="T627" i="2"/>
  <c r="T197" i="2"/>
  <c r="T468" i="2"/>
  <c r="T611" i="2"/>
  <c r="T494" i="2"/>
  <c r="T116" i="2"/>
  <c r="T671" i="2"/>
  <c r="T35" i="2"/>
  <c r="T488" i="2"/>
  <c r="T585" i="2"/>
  <c r="T636" i="2"/>
  <c r="T233" i="2"/>
  <c r="T70" i="2"/>
  <c r="T169" i="2"/>
  <c r="T302" i="2"/>
  <c r="T608" i="2"/>
  <c r="T587" i="2"/>
  <c r="T306" i="2"/>
  <c r="T592" i="2"/>
  <c r="T154" i="2"/>
  <c r="T474" i="2"/>
  <c r="T7" i="2"/>
  <c r="T509" i="2"/>
  <c r="T226" i="2"/>
  <c r="T89" i="2"/>
  <c r="T532" i="2"/>
  <c r="T637" i="2"/>
  <c r="T250" i="2"/>
  <c r="T621" i="2"/>
  <c r="T486" i="2"/>
  <c r="T181" i="2"/>
  <c r="T462" i="2"/>
  <c r="T354" i="2"/>
  <c r="T53" i="2"/>
  <c r="T112" i="2"/>
  <c r="T284" i="2"/>
  <c r="T52" i="2"/>
  <c r="T480" i="2"/>
  <c r="T460" i="2"/>
  <c r="T60" i="2"/>
  <c r="T390" i="2"/>
  <c r="T437" i="2"/>
  <c r="T83" i="2"/>
  <c r="T138" i="2"/>
  <c r="T571" i="2"/>
  <c r="T414" i="2"/>
  <c r="T539" i="2"/>
  <c r="T429" i="2"/>
  <c r="T236" i="2"/>
  <c r="T17" i="2"/>
  <c r="T176" i="2"/>
  <c r="T464" i="2"/>
  <c r="T222" i="2"/>
  <c r="T338" i="2"/>
  <c r="T652" i="2"/>
  <c r="T160" i="2"/>
  <c r="T403" i="2"/>
  <c r="T148" i="2"/>
  <c r="T82" i="2"/>
  <c r="T344" i="2"/>
  <c r="T13" i="2"/>
  <c r="T325" i="2"/>
  <c r="T417" i="2"/>
  <c r="T40" i="2"/>
  <c r="T521" i="2"/>
  <c r="T388" i="2"/>
  <c r="T104" i="2"/>
  <c r="T314" i="2"/>
  <c r="T43" i="2"/>
  <c r="T688" i="2"/>
  <c r="T413" i="2"/>
  <c r="T177" i="2"/>
  <c r="T80" i="2"/>
  <c r="T451" i="2"/>
  <c r="T115" i="2"/>
  <c r="T452" i="2"/>
  <c r="T645" i="2"/>
  <c r="T105" i="2"/>
  <c r="T348" i="2"/>
  <c r="T689" i="2"/>
  <c r="T564" i="2"/>
  <c r="T355" i="2"/>
  <c r="T400" i="2"/>
  <c r="T356" i="2"/>
  <c r="T342" i="2"/>
  <c r="T16" i="2"/>
  <c r="T389" i="2"/>
  <c r="T527" i="2"/>
  <c r="T31" i="2"/>
  <c r="T240" i="2"/>
  <c r="T95" i="2"/>
  <c r="T591" i="2"/>
  <c r="T662" i="2"/>
  <c r="T366" i="2"/>
  <c r="T518" i="2"/>
  <c r="T586" i="2"/>
  <c r="T482" i="2"/>
  <c r="T381" i="2"/>
  <c r="T455" i="2"/>
  <c r="T724" i="2"/>
  <c r="T57" i="2"/>
  <c r="T465" i="2"/>
  <c r="T416" i="2"/>
  <c r="T405" i="2"/>
  <c r="T194" i="2"/>
  <c r="T411" i="2"/>
  <c r="T495" i="2"/>
  <c r="T393" i="2"/>
  <c r="T265" i="2"/>
  <c r="T447" i="2"/>
  <c r="T219" i="2"/>
  <c r="T129" i="2"/>
  <c r="T533" i="2"/>
  <c r="T101" i="2"/>
  <c r="T187" i="2"/>
  <c r="T280" i="2"/>
  <c r="T422" i="2"/>
  <c r="T81" i="2"/>
  <c r="T210" i="2"/>
  <c r="T550" i="2"/>
  <c r="T4" i="2"/>
  <c r="T88" i="2"/>
  <c r="T649" i="2"/>
  <c r="T202" i="2"/>
  <c r="T476" i="2"/>
  <c r="T373" i="2"/>
  <c r="T285" i="2"/>
  <c r="T241" i="2"/>
  <c r="T209" i="2"/>
  <c r="T174" i="2"/>
  <c r="T84" i="2"/>
  <c r="T195" i="2"/>
  <c r="T179" i="2"/>
  <c r="T77" i="2"/>
  <c r="T630" i="2"/>
  <c r="T374" i="2"/>
  <c r="T267" i="2"/>
  <c r="T385" i="2"/>
  <c r="T624" i="2"/>
  <c r="T145" i="2"/>
  <c r="T136" i="2"/>
  <c r="T616" i="2"/>
  <c r="T508" i="2"/>
  <c r="T535" i="2"/>
  <c r="T189" i="2"/>
  <c r="T271" i="2"/>
  <c r="T620" i="2"/>
  <c r="T345" i="2"/>
  <c r="T64" i="2"/>
  <c r="T363" i="2"/>
  <c r="T430" i="2"/>
  <c r="T298" i="2"/>
  <c r="T707" i="2"/>
  <c r="T257" i="2"/>
  <c r="T191" i="2"/>
  <c r="T243" i="2"/>
  <c r="T324" i="2"/>
  <c r="T188" i="2"/>
  <c r="T497" i="2"/>
  <c r="T67" i="2"/>
  <c r="T119" i="2"/>
  <c r="T438" i="2"/>
  <c r="T254" i="2"/>
  <c r="T566" i="2"/>
  <c r="T402" i="2"/>
  <c r="T619" i="2"/>
  <c r="T5" i="2"/>
  <c r="T153" i="2"/>
  <c r="T368" i="2"/>
  <c r="T139" i="2"/>
  <c r="T158" i="2"/>
  <c r="T37" i="2"/>
  <c r="T198" i="2"/>
  <c r="T142" i="2"/>
  <c r="T59" i="2"/>
  <c r="T296" i="2"/>
  <c r="T680" i="2"/>
  <c r="T547" i="2"/>
  <c r="T19" i="2"/>
  <c r="T206" i="2"/>
  <c r="T358" i="2"/>
  <c r="T38" i="2"/>
  <c r="T44" i="2"/>
  <c r="T20" i="2"/>
  <c r="T36" i="2"/>
  <c r="T691" i="2"/>
  <c r="T186" i="2"/>
  <c r="T540" i="2"/>
  <c r="T639" i="2"/>
  <c r="T601" i="2"/>
  <c r="T123" i="2"/>
  <c r="T568" i="2"/>
  <c r="T439" i="2"/>
  <c r="T170" i="2"/>
  <c r="T97" i="2"/>
  <c r="T159" i="2"/>
  <c r="T321" i="2"/>
  <c r="T9" i="2"/>
  <c r="T196" i="2"/>
  <c r="T565" i="2"/>
  <c r="T50" i="2"/>
  <c r="T563" i="2"/>
  <c r="T135" i="2"/>
  <c r="T431" i="2"/>
  <c r="T299" i="2"/>
  <c r="T660" i="2"/>
  <c r="T2" i="2"/>
  <c r="T192" i="2"/>
  <c r="T609" i="2"/>
  <c r="T108" i="2"/>
  <c r="T582" i="2"/>
  <c r="T684" i="2"/>
  <c r="T477" i="2"/>
  <c r="T264" i="2"/>
  <c r="T308" i="2"/>
  <c r="T259" i="2"/>
  <c r="T524" i="2"/>
  <c r="T141" i="2"/>
  <c r="T46" i="2"/>
  <c r="T87" i="2"/>
  <c r="T469" i="2"/>
  <c r="T598" i="2"/>
  <c r="T318" i="2"/>
  <c r="T432" i="2"/>
  <c r="T269" i="2"/>
  <c r="T73" i="2"/>
  <c r="T625" i="2"/>
  <c r="T370" i="2"/>
  <c r="T33" i="2"/>
  <c r="T11" i="2"/>
  <c r="T208" i="2"/>
  <c r="T21" i="2"/>
  <c r="T155" i="2"/>
  <c r="T178" i="2"/>
  <c r="T260" i="2"/>
  <c r="T359" i="2"/>
  <c r="T379" i="2"/>
  <c r="T644" i="2"/>
  <c r="T667" i="2"/>
  <c r="T597" i="2"/>
  <c r="T463" i="2"/>
  <c r="T14" i="2"/>
  <c r="T641" i="2"/>
  <c r="T213" i="2"/>
  <c r="T146" i="2"/>
  <c r="T558" i="2"/>
  <c r="T127" i="2"/>
  <c r="T234" i="2"/>
  <c r="T553" i="2"/>
  <c r="T171" i="2"/>
  <c r="T216" i="2"/>
  <c r="T62" i="2"/>
  <c r="T25" i="2"/>
  <c r="T503" i="2"/>
  <c r="T276" i="2"/>
  <c r="T230" i="2"/>
  <c r="T640" i="2"/>
  <c r="T593" i="2"/>
  <c r="T289" i="2"/>
  <c r="T147" i="2"/>
  <c r="T392" i="2"/>
  <c r="T584" i="2"/>
  <c r="T530" i="2"/>
  <c r="T629" i="2"/>
  <c r="T479" i="2"/>
  <c r="T319" i="2"/>
  <c r="T418" i="2"/>
  <c r="T729" i="2"/>
  <c r="T696" i="2"/>
  <c r="T378" i="2"/>
  <c r="T309" i="2"/>
  <c r="T22" i="2"/>
  <c r="T131" i="2"/>
  <c r="T63" i="2"/>
  <c r="T398" i="2"/>
  <c r="T635" i="2"/>
  <c r="T27" i="2"/>
  <c r="T93" i="2"/>
  <c r="T288" i="2"/>
  <c r="T185" i="2"/>
  <c r="T606" i="2"/>
  <c r="T330" i="2"/>
  <c r="T579" i="2"/>
  <c r="T278" i="2"/>
  <c r="T91" i="2"/>
  <c r="T6" i="2"/>
  <c r="T719" i="2"/>
  <c r="T126" i="2"/>
  <c r="T380" i="2"/>
  <c r="T685" i="2"/>
  <c r="T113" i="2"/>
  <c r="T76" i="2"/>
  <c r="T352" i="2"/>
  <c r="T675" i="2"/>
  <c r="T493" i="2"/>
  <c r="T161" i="2"/>
  <c r="T427" i="2"/>
  <c r="T669" i="2"/>
  <c r="T473" i="2"/>
  <c r="T599" i="2"/>
  <c r="T149" i="2"/>
  <c r="T692" i="2"/>
  <c r="T668" i="2"/>
  <c r="T472" i="2"/>
  <c r="T721" i="2"/>
  <c r="T617" i="2"/>
  <c r="T382" i="2"/>
  <c r="T15" i="2"/>
  <c r="T190" i="2"/>
  <c r="T331" i="2"/>
  <c r="T172" i="2"/>
  <c r="T203" i="2"/>
  <c r="T647" i="2"/>
  <c r="T122" i="2"/>
  <c r="T386" i="2"/>
  <c r="T520" i="2"/>
  <c r="T657" i="2"/>
  <c r="T26" i="2"/>
  <c r="T409" i="2"/>
  <c r="T28" i="2"/>
  <c r="T594" i="2"/>
  <c r="T554" i="2"/>
  <c r="T623" i="2"/>
  <c r="T589" i="2"/>
  <c r="T103" i="2"/>
  <c r="T168" i="2"/>
  <c r="T715" i="2"/>
  <c r="T440" i="2"/>
  <c r="T266" i="2"/>
  <c r="T144" i="2"/>
  <c r="T528" i="2"/>
  <c r="T581" i="2"/>
  <c r="T406" i="2"/>
  <c r="T167" i="2"/>
  <c r="T716" i="2"/>
  <c r="T546" i="2"/>
  <c r="T516" i="2"/>
  <c r="T291" i="2"/>
  <c r="T360" i="2"/>
  <c r="T551" i="2"/>
  <c r="T56" i="2"/>
  <c r="T555" i="2"/>
  <c r="T391" i="2"/>
  <c r="T401" i="2"/>
  <c r="T394" i="2"/>
  <c r="T41" i="2"/>
  <c r="T30" i="2"/>
  <c r="T322" i="2"/>
  <c r="T470" i="2"/>
  <c r="T312" i="2"/>
  <c r="T408" i="2"/>
  <c r="T164" i="2"/>
  <c r="T261" i="2"/>
  <c r="T328" i="2"/>
  <c r="T602" i="2"/>
  <c r="T316" i="2"/>
  <c r="T705" i="2"/>
  <c r="T526" i="2"/>
  <c r="T124" i="2"/>
  <c r="T224" i="2"/>
  <c r="T576" i="2"/>
  <c r="T544" i="2"/>
  <c r="T453" i="2"/>
  <c r="T242" i="2"/>
  <c r="T588" i="2"/>
  <c r="T347" i="2"/>
  <c r="T491" i="2"/>
  <c r="T713" i="2"/>
  <c r="T703" i="2"/>
  <c r="T600" i="2"/>
  <c r="T120" i="2"/>
  <c r="T511" i="2"/>
  <c r="T140" i="2"/>
  <c r="T700" i="2"/>
  <c r="T500" i="2"/>
  <c r="T578" i="2"/>
  <c r="T457" i="2"/>
  <c r="T484" i="2"/>
  <c r="T583" i="2"/>
  <c r="T327" i="2"/>
  <c r="T157" i="2"/>
  <c r="T603" i="2"/>
  <c r="T212" i="2"/>
  <c r="T435" i="2"/>
  <c r="T489" i="2"/>
  <c r="T731" i="2"/>
  <c r="T200" i="2"/>
  <c r="T109" i="2"/>
  <c r="T156" i="2"/>
  <c r="T552" i="2"/>
  <c r="T496" i="2"/>
  <c r="T646" i="2"/>
  <c r="T423" i="2"/>
  <c r="T445" i="2"/>
  <c r="T653" i="2"/>
  <c r="T672" i="2"/>
  <c r="T117" i="2"/>
  <c r="T681" i="2"/>
  <c r="T481" i="2"/>
  <c r="T580" i="2"/>
  <c r="T340" i="2"/>
  <c r="T449" i="2"/>
  <c r="T709" i="2"/>
  <c r="T501" i="2"/>
  <c r="T125" i="2"/>
  <c r="T42" i="2"/>
  <c r="T478" i="2"/>
  <c r="T341" i="2"/>
  <c r="T66" i="2"/>
  <c r="T246" i="2"/>
  <c r="T143" i="2"/>
  <c r="T376" i="2"/>
  <c r="T679" i="2"/>
  <c r="T443" i="2"/>
  <c r="T39" i="2"/>
  <c r="T69" i="2"/>
  <c r="T180" i="2"/>
  <c r="T121" i="2"/>
  <c r="T665" i="2"/>
  <c r="T577" i="2"/>
  <c r="T253" i="2"/>
  <c r="T512" i="2"/>
  <c r="T274" i="2"/>
  <c r="T315" i="2"/>
  <c r="T251" i="2"/>
  <c r="T362" i="2"/>
  <c r="T631" i="2"/>
  <c r="T690" i="2"/>
  <c r="T537" i="2"/>
  <c r="T258" i="2"/>
  <c r="T399" i="2"/>
  <c r="T48" i="2"/>
  <c r="T664" i="2"/>
  <c r="T162" i="2"/>
  <c r="T614" i="2"/>
  <c r="T651" i="2"/>
  <c r="T574" i="2"/>
  <c r="T367" i="2"/>
  <c r="T353" i="2"/>
  <c r="T396" i="2"/>
  <c r="T107" i="2"/>
  <c r="T441" i="2"/>
  <c r="T204" i="2"/>
  <c r="T725" i="2"/>
  <c r="T68" i="2"/>
  <c r="T313" i="2"/>
  <c r="T670" i="2"/>
  <c r="T270" i="2"/>
  <c r="T215" i="2"/>
  <c r="T237" i="2"/>
  <c r="T717" i="2"/>
  <c r="T538" i="2"/>
  <c r="T523" i="2"/>
  <c r="T655" i="2"/>
  <c r="T650" i="2"/>
  <c r="T730" i="2"/>
  <c r="T293" i="2"/>
  <c r="T199" i="2"/>
  <c r="T720" i="2"/>
  <c r="T304" i="2"/>
  <c r="T561" i="2"/>
  <c r="T694" i="2"/>
  <c r="T277" i="2"/>
  <c r="T543" i="2"/>
  <c r="T32" i="2"/>
  <c r="T549" i="2"/>
  <c r="T350" i="2"/>
  <c r="T268" i="2"/>
  <c r="T175" i="2"/>
  <c r="T456" i="2"/>
  <c r="T712" i="2"/>
  <c r="T132" i="2"/>
  <c r="T229" i="2"/>
  <c r="T634" i="2"/>
  <c r="T732" i="2"/>
  <c r="T282" i="2"/>
  <c r="T72" i="2"/>
  <c r="T182" i="2"/>
  <c r="T682" i="2"/>
  <c r="T706" i="2"/>
  <c r="T517" i="2"/>
  <c r="T542" i="2"/>
  <c r="T499" i="2"/>
  <c r="T626" i="2"/>
  <c r="T505" i="2"/>
  <c r="T704" i="2"/>
  <c r="T133" i="2"/>
  <c r="T475" i="2"/>
  <c r="T442" i="2"/>
  <c r="T433" i="2"/>
  <c r="T218" i="2"/>
  <c r="T686" i="2"/>
  <c r="T643" i="2"/>
  <c r="T424" i="2"/>
  <c r="T687" i="2"/>
  <c r="T369" i="2"/>
  <c r="T307" i="2"/>
  <c r="T281" i="2"/>
  <c r="T272" i="2"/>
  <c r="T545" i="2"/>
  <c r="T426" i="2"/>
  <c r="T559" i="2"/>
  <c r="T575" i="2"/>
  <c r="T632" i="2"/>
  <c r="T137" i="2"/>
  <c r="T262" i="2"/>
  <c r="T295" i="2"/>
  <c r="T387" i="2"/>
  <c r="T483" i="2"/>
  <c r="T235" i="2"/>
  <c r="T305" i="2"/>
  <c r="T710" i="2"/>
  <c r="T173" i="2"/>
  <c r="T560" i="2"/>
  <c r="T628" i="2"/>
  <c r="T434" i="2"/>
  <c r="T612" i="2"/>
  <c r="T317" i="2"/>
  <c r="T536" i="2"/>
  <c r="T383" i="2"/>
  <c r="T522" i="2"/>
  <c r="T693" i="2"/>
  <c r="T502" i="2"/>
  <c r="T673" i="2"/>
  <c r="T346" i="2"/>
  <c r="T557" i="2"/>
  <c r="T678" i="2"/>
  <c r="T448" i="2"/>
  <c r="T642" i="2"/>
  <c r="T256" i="2"/>
  <c r="T329" i="2"/>
  <c r="T702" i="2"/>
  <c r="T666" i="2"/>
  <c r="T701" i="2"/>
  <c r="T676" i="2"/>
  <c r="T658" i="2"/>
  <c r="T529" i="2"/>
  <c r="T613" i="2"/>
  <c r="T711" i="2"/>
  <c r="T728" i="2"/>
  <c r="T513" i="2"/>
  <c r="T654" i="2"/>
  <c r="T674" i="2"/>
  <c r="T718" i="2"/>
  <c r="T570" i="2"/>
  <c r="T698" i="2"/>
  <c r="T683" i="2"/>
  <c r="T697" i="2"/>
  <c r="T699" i="2"/>
  <c r="T722" i="2"/>
  <c r="T708" i="2"/>
  <c r="T677" i="2"/>
  <c r="T726" i="2"/>
  <c r="T656" i="2"/>
  <c r="T714" i="2"/>
  <c r="S595" i="2"/>
  <c r="S534" i="2"/>
  <c r="S515" i="2"/>
  <c r="S75" i="2"/>
  <c r="S227" i="2"/>
  <c r="S384" i="2"/>
  <c r="S349" i="2"/>
  <c r="S301" i="2"/>
  <c r="S548" i="2"/>
  <c r="S504" i="2"/>
  <c r="S211" i="2"/>
  <c r="S459" i="2"/>
  <c r="S94" i="2"/>
  <c r="S633" i="2"/>
  <c r="S98" i="2"/>
  <c r="S444" i="2"/>
  <c r="S604" i="2"/>
  <c r="S573" i="2"/>
  <c r="S407" i="2"/>
  <c r="S51" i="2"/>
  <c r="S458" i="2"/>
  <c r="S372" i="2"/>
  <c r="S471" i="2"/>
  <c r="S201" i="2"/>
  <c r="S252" i="2"/>
  <c r="S404" i="2"/>
  <c r="S567" i="2"/>
  <c r="S607" i="2"/>
  <c r="S78" i="2"/>
  <c r="S541" i="2"/>
  <c r="S110" i="2"/>
  <c r="S300" i="2"/>
  <c r="S3" i="2"/>
  <c r="S365" i="2"/>
  <c r="S661" i="2"/>
  <c r="S71" i="2"/>
  <c r="S412" i="2"/>
  <c r="S150" i="2"/>
  <c r="S205" i="2"/>
  <c r="S96" i="2"/>
  <c r="S659" i="2"/>
  <c r="S49" i="2"/>
  <c r="S519" i="2"/>
  <c r="S336" i="2"/>
  <c r="S421" i="2"/>
  <c r="S163" i="2"/>
  <c r="S223" i="2"/>
  <c r="S569" i="2"/>
  <c r="S193" i="2"/>
  <c r="S311" i="2"/>
  <c r="S498" i="2"/>
  <c r="S371" i="2"/>
  <c r="S303" i="2"/>
  <c r="S428" i="2"/>
  <c r="S92" i="2"/>
  <c r="S454" i="2"/>
  <c r="S79" i="2"/>
  <c r="S279" i="2"/>
  <c r="S245" i="2"/>
  <c r="S337" i="2"/>
  <c r="S58" i="2"/>
  <c r="S487" i="2"/>
  <c r="S332" i="2"/>
  <c r="S297" i="2"/>
  <c r="S323" i="2"/>
  <c r="S273" i="2"/>
  <c r="S290" i="2"/>
  <c r="S128" i="2"/>
  <c r="S361" i="2"/>
  <c r="S446" i="2"/>
  <c r="S118" i="2"/>
  <c r="S420" i="2"/>
  <c r="S214" i="2"/>
  <c r="S326" i="2"/>
  <c r="S436" i="2"/>
  <c r="S99" i="2"/>
  <c r="S166" i="2"/>
  <c r="S615" i="2"/>
  <c r="S263" i="2"/>
  <c r="S55" i="2"/>
  <c r="S134" i="2"/>
  <c r="S351" i="2"/>
  <c r="S85" i="2"/>
  <c r="S507" i="2"/>
  <c r="S283" i="2"/>
  <c r="S466" i="2"/>
  <c r="S419" i="2"/>
  <c r="S239" i="2"/>
  <c r="S61" i="2"/>
  <c r="S286" i="2"/>
  <c r="S467" i="2"/>
  <c r="S207" i="2"/>
  <c r="S596" i="2"/>
  <c r="S114" i="2"/>
  <c r="S90" i="2"/>
  <c r="S100" i="2"/>
  <c r="S244" i="2"/>
  <c r="S275" i="2"/>
  <c r="S47" i="2"/>
  <c r="S610" i="2"/>
  <c r="S410" i="2"/>
  <c r="S220" i="2"/>
  <c r="S415" i="2"/>
  <c r="S18" i="2"/>
  <c r="S74" i="2"/>
  <c r="S343" i="2"/>
  <c r="S334" i="2"/>
  <c r="S12" i="2"/>
  <c r="S618" i="2"/>
  <c r="S34" i="2"/>
  <c r="S490" i="2"/>
  <c r="S54" i="2"/>
  <c r="S514" i="2"/>
  <c r="S151" i="2"/>
  <c r="S45" i="2"/>
  <c r="S232" i="2"/>
  <c r="S357" i="2"/>
  <c r="S152" i="2"/>
  <c r="S165" i="2"/>
  <c r="S287" i="2"/>
  <c r="S255" i="2"/>
  <c r="S461" i="2"/>
  <c r="S320" i="2"/>
  <c r="S23" i="2"/>
  <c r="S727" i="2"/>
  <c r="S333" i="2"/>
  <c r="S247" i="2"/>
  <c r="S622" i="2"/>
  <c r="S86" i="2"/>
  <c r="S130" i="2"/>
  <c r="S111" i="2"/>
  <c r="S221" i="2"/>
  <c r="S10" i="2"/>
  <c r="S65" i="2"/>
  <c r="S663" i="2"/>
  <c r="S310" i="2"/>
  <c r="S364" i="2"/>
  <c r="S638" i="2"/>
  <c r="S228" i="2"/>
  <c r="S695" i="2"/>
  <c r="S531" i="2"/>
  <c r="S294" i="2"/>
  <c r="S335" i="2"/>
  <c r="S377" i="2"/>
  <c r="S231" i="2"/>
  <c r="S590" i="2"/>
  <c r="S395" i="2"/>
  <c r="S425" i="2"/>
  <c r="S8" i="2"/>
  <c r="S183" i="2"/>
  <c r="S24" i="2"/>
  <c r="S102" i="2"/>
  <c r="S375" i="2"/>
  <c r="S29" i="2"/>
  <c r="S249" i="2"/>
  <c r="S450" i="2"/>
  <c r="S106" i="2"/>
  <c r="S723" i="2"/>
  <c r="S238" i="2"/>
  <c r="S556" i="2"/>
  <c r="S506" i="2"/>
  <c r="S217" i="2"/>
  <c r="S397" i="2"/>
  <c r="S485" i="2"/>
  <c r="S248" i="2"/>
  <c r="S605" i="2"/>
  <c r="S492" i="2"/>
  <c r="S225" i="2"/>
  <c r="S339" i="2"/>
  <c r="S525" i="2"/>
  <c r="S184" i="2"/>
  <c r="S562" i="2"/>
  <c r="S572" i="2"/>
  <c r="S510" i="2"/>
  <c r="S292" i="2"/>
  <c r="S648" i="2"/>
  <c r="S627" i="2"/>
  <c r="S197" i="2"/>
  <c r="S468" i="2"/>
  <c r="S611" i="2"/>
  <c r="S494" i="2"/>
  <c r="S116" i="2"/>
  <c r="S671" i="2"/>
  <c r="S35" i="2"/>
  <c r="S488" i="2"/>
  <c r="S585" i="2"/>
  <c r="S636" i="2"/>
  <c r="S233" i="2"/>
  <c r="S70" i="2"/>
  <c r="S169" i="2"/>
  <c r="S302" i="2"/>
  <c r="S608" i="2"/>
  <c r="S587" i="2"/>
  <c r="S306" i="2"/>
  <c r="S592" i="2"/>
  <c r="S154" i="2"/>
  <c r="S474" i="2"/>
  <c r="S7" i="2"/>
  <c r="S509" i="2"/>
  <c r="S226" i="2"/>
  <c r="S89" i="2"/>
  <c r="S532" i="2"/>
  <c r="S637" i="2"/>
  <c r="S250" i="2"/>
  <c r="S621" i="2"/>
  <c r="S486" i="2"/>
  <c r="S181" i="2"/>
  <c r="S462" i="2"/>
  <c r="S354" i="2"/>
  <c r="S53" i="2"/>
  <c r="S112" i="2"/>
  <c r="S284" i="2"/>
  <c r="S52" i="2"/>
  <c r="S480" i="2"/>
  <c r="S460" i="2"/>
  <c r="S60" i="2"/>
  <c r="S390" i="2"/>
  <c r="S437" i="2"/>
  <c r="S83" i="2"/>
  <c r="S138" i="2"/>
  <c r="S571" i="2"/>
  <c r="S414" i="2"/>
  <c r="S539" i="2"/>
  <c r="S429" i="2"/>
  <c r="S236" i="2"/>
  <c r="S17" i="2"/>
  <c r="S176" i="2"/>
  <c r="S464" i="2"/>
  <c r="S222" i="2"/>
  <c r="S338" i="2"/>
  <c r="S652" i="2"/>
  <c r="S160" i="2"/>
  <c r="S403" i="2"/>
  <c r="S148" i="2"/>
  <c r="S82" i="2"/>
  <c r="S344" i="2"/>
  <c r="S13" i="2"/>
  <c r="S325" i="2"/>
  <c r="S417" i="2"/>
  <c r="S40" i="2"/>
  <c r="S521" i="2"/>
  <c r="S388" i="2"/>
  <c r="S104" i="2"/>
  <c r="S314" i="2"/>
  <c r="S43" i="2"/>
  <c r="S688" i="2"/>
  <c r="S413" i="2"/>
  <c r="S177" i="2"/>
  <c r="S80" i="2"/>
  <c r="S451" i="2"/>
  <c r="S115" i="2"/>
  <c r="S452" i="2"/>
  <c r="S645" i="2"/>
  <c r="S105" i="2"/>
  <c r="S348" i="2"/>
  <c r="S689" i="2"/>
  <c r="S564" i="2"/>
  <c r="S355" i="2"/>
  <c r="S400" i="2"/>
  <c r="S356" i="2"/>
  <c r="S342" i="2"/>
  <c r="S16" i="2"/>
  <c r="S389" i="2"/>
  <c r="S527" i="2"/>
  <c r="S31" i="2"/>
  <c r="S240" i="2"/>
  <c r="S95" i="2"/>
  <c r="S591" i="2"/>
  <c r="S662" i="2"/>
  <c r="S366" i="2"/>
  <c r="S518" i="2"/>
  <c r="S586" i="2"/>
  <c r="S482" i="2"/>
  <c r="S381" i="2"/>
  <c r="S455" i="2"/>
  <c r="S724" i="2"/>
  <c r="S57" i="2"/>
  <c r="S465" i="2"/>
  <c r="S416" i="2"/>
  <c r="S405" i="2"/>
  <c r="S194" i="2"/>
  <c r="S411" i="2"/>
  <c r="S495" i="2"/>
  <c r="S393" i="2"/>
  <c r="S265" i="2"/>
  <c r="S447" i="2"/>
  <c r="S219" i="2"/>
  <c r="S129" i="2"/>
  <c r="S533" i="2"/>
  <c r="S101" i="2"/>
  <c r="S187" i="2"/>
  <c r="S280" i="2"/>
  <c r="S422" i="2"/>
  <c r="S81" i="2"/>
  <c r="S210" i="2"/>
  <c r="S550" i="2"/>
  <c r="S4" i="2"/>
  <c r="S88" i="2"/>
  <c r="S649" i="2"/>
  <c r="S202" i="2"/>
  <c r="S476" i="2"/>
  <c r="S373" i="2"/>
  <c r="S285" i="2"/>
  <c r="S241" i="2"/>
  <c r="S209" i="2"/>
  <c r="S174" i="2"/>
  <c r="S84" i="2"/>
  <c r="S195" i="2"/>
  <c r="S179" i="2"/>
  <c r="S77" i="2"/>
  <c r="S630" i="2"/>
  <c r="S374" i="2"/>
  <c r="S267" i="2"/>
  <c r="S385" i="2"/>
  <c r="S624" i="2"/>
  <c r="S145" i="2"/>
  <c r="S136" i="2"/>
  <c r="S616" i="2"/>
  <c r="S508" i="2"/>
  <c r="S535" i="2"/>
  <c r="S189" i="2"/>
  <c r="S271" i="2"/>
  <c r="S620" i="2"/>
  <c r="S345" i="2"/>
  <c r="S64" i="2"/>
  <c r="S363" i="2"/>
  <c r="S430" i="2"/>
  <c r="S298" i="2"/>
  <c r="S707" i="2"/>
  <c r="S257" i="2"/>
  <c r="S191" i="2"/>
  <c r="S243" i="2"/>
  <c r="S324" i="2"/>
  <c r="S188" i="2"/>
  <c r="S497" i="2"/>
  <c r="S67" i="2"/>
  <c r="S119" i="2"/>
  <c r="S438" i="2"/>
  <c r="S254" i="2"/>
  <c r="S566" i="2"/>
  <c r="S402" i="2"/>
  <c r="S619" i="2"/>
  <c r="S5" i="2"/>
  <c r="S153" i="2"/>
  <c r="S368" i="2"/>
  <c r="S139" i="2"/>
  <c r="S158" i="2"/>
  <c r="S37" i="2"/>
  <c r="S198" i="2"/>
  <c r="S142" i="2"/>
  <c r="S59" i="2"/>
  <c r="S296" i="2"/>
  <c r="S680" i="2"/>
  <c r="S547" i="2"/>
  <c r="S19" i="2"/>
  <c r="S206" i="2"/>
  <c r="S358" i="2"/>
  <c r="S38" i="2"/>
  <c r="S44" i="2"/>
  <c r="S20" i="2"/>
  <c r="S36" i="2"/>
  <c r="S691" i="2"/>
  <c r="S186" i="2"/>
  <c r="S540" i="2"/>
  <c r="S639" i="2"/>
  <c r="S601" i="2"/>
  <c r="S123" i="2"/>
  <c r="S568" i="2"/>
  <c r="S439" i="2"/>
  <c r="S170" i="2"/>
  <c r="S97" i="2"/>
  <c r="S159" i="2"/>
  <c r="S321" i="2"/>
  <c r="S9" i="2"/>
  <c r="S196" i="2"/>
  <c r="S565" i="2"/>
  <c r="S50" i="2"/>
  <c r="S563" i="2"/>
  <c r="S135" i="2"/>
  <c r="S431" i="2"/>
  <c r="S299" i="2"/>
  <c r="S660" i="2"/>
  <c r="S2" i="2"/>
  <c r="S192" i="2"/>
  <c r="S609" i="2"/>
  <c r="S108" i="2"/>
  <c r="S582" i="2"/>
  <c r="S684" i="2"/>
  <c r="S477" i="2"/>
  <c r="S264" i="2"/>
  <c r="S308" i="2"/>
  <c r="S259" i="2"/>
  <c r="S524" i="2"/>
  <c r="S141" i="2"/>
  <c r="S46" i="2"/>
  <c r="S87" i="2"/>
  <c r="S469" i="2"/>
  <c r="S598" i="2"/>
  <c r="S318" i="2"/>
  <c r="S432" i="2"/>
  <c r="S269" i="2"/>
  <c r="S73" i="2"/>
  <c r="S625" i="2"/>
  <c r="S370" i="2"/>
  <c r="S33" i="2"/>
  <c r="S11" i="2"/>
  <c r="S208" i="2"/>
  <c r="S21" i="2"/>
  <c r="S155" i="2"/>
  <c r="S178" i="2"/>
  <c r="S260" i="2"/>
  <c r="S359" i="2"/>
  <c r="S379" i="2"/>
  <c r="S644" i="2"/>
  <c r="S667" i="2"/>
  <c r="S597" i="2"/>
  <c r="S463" i="2"/>
  <c r="S14" i="2"/>
  <c r="S641" i="2"/>
  <c r="S213" i="2"/>
  <c r="S146" i="2"/>
  <c r="S558" i="2"/>
  <c r="S127" i="2"/>
  <c r="S234" i="2"/>
  <c r="S553" i="2"/>
  <c r="S171" i="2"/>
  <c r="S216" i="2"/>
  <c r="S62" i="2"/>
  <c r="S25" i="2"/>
  <c r="S503" i="2"/>
  <c r="S276" i="2"/>
  <c r="S230" i="2"/>
  <c r="S640" i="2"/>
  <c r="S593" i="2"/>
  <c r="S289" i="2"/>
  <c r="S147" i="2"/>
  <c r="S392" i="2"/>
  <c r="S584" i="2"/>
  <c r="S530" i="2"/>
  <c r="S629" i="2"/>
  <c r="S479" i="2"/>
  <c r="S319" i="2"/>
  <c r="S418" i="2"/>
  <c r="S729" i="2"/>
  <c r="S696" i="2"/>
  <c r="S378" i="2"/>
  <c r="S309" i="2"/>
  <c r="S22" i="2"/>
  <c r="S131" i="2"/>
  <c r="S63" i="2"/>
  <c r="S398" i="2"/>
  <c r="S635" i="2"/>
  <c r="S27" i="2"/>
  <c r="S93" i="2"/>
  <c r="S288" i="2"/>
  <c r="S185" i="2"/>
  <c r="S606" i="2"/>
  <c r="S330" i="2"/>
  <c r="S579" i="2"/>
  <c r="S278" i="2"/>
  <c r="S91" i="2"/>
  <c r="S6" i="2"/>
  <c r="S719" i="2"/>
  <c r="S126" i="2"/>
  <c r="S380" i="2"/>
  <c r="S685" i="2"/>
  <c r="S113" i="2"/>
  <c r="S76" i="2"/>
  <c r="S352" i="2"/>
  <c r="S675" i="2"/>
  <c r="S493" i="2"/>
  <c r="S161" i="2"/>
  <c r="S427" i="2"/>
  <c r="S669" i="2"/>
  <c r="S473" i="2"/>
  <c r="S599" i="2"/>
  <c r="S149" i="2"/>
  <c r="S692" i="2"/>
  <c r="S668" i="2"/>
  <c r="S472" i="2"/>
  <c r="S721" i="2"/>
  <c r="S617" i="2"/>
  <c r="S382" i="2"/>
  <c r="S15" i="2"/>
  <c r="S190" i="2"/>
  <c r="S331" i="2"/>
  <c r="S172" i="2"/>
  <c r="S203" i="2"/>
  <c r="S647" i="2"/>
  <c r="S122" i="2"/>
  <c r="S386" i="2"/>
  <c r="S520" i="2"/>
  <c r="S657" i="2"/>
  <c r="S26" i="2"/>
  <c r="S409" i="2"/>
  <c r="S28" i="2"/>
  <c r="S594" i="2"/>
  <c r="S554" i="2"/>
  <c r="S623" i="2"/>
  <c r="S589" i="2"/>
  <c r="S103" i="2"/>
  <c r="S168" i="2"/>
  <c r="S715" i="2"/>
  <c r="S440" i="2"/>
  <c r="S266" i="2"/>
  <c r="S144" i="2"/>
  <c r="S528" i="2"/>
  <c r="S581" i="2"/>
  <c r="S406" i="2"/>
  <c r="S167" i="2"/>
  <c r="S716" i="2"/>
  <c r="S546" i="2"/>
  <c r="S516" i="2"/>
  <c r="S291" i="2"/>
  <c r="S360" i="2"/>
  <c r="S551" i="2"/>
  <c r="S56" i="2"/>
  <c r="S555" i="2"/>
  <c r="S391" i="2"/>
  <c r="S401" i="2"/>
  <c r="S394" i="2"/>
  <c r="S41" i="2"/>
  <c r="S30" i="2"/>
  <c r="S322" i="2"/>
  <c r="S470" i="2"/>
  <c r="S312" i="2"/>
  <c r="S408" i="2"/>
  <c r="S164" i="2"/>
  <c r="S261" i="2"/>
  <c r="S328" i="2"/>
  <c r="S602" i="2"/>
  <c r="S316" i="2"/>
  <c r="S705" i="2"/>
  <c r="S526" i="2"/>
  <c r="S124" i="2"/>
  <c r="S224" i="2"/>
  <c r="S576" i="2"/>
  <c r="S544" i="2"/>
  <c r="S453" i="2"/>
  <c r="S242" i="2"/>
  <c r="S588" i="2"/>
  <c r="S347" i="2"/>
  <c r="S491" i="2"/>
  <c r="S713" i="2"/>
  <c r="S703" i="2"/>
  <c r="S600" i="2"/>
  <c r="S120" i="2"/>
  <c r="S511" i="2"/>
  <c r="S140" i="2"/>
  <c r="S700" i="2"/>
  <c r="S500" i="2"/>
  <c r="S578" i="2"/>
  <c r="S457" i="2"/>
  <c r="S484" i="2"/>
  <c r="S583" i="2"/>
  <c r="S327" i="2"/>
  <c r="S157" i="2"/>
  <c r="S603" i="2"/>
  <c r="S212" i="2"/>
  <c r="S435" i="2"/>
  <c r="S489" i="2"/>
  <c r="S731" i="2"/>
  <c r="S200" i="2"/>
  <c r="S109" i="2"/>
  <c r="S156" i="2"/>
  <c r="S552" i="2"/>
  <c r="S496" i="2"/>
  <c r="S646" i="2"/>
  <c r="S423" i="2"/>
  <c r="S445" i="2"/>
  <c r="S653" i="2"/>
  <c r="S672" i="2"/>
  <c r="S117" i="2"/>
  <c r="S681" i="2"/>
  <c r="S481" i="2"/>
  <c r="S580" i="2"/>
  <c r="S340" i="2"/>
  <c r="S449" i="2"/>
  <c r="S709" i="2"/>
  <c r="S501" i="2"/>
  <c r="S125" i="2"/>
  <c r="S42" i="2"/>
  <c r="S478" i="2"/>
  <c r="S341" i="2"/>
  <c r="S66" i="2"/>
  <c r="S246" i="2"/>
  <c r="S143" i="2"/>
  <c r="S376" i="2"/>
  <c r="S679" i="2"/>
  <c r="S443" i="2"/>
  <c r="S39" i="2"/>
  <c r="S69" i="2"/>
  <c r="S180" i="2"/>
  <c r="S121" i="2"/>
  <c r="S665" i="2"/>
  <c r="S577" i="2"/>
  <c r="S253" i="2"/>
  <c r="S512" i="2"/>
  <c r="S274" i="2"/>
  <c r="S315" i="2"/>
  <c r="S251" i="2"/>
  <c r="S362" i="2"/>
  <c r="S631" i="2"/>
  <c r="S690" i="2"/>
  <c r="S537" i="2"/>
  <c r="S258" i="2"/>
  <c r="S399" i="2"/>
  <c r="S48" i="2"/>
  <c r="S664" i="2"/>
  <c r="S162" i="2"/>
  <c r="S614" i="2"/>
  <c r="S651" i="2"/>
  <c r="S574" i="2"/>
  <c r="S367" i="2"/>
  <c r="S353" i="2"/>
  <c r="S396" i="2"/>
  <c r="S107" i="2"/>
  <c r="S441" i="2"/>
  <c r="S204" i="2"/>
  <c r="S725" i="2"/>
  <c r="S68" i="2"/>
  <c r="S313" i="2"/>
  <c r="S670" i="2"/>
  <c r="S270" i="2"/>
  <c r="S215" i="2"/>
  <c r="S237" i="2"/>
  <c r="S717" i="2"/>
  <c r="S538" i="2"/>
  <c r="S523" i="2"/>
  <c r="S655" i="2"/>
  <c r="S650" i="2"/>
  <c r="S730" i="2"/>
  <c r="S293" i="2"/>
  <c r="S199" i="2"/>
  <c r="S720" i="2"/>
  <c r="S304" i="2"/>
  <c r="S561" i="2"/>
  <c r="S694" i="2"/>
  <c r="S277" i="2"/>
  <c r="S543" i="2"/>
  <c r="S32" i="2"/>
  <c r="S549" i="2"/>
  <c r="S350" i="2"/>
  <c r="S268" i="2"/>
  <c r="S175" i="2"/>
  <c r="S456" i="2"/>
  <c r="S712" i="2"/>
  <c r="S132" i="2"/>
  <c r="S229" i="2"/>
  <c r="S634" i="2"/>
  <c r="S732" i="2"/>
  <c r="S282" i="2"/>
  <c r="S72" i="2"/>
  <c r="S182" i="2"/>
  <c r="S682" i="2"/>
  <c r="S706" i="2"/>
  <c r="S517" i="2"/>
  <c r="S542" i="2"/>
  <c r="S499" i="2"/>
  <c r="S626" i="2"/>
  <c r="S505" i="2"/>
  <c r="S704" i="2"/>
  <c r="S133" i="2"/>
  <c r="S475" i="2"/>
  <c r="S442" i="2"/>
  <c r="S433" i="2"/>
  <c r="S218" i="2"/>
  <c r="S686" i="2"/>
  <c r="S643" i="2"/>
  <c r="S424" i="2"/>
  <c r="S687" i="2"/>
  <c r="S369" i="2"/>
  <c r="S307" i="2"/>
  <c r="S281" i="2"/>
  <c r="S272" i="2"/>
  <c r="S545" i="2"/>
  <c r="S426" i="2"/>
  <c r="S559" i="2"/>
  <c r="S575" i="2"/>
  <c r="S632" i="2"/>
  <c r="S137" i="2"/>
  <c r="S262" i="2"/>
  <c r="S295" i="2"/>
  <c r="S387" i="2"/>
  <c r="S483" i="2"/>
  <c r="S235" i="2"/>
  <c r="S305" i="2"/>
  <c r="S710" i="2"/>
  <c r="S173" i="2"/>
  <c r="S560" i="2"/>
  <c r="S628" i="2"/>
  <c r="S434" i="2"/>
  <c r="S612" i="2"/>
  <c r="S317" i="2"/>
  <c r="S536" i="2"/>
  <c r="S383" i="2"/>
  <c r="S522" i="2"/>
  <c r="S693" i="2"/>
  <c r="S502" i="2"/>
  <c r="S673" i="2"/>
  <c r="S346" i="2"/>
  <c r="S557" i="2"/>
  <c r="S678" i="2"/>
  <c r="S448" i="2"/>
  <c r="S642" i="2"/>
  <c r="S256" i="2"/>
  <c r="S329" i="2"/>
  <c r="S702" i="2"/>
  <c r="S666" i="2"/>
  <c r="S701" i="2"/>
  <c r="S676" i="2"/>
  <c r="S658" i="2"/>
  <c r="S529" i="2"/>
  <c r="S613" i="2"/>
  <c r="S711" i="2"/>
  <c r="S728" i="2"/>
  <c r="S513" i="2"/>
  <c r="S654" i="2"/>
  <c r="S674" i="2"/>
  <c r="S718" i="2"/>
  <c r="S570" i="2"/>
  <c r="S698" i="2"/>
  <c r="S683" i="2"/>
  <c r="S697" i="2"/>
  <c r="S699" i="2"/>
  <c r="S722" i="2"/>
  <c r="S708" i="2"/>
  <c r="S677" i="2"/>
  <c r="S726" i="2"/>
  <c r="S656" i="2"/>
  <c r="S714" i="2"/>
  <c r="N595" i="2"/>
  <c r="N534" i="2"/>
  <c r="N515" i="2"/>
  <c r="N75" i="2"/>
  <c r="N227" i="2"/>
  <c r="N384" i="2"/>
  <c r="N349" i="2"/>
  <c r="N301" i="2"/>
  <c r="N548" i="2"/>
  <c r="N504" i="2"/>
  <c r="N211" i="2"/>
  <c r="N459" i="2"/>
  <c r="N94" i="2"/>
  <c r="N633" i="2"/>
  <c r="N98" i="2"/>
  <c r="N444" i="2"/>
  <c r="N604" i="2"/>
  <c r="N573" i="2"/>
  <c r="N407" i="2"/>
  <c r="N51" i="2"/>
  <c r="N458" i="2"/>
  <c r="N372" i="2"/>
  <c r="N471" i="2"/>
  <c r="N201" i="2"/>
  <c r="N252" i="2"/>
  <c r="N404" i="2"/>
  <c r="N567" i="2"/>
  <c r="N607" i="2"/>
  <c r="N78" i="2"/>
  <c r="N541" i="2"/>
  <c r="N110" i="2"/>
  <c r="N300" i="2"/>
  <c r="N3" i="2"/>
  <c r="N365" i="2"/>
  <c r="N661" i="2"/>
  <c r="N71" i="2"/>
  <c r="N412" i="2"/>
  <c r="N150" i="2"/>
  <c r="N205" i="2"/>
  <c r="N96" i="2"/>
  <c r="N659" i="2"/>
  <c r="N49" i="2"/>
  <c r="N519" i="2"/>
  <c r="N336" i="2"/>
  <c r="N421" i="2"/>
  <c r="N163" i="2"/>
  <c r="N223" i="2"/>
  <c r="N569" i="2"/>
  <c r="N193" i="2"/>
  <c r="N311" i="2"/>
  <c r="N498" i="2"/>
  <c r="N371" i="2"/>
  <c r="N303" i="2"/>
  <c r="N428" i="2"/>
  <c r="N92" i="2"/>
  <c r="N454" i="2"/>
  <c r="N79" i="2"/>
  <c r="N279" i="2"/>
  <c r="N245" i="2"/>
  <c r="N337" i="2"/>
  <c r="N58" i="2"/>
  <c r="N487" i="2"/>
  <c r="N332" i="2"/>
  <c r="N297" i="2"/>
  <c r="N323" i="2"/>
  <c r="N273" i="2"/>
  <c r="N290" i="2"/>
  <c r="N128" i="2"/>
  <c r="N361" i="2"/>
  <c r="N446" i="2"/>
  <c r="N118" i="2"/>
  <c r="N420" i="2"/>
  <c r="N214" i="2"/>
  <c r="N326" i="2"/>
  <c r="N436" i="2"/>
  <c r="N99" i="2"/>
  <c r="N166" i="2"/>
  <c r="N615" i="2"/>
  <c r="N263" i="2"/>
  <c r="N55" i="2"/>
  <c r="N134" i="2"/>
  <c r="N351" i="2"/>
  <c r="N85" i="2"/>
  <c r="N507" i="2"/>
  <c r="N283" i="2"/>
  <c r="N466" i="2"/>
  <c r="N419" i="2"/>
  <c r="N239" i="2"/>
  <c r="N61" i="2"/>
  <c r="N286" i="2"/>
  <c r="N467" i="2"/>
  <c r="N207" i="2"/>
  <c r="N596" i="2"/>
  <c r="N114" i="2"/>
  <c r="N90" i="2"/>
  <c r="N100" i="2"/>
  <c r="N244" i="2"/>
  <c r="N275" i="2"/>
  <c r="N47" i="2"/>
  <c r="N610" i="2"/>
  <c r="N410" i="2"/>
  <c r="N220" i="2"/>
  <c r="N415" i="2"/>
  <c r="N18" i="2"/>
  <c r="N74" i="2"/>
  <c r="N343" i="2"/>
  <c r="N334" i="2"/>
  <c r="N12" i="2"/>
  <c r="N618" i="2"/>
  <c r="N34" i="2"/>
  <c r="N490" i="2"/>
  <c r="N54" i="2"/>
  <c r="N514" i="2"/>
  <c r="N151" i="2"/>
  <c r="N45" i="2"/>
  <c r="N232" i="2"/>
  <c r="N357" i="2"/>
  <c r="N152" i="2"/>
  <c r="N165" i="2"/>
  <c r="N287" i="2"/>
  <c r="N255" i="2"/>
  <c r="N461" i="2"/>
  <c r="N320" i="2"/>
  <c r="N23" i="2"/>
  <c r="N727" i="2"/>
  <c r="N333" i="2"/>
  <c r="N247" i="2"/>
  <c r="N622" i="2"/>
  <c r="N86" i="2"/>
  <c r="N130" i="2"/>
  <c r="N111" i="2"/>
  <c r="N221" i="2"/>
  <c r="N10" i="2"/>
  <c r="N65" i="2"/>
  <c r="N663" i="2"/>
  <c r="N310" i="2"/>
  <c r="N364" i="2"/>
  <c r="N638" i="2"/>
  <c r="N228" i="2"/>
  <c r="N695" i="2"/>
  <c r="N531" i="2"/>
  <c r="N294" i="2"/>
  <c r="N335" i="2"/>
  <c r="N377" i="2"/>
  <c r="N231" i="2"/>
  <c r="N590" i="2"/>
  <c r="N395" i="2"/>
  <c r="N425" i="2"/>
  <c r="N8" i="2"/>
  <c r="N183" i="2"/>
  <c r="N24" i="2"/>
  <c r="N102" i="2"/>
  <c r="N375" i="2"/>
  <c r="N29" i="2"/>
  <c r="N249" i="2"/>
  <c r="N450" i="2"/>
  <c r="N106" i="2"/>
  <c r="N723" i="2"/>
  <c r="N238" i="2"/>
  <c r="N556" i="2"/>
  <c r="N506" i="2"/>
  <c r="N217" i="2"/>
  <c r="N397" i="2"/>
  <c r="N485" i="2"/>
  <c r="N248" i="2"/>
  <c r="N605" i="2"/>
  <c r="N492" i="2"/>
  <c r="N225" i="2"/>
  <c r="N339" i="2"/>
  <c r="N525" i="2"/>
  <c r="N184" i="2"/>
  <c r="N562" i="2"/>
  <c r="N572" i="2"/>
  <c r="N510" i="2"/>
  <c r="N292" i="2"/>
  <c r="N648" i="2"/>
  <c r="N627" i="2"/>
  <c r="N197" i="2"/>
  <c r="N468" i="2"/>
  <c r="N611" i="2"/>
  <c r="N494" i="2"/>
  <c r="N116" i="2"/>
  <c r="N671" i="2"/>
  <c r="N35" i="2"/>
  <c r="N488" i="2"/>
  <c r="N585" i="2"/>
  <c r="N636" i="2"/>
  <c r="N233" i="2"/>
  <c r="N70" i="2"/>
  <c r="N169" i="2"/>
  <c r="N302" i="2"/>
  <c r="N608" i="2"/>
  <c r="N587" i="2"/>
  <c r="N306" i="2"/>
  <c r="N592" i="2"/>
  <c r="N154" i="2"/>
  <c r="N474" i="2"/>
  <c r="N7" i="2"/>
  <c r="N509" i="2"/>
  <c r="N226" i="2"/>
  <c r="N89" i="2"/>
  <c r="N532" i="2"/>
  <c r="N637" i="2"/>
  <c r="N250" i="2"/>
  <c r="N621" i="2"/>
  <c r="N486" i="2"/>
  <c r="N181" i="2"/>
  <c r="N462" i="2"/>
  <c r="N354" i="2"/>
  <c r="N53" i="2"/>
  <c r="N112" i="2"/>
  <c r="N284" i="2"/>
  <c r="N52" i="2"/>
  <c r="N480" i="2"/>
  <c r="N460" i="2"/>
  <c r="N60" i="2"/>
  <c r="N390" i="2"/>
  <c r="N437" i="2"/>
  <c r="N83" i="2"/>
  <c r="N138" i="2"/>
  <c r="N571" i="2"/>
  <c r="N414" i="2"/>
  <c r="N539" i="2"/>
  <c r="N429" i="2"/>
  <c r="N236" i="2"/>
  <c r="N17" i="2"/>
  <c r="N176" i="2"/>
  <c r="N464" i="2"/>
  <c r="N222" i="2"/>
  <c r="N338" i="2"/>
  <c r="N652" i="2"/>
  <c r="N160" i="2"/>
  <c r="N403" i="2"/>
  <c r="N148" i="2"/>
  <c r="N82" i="2"/>
  <c r="N344" i="2"/>
  <c r="N13" i="2"/>
  <c r="N325" i="2"/>
  <c r="N417" i="2"/>
  <c r="N40" i="2"/>
  <c r="N521" i="2"/>
  <c r="N388" i="2"/>
  <c r="N104" i="2"/>
  <c r="N314" i="2"/>
  <c r="N43" i="2"/>
  <c r="N688" i="2"/>
  <c r="N413" i="2"/>
  <c r="N177" i="2"/>
  <c r="N80" i="2"/>
  <c r="N451" i="2"/>
  <c r="N115" i="2"/>
  <c r="N452" i="2"/>
  <c r="N645" i="2"/>
  <c r="N105" i="2"/>
  <c r="N348" i="2"/>
  <c r="N689" i="2"/>
  <c r="N564" i="2"/>
  <c r="N355" i="2"/>
  <c r="N400" i="2"/>
  <c r="N356" i="2"/>
  <c r="N342" i="2"/>
  <c r="N16" i="2"/>
  <c r="N389" i="2"/>
  <c r="N527" i="2"/>
  <c r="N31" i="2"/>
  <c r="N240" i="2"/>
  <c r="N95" i="2"/>
  <c r="N591" i="2"/>
  <c r="N662" i="2"/>
  <c r="N366" i="2"/>
  <c r="N518" i="2"/>
  <c r="N586" i="2"/>
  <c r="N482" i="2"/>
  <c r="N381" i="2"/>
  <c r="N455" i="2"/>
  <c r="N724" i="2"/>
  <c r="N57" i="2"/>
  <c r="N465" i="2"/>
  <c r="N416" i="2"/>
  <c r="N405" i="2"/>
  <c r="N194" i="2"/>
  <c r="N411" i="2"/>
  <c r="N495" i="2"/>
  <c r="N393" i="2"/>
  <c r="N265" i="2"/>
  <c r="N447" i="2"/>
  <c r="N219" i="2"/>
  <c r="N129" i="2"/>
  <c r="N533" i="2"/>
  <c r="N101" i="2"/>
  <c r="N187" i="2"/>
  <c r="N280" i="2"/>
  <c r="N422" i="2"/>
  <c r="N81" i="2"/>
  <c r="N210" i="2"/>
  <c r="N550" i="2"/>
  <c r="N4" i="2"/>
  <c r="N88" i="2"/>
  <c r="N649" i="2"/>
  <c r="N202" i="2"/>
  <c r="N476" i="2"/>
  <c r="N373" i="2"/>
  <c r="N285" i="2"/>
  <c r="N241" i="2"/>
  <c r="N209" i="2"/>
  <c r="N174" i="2"/>
  <c r="N84" i="2"/>
  <c r="N195" i="2"/>
  <c r="N179" i="2"/>
  <c r="N77" i="2"/>
  <c r="N630" i="2"/>
  <c r="N374" i="2"/>
  <c r="N267" i="2"/>
  <c r="N385" i="2"/>
  <c r="N624" i="2"/>
  <c r="N145" i="2"/>
  <c r="N136" i="2"/>
  <c r="N616" i="2"/>
  <c r="N508" i="2"/>
  <c r="N535" i="2"/>
  <c r="N189" i="2"/>
  <c r="N271" i="2"/>
  <c r="N620" i="2"/>
  <c r="N345" i="2"/>
  <c r="N64" i="2"/>
  <c r="N363" i="2"/>
  <c r="N430" i="2"/>
  <c r="N298" i="2"/>
  <c r="N707" i="2"/>
  <c r="N257" i="2"/>
  <c r="N191" i="2"/>
  <c r="N243" i="2"/>
  <c r="N324" i="2"/>
  <c r="N188" i="2"/>
  <c r="N497" i="2"/>
  <c r="N67" i="2"/>
  <c r="N119" i="2"/>
  <c r="N438" i="2"/>
  <c r="N254" i="2"/>
  <c r="N566" i="2"/>
  <c r="N402" i="2"/>
  <c r="N619" i="2"/>
  <c r="N5" i="2"/>
  <c r="N153" i="2"/>
  <c r="N368" i="2"/>
  <c r="N139" i="2"/>
  <c r="N158" i="2"/>
  <c r="N37" i="2"/>
  <c r="N198" i="2"/>
  <c r="N142" i="2"/>
  <c r="N59" i="2"/>
  <c r="N296" i="2"/>
  <c r="N680" i="2"/>
  <c r="N547" i="2"/>
  <c r="N19" i="2"/>
  <c r="N206" i="2"/>
  <c r="N358" i="2"/>
  <c r="N38" i="2"/>
  <c r="N44" i="2"/>
  <c r="N20" i="2"/>
  <c r="N36" i="2"/>
  <c r="N691" i="2"/>
  <c r="N186" i="2"/>
  <c r="N540" i="2"/>
  <c r="N639" i="2"/>
  <c r="N601" i="2"/>
  <c r="N123" i="2"/>
  <c r="N568" i="2"/>
  <c r="N439" i="2"/>
  <c r="N170" i="2"/>
  <c r="N97" i="2"/>
  <c r="N159" i="2"/>
  <c r="N321" i="2"/>
  <c r="N9" i="2"/>
  <c r="N196" i="2"/>
  <c r="N565" i="2"/>
  <c r="N50" i="2"/>
  <c r="N563" i="2"/>
  <c r="N135" i="2"/>
  <c r="N431" i="2"/>
  <c r="N299" i="2"/>
  <c r="N660" i="2"/>
  <c r="N2" i="2"/>
  <c r="N192" i="2"/>
  <c r="N609" i="2"/>
  <c r="N108" i="2"/>
  <c r="N582" i="2"/>
  <c r="N684" i="2"/>
  <c r="N477" i="2"/>
  <c r="N264" i="2"/>
  <c r="N308" i="2"/>
  <c r="N259" i="2"/>
  <c r="N524" i="2"/>
  <c r="N141" i="2"/>
  <c r="N46" i="2"/>
  <c r="N87" i="2"/>
  <c r="N469" i="2"/>
  <c r="N598" i="2"/>
  <c r="N318" i="2"/>
  <c r="N432" i="2"/>
  <c r="N269" i="2"/>
  <c r="N73" i="2"/>
  <c r="N625" i="2"/>
  <c r="N370" i="2"/>
  <c r="N33" i="2"/>
  <c r="N11" i="2"/>
  <c r="N208" i="2"/>
  <c r="N21" i="2"/>
  <c r="N155" i="2"/>
  <c r="N178" i="2"/>
  <c r="N260" i="2"/>
  <c r="N359" i="2"/>
  <c r="N379" i="2"/>
  <c r="N644" i="2"/>
  <c r="N667" i="2"/>
  <c r="N597" i="2"/>
  <c r="N463" i="2"/>
  <c r="N14" i="2"/>
  <c r="N641" i="2"/>
  <c r="N213" i="2"/>
  <c r="N146" i="2"/>
  <c r="N558" i="2"/>
  <c r="N127" i="2"/>
  <c r="N234" i="2"/>
  <c r="N553" i="2"/>
  <c r="N171" i="2"/>
  <c r="N216" i="2"/>
  <c r="N62" i="2"/>
  <c r="N25" i="2"/>
  <c r="N503" i="2"/>
  <c r="N276" i="2"/>
  <c r="N230" i="2"/>
  <c r="N640" i="2"/>
  <c r="N593" i="2"/>
  <c r="N289" i="2"/>
  <c r="N147" i="2"/>
  <c r="N392" i="2"/>
  <c r="N584" i="2"/>
  <c r="N530" i="2"/>
  <c r="N629" i="2"/>
  <c r="N479" i="2"/>
  <c r="N319" i="2"/>
  <c r="N418" i="2"/>
  <c r="N729" i="2"/>
  <c r="N696" i="2"/>
  <c r="N378" i="2"/>
  <c r="N309" i="2"/>
  <c r="N22" i="2"/>
  <c r="N131" i="2"/>
  <c r="N63" i="2"/>
  <c r="N398" i="2"/>
  <c r="N635" i="2"/>
  <c r="N27" i="2"/>
  <c r="N93" i="2"/>
  <c r="N288" i="2"/>
  <c r="N185" i="2"/>
  <c r="N606" i="2"/>
  <c r="N330" i="2"/>
  <c r="N579" i="2"/>
  <c r="N278" i="2"/>
  <c r="N91" i="2"/>
  <c r="N6" i="2"/>
  <c r="N719" i="2"/>
  <c r="N126" i="2"/>
  <c r="N380" i="2"/>
  <c r="N685" i="2"/>
  <c r="N113" i="2"/>
  <c r="N76" i="2"/>
  <c r="N352" i="2"/>
  <c r="N675" i="2"/>
  <c r="N493" i="2"/>
  <c r="N161" i="2"/>
  <c r="N427" i="2"/>
  <c r="N669" i="2"/>
  <c r="N473" i="2"/>
  <c r="N599" i="2"/>
  <c r="N149" i="2"/>
  <c r="N692" i="2"/>
  <c r="N668" i="2"/>
  <c r="N472" i="2"/>
  <c r="N721" i="2"/>
  <c r="N617" i="2"/>
  <c r="N382" i="2"/>
  <c r="N15" i="2"/>
  <c r="N190" i="2"/>
  <c r="N331" i="2"/>
  <c r="N172" i="2"/>
  <c r="N203" i="2"/>
  <c r="N647" i="2"/>
  <c r="N122" i="2"/>
  <c r="N386" i="2"/>
  <c r="N520" i="2"/>
  <c r="N657" i="2"/>
  <c r="N26" i="2"/>
  <c r="N409" i="2"/>
  <c r="N28" i="2"/>
  <c r="N594" i="2"/>
  <c r="N554" i="2"/>
  <c r="N623" i="2"/>
  <c r="N589" i="2"/>
  <c r="N103" i="2"/>
  <c r="N168" i="2"/>
  <c r="N715" i="2"/>
  <c r="N440" i="2"/>
  <c r="N266" i="2"/>
  <c r="N144" i="2"/>
  <c r="N528" i="2"/>
  <c r="N581" i="2"/>
  <c r="N406" i="2"/>
  <c r="N167" i="2"/>
  <c r="N716" i="2"/>
  <c r="N546" i="2"/>
  <c r="N516" i="2"/>
  <c r="N291" i="2"/>
  <c r="N360" i="2"/>
  <c r="N551" i="2"/>
  <c r="N56" i="2"/>
  <c r="N555" i="2"/>
  <c r="N391" i="2"/>
  <c r="N401" i="2"/>
  <c r="N394" i="2"/>
  <c r="N41" i="2"/>
  <c r="N30" i="2"/>
  <c r="N322" i="2"/>
  <c r="N470" i="2"/>
  <c r="N312" i="2"/>
  <c r="N408" i="2"/>
  <c r="N164" i="2"/>
  <c r="N261" i="2"/>
  <c r="N328" i="2"/>
  <c r="N602" i="2"/>
  <c r="N316" i="2"/>
  <c r="N705" i="2"/>
  <c r="N526" i="2"/>
  <c r="N124" i="2"/>
  <c r="N224" i="2"/>
  <c r="N576" i="2"/>
  <c r="N544" i="2"/>
  <c r="N453" i="2"/>
  <c r="N242" i="2"/>
  <c r="N588" i="2"/>
  <c r="N347" i="2"/>
  <c r="N491" i="2"/>
  <c r="N713" i="2"/>
  <c r="N703" i="2"/>
  <c r="N600" i="2"/>
  <c r="N120" i="2"/>
  <c r="N511" i="2"/>
  <c r="N140" i="2"/>
  <c r="N700" i="2"/>
  <c r="N500" i="2"/>
  <c r="N578" i="2"/>
  <c r="N457" i="2"/>
  <c r="N484" i="2"/>
  <c r="N583" i="2"/>
  <c r="N327" i="2"/>
  <c r="N157" i="2"/>
  <c r="N603" i="2"/>
  <c r="N212" i="2"/>
  <c r="N435" i="2"/>
  <c r="N489" i="2"/>
  <c r="N731" i="2"/>
  <c r="N200" i="2"/>
  <c r="N109" i="2"/>
  <c r="N156" i="2"/>
  <c r="N552" i="2"/>
  <c r="N496" i="2"/>
  <c r="N646" i="2"/>
  <c r="N423" i="2"/>
  <c r="N445" i="2"/>
  <c r="N653" i="2"/>
  <c r="N672" i="2"/>
  <c r="N117" i="2"/>
  <c r="N681" i="2"/>
  <c r="N481" i="2"/>
  <c r="N580" i="2"/>
  <c r="N340" i="2"/>
  <c r="N449" i="2"/>
  <c r="N709" i="2"/>
  <c r="N501" i="2"/>
  <c r="N125" i="2"/>
  <c r="N42" i="2"/>
  <c r="N478" i="2"/>
  <c r="N341" i="2"/>
  <c r="N66" i="2"/>
  <c r="N246" i="2"/>
  <c r="N143" i="2"/>
  <c r="N376" i="2"/>
  <c r="N679" i="2"/>
  <c r="N443" i="2"/>
  <c r="N39" i="2"/>
  <c r="N69" i="2"/>
  <c r="N180" i="2"/>
  <c r="N121" i="2"/>
  <c r="N665" i="2"/>
  <c r="N577" i="2"/>
  <c r="N253" i="2"/>
  <c r="N512" i="2"/>
  <c r="N274" i="2"/>
  <c r="N315" i="2"/>
  <c r="N251" i="2"/>
  <c r="N362" i="2"/>
  <c r="N631" i="2"/>
  <c r="N690" i="2"/>
  <c r="N537" i="2"/>
  <c r="N258" i="2"/>
  <c r="N399" i="2"/>
  <c r="N48" i="2"/>
  <c r="N664" i="2"/>
  <c r="N162" i="2"/>
  <c r="N614" i="2"/>
  <c r="N651" i="2"/>
  <c r="N574" i="2"/>
  <c r="N367" i="2"/>
  <c r="N353" i="2"/>
  <c r="N396" i="2"/>
  <c r="N107" i="2"/>
  <c r="N441" i="2"/>
  <c r="N204" i="2"/>
  <c r="N725" i="2"/>
  <c r="N68" i="2"/>
  <c r="N313" i="2"/>
  <c r="N670" i="2"/>
  <c r="N270" i="2"/>
  <c r="N215" i="2"/>
  <c r="N237" i="2"/>
  <c r="N717" i="2"/>
  <c r="N538" i="2"/>
  <c r="N523" i="2"/>
  <c r="N655" i="2"/>
  <c r="N650" i="2"/>
  <c r="N730" i="2"/>
  <c r="N293" i="2"/>
  <c r="N199" i="2"/>
  <c r="N720" i="2"/>
  <c r="N304" i="2"/>
  <c r="N561" i="2"/>
  <c r="N694" i="2"/>
  <c r="N277" i="2"/>
  <c r="N543" i="2"/>
  <c r="N32" i="2"/>
  <c r="N549" i="2"/>
  <c r="N350" i="2"/>
  <c r="N268" i="2"/>
  <c r="N175" i="2"/>
  <c r="N456" i="2"/>
  <c r="N712" i="2"/>
  <c r="N132" i="2"/>
  <c r="N229" i="2"/>
  <c r="N634" i="2"/>
  <c r="N732" i="2"/>
  <c r="N282" i="2"/>
  <c r="N72" i="2"/>
  <c r="N182" i="2"/>
  <c r="N682" i="2"/>
  <c r="N706" i="2"/>
  <c r="N517" i="2"/>
  <c r="N542" i="2"/>
  <c r="N499" i="2"/>
  <c r="N626" i="2"/>
  <c r="N505" i="2"/>
  <c r="N704" i="2"/>
  <c r="N133" i="2"/>
  <c r="N475" i="2"/>
  <c r="N442" i="2"/>
  <c r="N433" i="2"/>
  <c r="N218" i="2"/>
  <c r="N686" i="2"/>
  <c r="N643" i="2"/>
  <c r="N424" i="2"/>
  <c r="N687" i="2"/>
  <c r="N369" i="2"/>
  <c r="N307" i="2"/>
  <c r="N281" i="2"/>
  <c r="N272" i="2"/>
  <c r="N545" i="2"/>
  <c r="N426" i="2"/>
  <c r="N559" i="2"/>
  <c r="N575" i="2"/>
  <c r="N632" i="2"/>
  <c r="N137" i="2"/>
  <c r="N262" i="2"/>
  <c r="N295" i="2"/>
  <c r="N387" i="2"/>
  <c r="N483" i="2"/>
  <c r="N235" i="2"/>
  <c r="N305" i="2"/>
  <c r="N710" i="2"/>
  <c r="N173" i="2"/>
  <c r="N560" i="2"/>
  <c r="N628" i="2"/>
  <c r="N434" i="2"/>
  <c r="N612" i="2"/>
  <c r="N317" i="2"/>
  <c r="N536" i="2"/>
  <c r="N383" i="2"/>
  <c r="N522" i="2"/>
  <c r="N693" i="2"/>
  <c r="N502" i="2"/>
  <c r="N673" i="2"/>
  <c r="N346" i="2"/>
  <c r="N557" i="2"/>
  <c r="N678" i="2"/>
  <c r="N448" i="2"/>
  <c r="N642" i="2"/>
  <c r="N256" i="2"/>
  <c r="N329" i="2"/>
  <c r="N702" i="2"/>
  <c r="N666" i="2"/>
  <c r="N701" i="2"/>
  <c r="N676" i="2"/>
  <c r="N658" i="2"/>
  <c r="N529" i="2"/>
  <c r="N613" i="2"/>
  <c r="N711" i="2"/>
  <c r="N728" i="2"/>
  <c r="N513" i="2"/>
  <c r="N654" i="2"/>
  <c r="N674" i="2"/>
  <c r="N718" i="2"/>
  <c r="N570" i="2"/>
  <c r="N698" i="2"/>
  <c r="N683" i="2"/>
  <c r="N697" i="2"/>
  <c r="N699" i="2"/>
  <c r="N722" i="2"/>
  <c r="N708" i="2"/>
  <c r="N677" i="2"/>
  <c r="N726" i="2"/>
  <c r="N656" i="2"/>
  <c r="N714" i="2"/>
  <c r="L595" i="2"/>
  <c r="L534" i="2"/>
  <c r="L515" i="2"/>
  <c r="L75" i="2"/>
  <c r="L227" i="2"/>
  <c r="L384" i="2"/>
  <c r="L349" i="2"/>
  <c r="L301" i="2"/>
  <c r="L548" i="2"/>
  <c r="L504" i="2"/>
  <c r="L211" i="2"/>
  <c r="L459" i="2"/>
  <c r="L94" i="2"/>
  <c r="L633" i="2"/>
  <c r="L98" i="2"/>
  <c r="L444" i="2"/>
  <c r="L604" i="2"/>
  <c r="L573" i="2"/>
  <c r="L407" i="2"/>
  <c r="L51" i="2"/>
  <c r="L458" i="2"/>
  <c r="L372" i="2"/>
  <c r="L471" i="2"/>
  <c r="L201" i="2"/>
  <c r="L252" i="2"/>
  <c r="L404" i="2"/>
  <c r="L567" i="2"/>
  <c r="L607" i="2"/>
  <c r="L78" i="2"/>
  <c r="L541" i="2"/>
  <c r="L110" i="2"/>
  <c r="L300" i="2"/>
  <c r="L3" i="2"/>
  <c r="L365" i="2"/>
  <c r="L661" i="2"/>
  <c r="L71" i="2"/>
  <c r="L412" i="2"/>
  <c r="L150" i="2"/>
  <c r="L205" i="2"/>
  <c r="L96" i="2"/>
  <c r="L659" i="2"/>
  <c r="L49" i="2"/>
  <c r="L519" i="2"/>
  <c r="L336" i="2"/>
  <c r="L421" i="2"/>
  <c r="L163" i="2"/>
  <c r="L223" i="2"/>
  <c r="L569" i="2"/>
  <c r="L193" i="2"/>
  <c r="L311" i="2"/>
  <c r="L498" i="2"/>
  <c r="L371" i="2"/>
  <c r="L303" i="2"/>
  <c r="L428" i="2"/>
  <c r="L92" i="2"/>
  <c r="L454" i="2"/>
  <c r="L79" i="2"/>
  <c r="L279" i="2"/>
  <c r="L245" i="2"/>
  <c r="L337" i="2"/>
  <c r="L58" i="2"/>
  <c r="L487" i="2"/>
  <c r="L332" i="2"/>
  <c r="L297" i="2"/>
  <c r="L323" i="2"/>
  <c r="L273" i="2"/>
  <c r="L290" i="2"/>
  <c r="L128" i="2"/>
  <c r="L361" i="2"/>
  <c r="L446" i="2"/>
  <c r="L118" i="2"/>
  <c r="L420" i="2"/>
  <c r="L214" i="2"/>
  <c r="L326" i="2"/>
  <c r="L436" i="2"/>
  <c r="L99" i="2"/>
  <c r="L166" i="2"/>
  <c r="L615" i="2"/>
  <c r="L263" i="2"/>
  <c r="L55" i="2"/>
  <c r="L134" i="2"/>
  <c r="L351" i="2"/>
  <c r="L85" i="2"/>
  <c r="L507" i="2"/>
  <c r="L283" i="2"/>
  <c r="L466" i="2"/>
  <c r="L419" i="2"/>
  <c r="L239" i="2"/>
  <c r="L61" i="2"/>
  <c r="L286" i="2"/>
  <c r="L467" i="2"/>
  <c r="L207" i="2"/>
  <c r="L596" i="2"/>
  <c r="L114" i="2"/>
  <c r="L90" i="2"/>
  <c r="L100" i="2"/>
  <c r="L244" i="2"/>
  <c r="L275" i="2"/>
  <c r="L47" i="2"/>
  <c r="L610" i="2"/>
  <c r="L410" i="2"/>
  <c r="L220" i="2"/>
  <c r="L415" i="2"/>
  <c r="L18" i="2"/>
  <c r="L74" i="2"/>
  <c r="L343" i="2"/>
  <c r="L334" i="2"/>
  <c r="L12" i="2"/>
  <c r="L618" i="2"/>
  <c r="L34" i="2"/>
  <c r="L490" i="2"/>
  <c r="L54" i="2"/>
  <c r="L514" i="2"/>
  <c r="L151" i="2"/>
  <c r="L45" i="2"/>
  <c r="L232" i="2"/>
  <c r="L357" i="2"/>
  <c r="L152" i="2"/>
  <c r="L165" i="2"/>
  <c r="L287" i="2"/>
  <c r="L255" i="2"/>
  <c r="L461" i="2"/>
  <c r="L320" i="2"/>
  <c r="L23" i="2"/>
  <c r="L727" i="2"/>
  <c r="L333" i="2"/>
  <c r="L247" i="2"/>
  <c r="L622" i="2"/>
  <c r="L86" i="2"/>
  <c r="L130" i="2"/>
  <c r="L111" i="2"/>
  <c r="L221" i="2"/>
  <c r="L10" i="2"/>
  <c r="L65" i="2"/>
  <c r="L663" i="2"/>
  <c r="L310" i="2"/>
  <c r="L364" i="2"/>
  <c r="L638" i="2"/>
  <c r="L228" i="2"/>
  <c r="L695" i="2"/>
  <c r="L531" i="2"/>
  <c r="L294" i="2"/>
  <c r="L335" i="2"/>
  <c r="L377" i="2"/>
  <c r="L231" i="2"/>
  <c r="L590" i="2"/>
  <c r="L395" i="2"/>
  <c r="L425" i="2"/>
  <c r="L8" i="2"/>
  <c r="L183" i="2"/>
  <c r="L24" i="2"/>
  <c r="L102" i="2"/>
  <c r="L375" i="2"/>
  <c r="L29" i="2"/>
  <c r="L249" i="2"/>
  <c r="L450" i="2"/>
  <c r="L106" i="2"/>
  <c r="L723" i="2"/>
  <c r="L238" i="2"/>
  <c r="L556" i="2"/>
  <c r="L506" i="2"/>
  <c r="L217" i="2"/>
  <c r="L397" i="2"/>
  <c r="L485" i="2"/>
  <c r="L248" i="2"/>
  <c r="L605" i="2"/>
  <c r="L492" i="2"/>
  <c r="L225" i="2"/>
  <c r="L339" i="2"/>
  <c r="L525" i="2"/>
  <c r="L184" i="2"/>
  <c r="L562" i="2"/>
  <c r="L572" i="2"/>
  <c r="L510" i="2"/>
  <c r="L292" i="2"/>
  <c r="L648" i="2"/>
  <c r="L627" i="2"/>
  <c r="L197" i="2"/>
  <c r="L468" i="2"/>
  <c r="L611" i="2"/>
  <c r="L494" i="2"/>
  <c r="L116" i="2"/>
  <c r="L671" i="2"/>
  <c r="L35" i="2"/>
  <c r="L488" i="2"/>
  <c r="L585" i="2"/>
  <c r="L636" i="2"/>
  <c r="L233" i="2"/>
  <c r="L70" i="2"/>
  <c r="L169" i="2"/>
  <c r="L302" i="2"/>
  <c r="L608" i="2"/>
  <c r="L587" i="2"/>
  <c r="L306" i="2"/>
  <c r="L592" i="2"/>
  <c r="L154" i="2"/>
  <c r="L474" i="2"/>
  <c r="L7" i="2"/>
  <c r="L509" i="2"/>
  <c r="L226" i="2"/>
  <c r="L89" i="2"/>
  <c r="L532" i="2"/>
  <c r="L637" i="2"/>
  <c r="L250" i="2"/>
  <c r="L621" i="2"/>
  <c r="L486" i="2"/>
  <c r="L181" i="2"/>
  <c r="L462" i="2"/>
  <c r="L354" i="2"/>
  <c r="L53" i="2"/>
  <c r="L112" i="2"/>
  <c r="L284" i="2"/>
  <c r="L52" i="2"/>
  <c r="L480" i="2"/>
  <c r="L460" i="2"/>
  <c r="L60" i="2"/>
  <c r="L390" i="2"/>
  <c r="L437" i="2"/>
  <c r="L83" i="2"/>
  <c r="L138" i="2"/>
  <c r="L571" i="2"/>
  <c r="L414" i="2"/>
  <c r="L539" i="2"/>
  <c r="L429" i="2"/>
  <c r="L236" i="2"/>
  <c r="L17" i="2"/>
  <c r="L176" i="2"/>
  <c r="L464" i="2"/>
  <c r="L222" i="2"/>
  <c r="L338" i="2"/>
  <c r="L652" i="2"/>
  <c r="L160" i="2"/>
  <c r="L403" i="2"/>
  <c r="L148" i="2"/>
  <c r="L82" i="2"/>
  <c r="L344" i="2"/>
  <c r="L13" i="2"/>
  <c r="L325" i="2"/>
  <c r="L417" i="2"/>
  <c r="L40" i="2"/>
  <c r="L521" i="2"/>
  <c r="L388" i="2"/>
  <c r="L104" i="2"/>
  <c r="L314" i="2"/>
  <c r="L43" i="2"/>
  <c r="L688" i="2"/>
  <c r="L413" i="2"/>
  <c r="L177" i="2"/>
  <c r="L80" i="2"/>
  <c r="L451" i="2"/>
  <c r="L115" i="2"/>
  <c r="L452" i="2"/>
  <c r="L645" i="2"/>
  <c r="L105" i="2"/>
  <c r="L348" i="2"/>
  <c r="L689" i="2"/>
  <c r="L564" i="2"/>
  <c r="L355" i="2"/>
  <c r="L400" i="2"/>
  <c r="L356" i="2"/>
  <c r="L342" i="2"/>
  <c r="L16" i="2"/>
  <c r="L389" i="2"/>
  <c r="L527" i="2"/>
  <c r="L31" i="2"/>
  <c r="L240" i="2"/>
  <c r="L95" i="2"/>
  <c r="L591" i="2"/>
  <c r="L662" i="2"/>
  <c r="L366" i="2"/>
  <c r="L518" i="2"/>
  <c r="L586" i="2"/>
  <c r="L482" i="2"/>
  <c r="L381" i="2"/>
  <c r="L455" i="2"/>
  <c r="L724" i="2"/>
  <c r="L57" i="2"/>
  <c r="L465" i="2"/>
  <c r="L416" i="2"/>
  <c r="L405" i="2"/>
  <c r="L194" i="2"/>
  <c r="L411" i="2"/>
  <c r="L495" i="2"/>
  <c r="L393" i="2"/>
  <c r="L265" i="2"/>
  <c r="L447" i="2"/>
  <c r="L219" i="2"/>
  <c r="L129" i="2"/>
  <c r="L533" i="2"/>
  <c r="L101" i="2"/>
  <c r="L187" i="2"/>
  <c r="L280" i="2"/>
  <c r="L422" i="2"/>
  <c r="L81" i="2"/>
  <c r="L210" i="2"/>
  <c r="L550" i="2"/>
  <c r="L4" i="2"/>
  <c r="L88" i="2"/>
  <c r="L649" i="2"/>
  <c r="L202" i="2"/>
  <c r="L476" i="2"/>
  <c r="L373" i="2"/>
  <c r="L285" i="2"/>
  <c r="L241" i="2"/>
  <c r="L209" i="2"/>
  <c r="L174" i="2"/>
  <c r="L84" i="2"/>
  <c r="L195" i="2"/>
  <c r="L179" i="2"/>
  <c r="L77" i="2"/>
  <c r="L630" i="2"/>
  <c r="L374" i="2"/>
  <c r="L267" i="2"/>
  <c r="L385" i="2"/>
  <c r="L624" i="2"/>
  <c r="L145" i="2"/>
  <c r="L136" i="2"/>
  <c r="L616" i="2"/>
  <c r="L508" i="2"/>
  <c r="L535" i="2"/>
  <c r="L189" i="2"/>
  <c r="L271" i="2"/>
  <c r="L620" i="2"/>
  <c r="L345" i="2"/>
  <c r="L64" i="2"/>
  <c r="L363" i="2"/>
  <c r="L430" i="2"/>
  <c r="L298" i="2"/>
  <c r="L707" i="2"/>
  <c r="L257" i="2"/>
  <c r="L191" i="2"/>
  <c r="L243" i="2"/>
  <c r="L324" i="2"/>
  <c r="L188" i="2"/>
  <c r="L497" i="2"/>
  <c r="L67" i="2"/>
  <c r="L119" i="2"/>
  <c r="L438" i="2"/>
  <c r="L254" i="2"/>
  <c r="L566" i="2"/>
  <c r="L402" i="2"/>
  <c r="L619" i="2"/>
  <c r="L5" i="2"/>
  <c r="L153" i="2"/>
  <c r="L368" i="2"/>
  <c r="L139" i="2"/>
  <c r="L158" i="2"/>
  <c r="L37" i="2"/>
  <c r="L198" i="2"/>
  <c r="L142" i="2"/>
  <c r="L59" i="2"/>
  <c r="L296" i="2"/>
  <c r="L680" i="2"/>
  <c r="L547" i="2"/>
  <c r="L19" i="2"/>
  <c r="L206" i="2"/>
  <c r="L358" i="2"/>
  <c r="L38" i="2"/>
  <c r="L44" i="2"/>
  <c r="L20" i="2"/>
  <c r="L36" i="2"/>
  <c r="L691" i="2"/>
  <c r="L186" i="2"/>
  <c r="L540" i="2"/>
  <c r="L639" i="2"/>
  <c r="L601" i="2"/>
  <c r="L123" i="2"/>
  <c r="L568" i="2"/>
  <c r="L439" i="2"/>
  <c r="L170" i="2"/>
  <c r="L97" i="2"/>
  <c r="L159" i="2"/>
  <c r="L321" i="2"/>
  <c r="L9" i="2"/>
  <c r="L196" i="2"/>
  <c r="L565" i="2"/>
  <c r="L50" i="2"/>
  <c r="L563" i="2"/>
  <c r="L135" i="2"/>
  <c r="L431" i="2"/>
  <c r="L299" i="2"/>
  <c r="L660" i="2"/>
  <c r="L2" i="2"/>
  <c r="L192" i="2"/>
  <c r="L609" i="2"/>
  <c r="L108" i="2"/>
  <c r="L582" i="2"/>
  <c r="L684" i="2"/>
  <c r="L477" i="2"/>
  <c r="L264" i="2"/>
  <c r="L308" i="2"/>
  <c r="L259" i="2"/>
  <c r="L524" i="2"/>
  <c r="L141" i="2"/>
  <c r="L46" i="2"/>
  <c r="L87" i="2"/>
  <c r="L469" i="2"/>
  <c r="L598" i="2"/>
  <c r="L318" i="2"/>
  <c r="L432" i="2"/>
  <c r="L269" i="2"/>
  <c r="L73" i="2"/>
  <c r="L625" i="2"/>
  <c r="L370" i="2"/>
  <c r="L33" i="2"/>
  <c r="L11" i="2"/>
  <c r="L208" i="2"/>
  <c r="L21" i="2"/>
  <c r="L155" i="2"/>
  <c r="L178" i="2"/>
  <c r="L260" i="2"/>
  <c r="L359" i="2"/>
  <c r="L379" i="2"/>
  <c r="L644" i="2"/>
  <c r="L667" i="2"/>
  <c r="L597" i="2"/>
  <c r="L463" i="2"/>
  <c r="L14" i="2"/>
  <c r="L641" i="2"/>
  <c r="L213" i="2"/>
  <c r="L146" i="2"/>
  <c r="L558" i="2"/>
  <c r="L127" i="2"/>
  <c r="L234" i="2"/>
  <c r="L553" i="2"/>
  <c r="L171" i="2"/>
  <c r="L216" i="2"/>
  <c r="L62" i="2"/>
  <c r="L25" i="2"/>
  <c r="L503" i="2"/>
  <c r="L276" i="2"/>
  <c r="L230" i="2"/>
  <c r="L640" i="2"/>
  <c r="L593" i="2"/>
  <c r="L289" i="2"/>
  <c r="L147" i="2"/>
  <c r="L392" i="2"/>
  <c r="L584" i="2"/>
  <c r="L530" i="2"/>
  <c r="L629" i="2"/>
  <c r="L479" i="2"/>
  <c r="L319" i="2"/>
  <c r="L418" i="2"/>
  <c r="L729" i="2"/>
  <c r="L696" i="2"/>
  <c r="L378" i="2"/>
  <c r="L309" i="2"/>
  <c r="L22" i="2"/>
  <c r="L131" i="2"/>
  <c r="L63" i="2"/>
  <c r="L398" i="2"/>
  <c r="L635" i="2"/>
  <c r="L27" i="2"/>
  <c r="L93" i="2"/>
  <c r="L288" i="2"/>
  <c r="L185" i="2"/>
  <c r="L606" i="2"/>
  <c r="L330" i="2"/>
  <c r="L579" i="2"/>
  <c r="L278" i="2"/>
  <c r="L91" i="2"/>
  <c r="L6" i="2"/>
  <c r="L719" i="2"/>
  <c r="L126" i="2"/>
  <c r="L380" i="2"/>
  <c r="L685" i="2"/>
  <c r="L113" i="2"/>
  <c r="L76" i="2"/>
  <c r="L352" i="2"/>
  <c r="L675" i="2"/>
  <c r="L493" i="2"/>
  <c r="L161" i="2"/>
  <c r="L427" i="2"/>
  <c r="L669" i="2"/>
  <c r="L473" i="2"/>
  <c r="L599" i="2"/>
  <c r="L149" i="2"/>
  <c r="L692" i="2"/>
  <c r="L668" i="2"/>
  <c r="L472" i="2"/>
  <c r="L721" i="2"/>
  <c r="L617" i="2"/>
  <c r="L382" i="2"/>
  <c r="L15" i="2"/>
  <c r="L190" i="2"/>
  <c r="L331" i="2"/>
  <c r="L172" i="2"/>
  <c r="L203" i="2"/>
  <c r="L647" i="2"/>
  <c r="L122" i="2"/>
  <c r="L386" i="2"/>
  <c r="L520" i="2"/>
  <c r="L657" i="2"/>
  <c r="L26" i="2"/>
  <c r="L409" i="2"/>
  <c r="L28" i="2"/>
  <c r="L594" i="2"/>
  <c r="L554" i="2"/>
  <c r="L623" i="2"/>
  <c r="L589" i="2"/>
  <c r="L103" i="2"/>
  <c r="L168" i="2"/>
  <c r="L715" i="2"/>
  <c r="L440" i="2"/>
  <c r="L266" i="2"/>
  <c r="L144" i="2"/>
  <c r="L528" i="2"/>
  <c r="L581" i="2"/>
  <c r="L406" i="2"/>
  <c r="L167" i="2"/>
  <c r="L716" i="2"/>
  <c r="L546" i="2"/>
  <c r="L516" i="2"/>
  <c r="L291" i="2"/>
  <c r="L360" i="2"/>
  <c r="L551" i="2"/>
  <c r="L56" i="2"/>
  <c r="L555" i="2"/>
  <c r="L391" i="2"/>
  <c r="L401" i="2"/>
  <c r="L394" i="2"/>
  <c r="L41" i="2"/>
  <c r="L30" i="2"/>
  <c r="L322" i="2"/>
  <c r="L470" i="2"/>
  <c r="L312" i="2"/>
  <c r="L408" i="2"/>
  <c r="L164" i="2"/>
  <c r="L261" i="2"/>
  <c r="L328" i="2"/>
  <c r="L602" i="2"/>
  <c r="L316" i="2"/>
  <c r="L705" i="2"/>
  <c r="L526" i="2"/>
  <c r="L124" i="2"/>
  <c r="L224" i="2"/>
  <c r="L576" i="2"/>
  <c r="L544" i="2"/>
  <c r="L453" i="2"/>
  <c r="L242" i="2"/>
  <c r="L588" i="2"/>
  <c r="L347" i="2"/>
  <c r="L491" i="2"/>
  <c r="L713" i="2"/>
  <c r="L703" i="2"/>
  <c r="L600" i="2"/>
  <c r="L120" i="2"/>
  <c r="L511" i="2"/>
  <c r="L140" i="2"/>
  <c r="L700" i="2"/>
  <c r="L500" i="2"/>
  <c r="L578" i="2"/>
  <c r="L457" i="2"/>
  <c r="L484" i="2"/>
  <c r="L583" i="2"/>
  <c r="L327" i="2"/>
  <c r="L157" i="2"/>
  <c r="L603" i="2"/>
  <c r="L212" i="2"/>
  <c r="L435" i="2"/>
  <c r="L489" i="2"/>
  <c r="L731" i="2"/>
  <c r="L200" i="2"/>
  <c r="L109" i="2"/>
  <c r="L156" i="2"/>
  <c r="L552" i="2"/>
  <c r="L496" i="2"/>
  <c r="L646" i="2"/>
  <c r="L423" i="2"/>
  <c r="L445" i="2"/>
  <c r="L653" i="2"/>
  <c r="L672" i="2"/>
  <c r="L117" i="2"/>
  <c r="L681" i="2"/>
  <c r="L481" i="2"/>
  <c r="L580" i="2"/>
  <c r="L340" i="2"/>
  <c r="L449" i="2"/>
  <c r="L709" i="2"/>
  <c r="L501" i="2"/>
  <c r="L125" i="2"/>
  <c r="L42" i="2"/>
  <c r="L478" i="2"/>
  <c r="L341" i="2"/>
  <c r="L66" i="2"/>
  <c r="L246" i="2"/>
  <c r="L143" i="2"/>
  <c r="L376" i="2"/>
  <c r="L679" i="2"/>
  <c r="L443" i="2"/>
  <c r="L39" i="2"/>
  <c r="L69" i="2"/>
  <c r="L180" i="2"/>
  <c r="L121" i="2"/>
  <c r="L665" i="2"/>
  <c r="L577" i="2"/>
  <c r="L253" i="2"/>
  <c r="L512" i="2"/>
  <c r="L274" i="2"/>
  <c r="L315" i="2"/>
  <c r="L251" i="2"/>
  <c r="L362" i="2"/>
  <c r="L631" i="2"/>
  <c r="L690" i="2"/>
  <c r="L537" i="2"/>
  <c r="L258" i="2"/>
  <c r="L399" i="2"/>
  <c r="L48" i="2"/>
  <c r="L664" i="2"/>
  <c r="L162" i="2"/>
  <c r="L614" i="2"/>
  <c r="L651" i="2"/>
  <c r="L574" i="2"/>
  <c r="L367" i="2"/>
  <c r="L353" i="2"/>
  <c r="L396" i="2"/>
  <c r="L107" i="2"/>
  <c r="L441" i="2"/>
  <c r="L204" i="2"/>
  <c r="L725" i="2"/>
  <c r="L68" i="2"/>
  <c r="L313" i="2"/>
  <c r="L670" i="2"/>
  <c r="L270" i="2"/>
  <c r="L215" i="2"/>
  <c r="L237" i="2"/>
  <c r="L717" i="2"/>
  <c r="L538" i="2"/>
  <c r="L523" i="2"/>
  <c r="L655" i="2"/>
  <c r="L650" i="2"/>
  <c r="L730" i="2"/>
  <c r="L293" i="2"/>
  <c r="L199" i="2"/>
  <c r="L720" i="2"/>
  <c r="L304" i="2"/>
  <c r="L561" i="2"/>
  <c r="L694" i="2"/>
  <c r="L277" i="2"/>
  <c r="L543" i="2"/>
  <c r="L32" i="2"/>
  <c r="L549" i="2"/>
  <c r="L350" i="2"/>
  <c r="L268" i="2"/>
  <c r="L175" i="2"/>
  <c r="L456" i="2"/>
  <c r="L712" i="2"/>
  <c r="L132" i="2"/>
  <c r="L229" i="2"/>
  <c r="L634" i="2"/>
  <c r="L732" i="2"/>
  <c r="L282" i="2"/>
  <c r="L72" i="2"/>
  <c r="L182" i="2"/>
  <c r="L682" i="2"/>
  <c r="L706" i="2"/>
  <c r="L517" i="2"/>
  <c r="L542" i="2"/>
  <c r="L499" i="2"/>
  <c r="L626" i="2"/>
  <c r="L505" i="2"/>
  <c r="L704" i="2"/>
  <c r="L133" i="2"/>
  <c r="L475" i="2"/>
  <c r="L442" i="2"/>
  <c r="L433" i="2"/>
  <c r="L218" i="2"/>
  <c r="L686" i="2"/>
  <c r="L643" i="2"/>
  <c r="L424" i="2"/>
  <c r="L687" i="2"/>
  <c r="L369" i="2"/>
  <c r="L307" i="2"/>
  <c r="L281" i="2"/>
  <c r="L272" i="2"/>
  <c r="L545" i="2"/>
  <c r="L426" i="2"/>
  <c r="L559" i="2"/>
  <c r="L575" i="2"/>
  <c r="L632" i="2"/>
  <c r="L137" i="2"/>
  <c r="L262" i="2"/>
  <c r="L295" i="2"/>
  <c r="L387" i="2"/>
  <c r="L483" i="2"/>
  <c r="L235" i="2"/>
  <c r="L305" i="2"/>
  <c r="L710" i="2"/>
  <c r="L173" i="2"/>
  <c r="L560" i="2"/>
  <c r="L628" i="2"/>
  <c r="L434" i="2"/>
  <c r="L612" i="2"/>
  <c r="L317" i="2"/>
  <c r="L536" i="2"/>
  <c r="L383" i="2"/>
  <c r="L522" i="2"/>
  <c r="L693" i="2"/>
  <c r="L502" i="2"/>
  <c r="L673" i="2"/>
  <c r="L346" i="2"/>
  <c r="L557" i="2"/>
  <c r="L678" i="2"/>
  <c r="L448" i="2"/>
  <c r="L642" i="2"/>
  <c r="L256" i="2"/>
  <c r="L329" i="2"/>
  <c r="L702" i="2"/>
  <c r="L666" i="2"/>
  <c r="L701" i="2"/>
  <c r="L676" i="2"/>
  <c r="L658" i="2"/>
  <c r="L529" i="2"/>
  <c r="L613" i="2"/>
  <c r="L711" i="2"/>
  <c r="L728" i="2"/>
  <c r="L513" i="2"/>
  <c r="L654" i="2"/>
  <c r="L674" i="2"/>
  <c r="L718" i="2"/>
  <c r="L570" i="2"/>
  <c r="L698" i="2"/>
  <c r="L683" i="2"/>
  <c r="L697" i="2"/>
  <c r="L699" i="2"/>
  <c r="L722" i="2"/>
  <c r="L708" i="2"/>
  <c r="L677" i="2"/>
  <c r="L726" i="2"/>
  <c r="L656" i="2"/>
  <c r="L714" i="2"/>
  <c r="J595" i="2"/>
  <c r="J534" i="2"/>
  <c r="J515" i="2"/>
  <c r="J75" i="2"/>
  <c r="J227" i="2"/>
  <c r="J384" i="2"/>
  <c r="J349" i="2"/>
  <c r="J301" i="2"/>
  <c r="J548" i="2"/>
  <c r="J504" i="2"/>
  <c r="J211" i="2"/>
  <c r="J459" i="2"/>
  <c r="J94" i="2"/>
  <c r="J633" i="2"/>
  <c r="J98" i="2"/>
  <c r="J444" i="2"/>
  <c r="J604" i="2"/>
  <c r="J573" i="2"/>
  <c r="J407" i="2"/>
  <c r="J51" i="2"/>
  <c r="J458" i="2"/>
  <c r="J372" i="2"/>
  <c r="J471" i="2"/>
  <c r="J201" i="2"/>
  <c r="J252" i="2"/>
  <c r="J404" i="2"/>
  <c r="J567" i="2"/>
  <c r="J607" i="2"/>
  <c r="J78" i="2"/>
  <c r="J541" i="2"/>
  <c r="J110" i="2"/>
  <c r="J300" i="2"/>
  <c r="J3" i="2"/>
  <c r="J365" i="2"/>
  <c r="J661" i="2"/>
  <c r="J71" i="2"/>
  <c r="J412" i="2"/>
  <c r="J150" i="2"/>
  <c r="J205" i="2"/>
  <c r="J96" i="2"/>
  <c r="J659" i="2"/>
  <c r="J49" i="2"/>
  <c r="J519" i="2"/>
  <c r="J336" i="2"/>
  <c r="J421" i="2"/>
  <c r="J163" i="2"/>
  <c r="J223" i="2"/>
  <c r="J569" i="2"/>
  <c r="J193" i="2"/>
  <c r="J311" i="2"/>
  <c r="J498" i="2"/>
  <c r="J371" i="2"/>
  <c r="J303" i="2"/>
  <c r="J428" i="2"/>
  <c r="J92" i="2"/>
  <c r="J454" i="2"/>
  <c r="J79" i="2"/>
  <c r="J279" i="2"/>
  <c r="J245" i="2"/>
  <c r="J337" i="2"/>
  <c r="J58" i="2"/>
  <c r="J487" i="2"/>
  <c r="J332" i="2"/>
  <c r="J297" i="2"/>
  <c r="J323" i="2"/>
  <c r="J273" i="2"/>
  <c r="J290" i="2"/>
  <c r="J128" i="2"/>
  <c r="J361" i="2"/>
  <c r="J446" i="2"/>
  <c r="J118" i="2"/>
  <c r="J420" i="2"/>
  <c r="J214" i="2"/>
  <c r="J326" i="2"/>
  <c r="J436" i="2"/>
  <c r="J99" i="2"/>
  <c r="J166" i="2"/>
  <c r="J615" i="2"/>
  <c r="J263" i="2"/>
  <c r="J55" i="2"/>
  <c r="J134" i="2"/>
  <c r="J351" i="2"/>
  <c r="J85" i="2"/>
  <c r="J507" i="2"/>
  <c r="J283" i="2"/>
  <c r="J466" i="2"/>
  <c r="J419" i="2"/>
  <c r="J239" i="2"/>
  <c r="J61" i="2"/>
  <c r="J286" i="2"/>
  <c r="J467" i="2"/>
  <c r="J207" i="2"/>
  <c r="J596" i="2"/>
  <c r="J114" i="2"/>
  <c r="J90" i="2"/>
  <c r="J100" i="2"/>
  <c r="J244" i="2"/>
  <c r="J275" i="2"/>
  <c r="J47" i="2"/>
  <c r="J610" i="2"/>
  <c r="J410" i="2"/>
  <c r="J220" i="2"/>
  <c r="J415" i="2"/>
  <c r="J18" i="2"/>
  <c r="J74" i="2"/>
  <c r="J343" i="2"/>
  <c r="J334" i="2"/>
  <c r="J12" i="2"/>
  <c r="J618" i="2"/>
  <c r="J34" i="2"/>
  <c r="J490" i="2"/>
  <c r="J54" i="2"/>
  <c r="J514" i="2"/>
  <c r="J151" i="2"/>
  <c r="J45" i="2"/>
  <c r="J232" i="2"/>
  <c r="J357" i="2"/>
  <c r="J152" i="2"/>
  <c r="J165" i="2"/>
  <c r="J287" i="2"/>
  <c r="J255" i="2"/>
  <c r="J461" i="2"/>
  <c r="J320" i="2"/>
  <c r="J23" i="2"/>
  <c r="J727" i="2"/>
  <c r="J333" i="2"/>
  <c r="J247" i="2"/>
  <c r="J622" i="2"/>
  <c r="J86" i="2"/>
  <c r="J130" i="2"/>
  <c r="J111" i="2"/>
  <c r="J221" i="2"/>
  <c r="J10" i="2"/>
  <c r="J65" i="2"/>
  <c r="J663" i="2"/>
  <c r="J310" i="2"/>
  <c r="J364" i="2"/>
  <c r="J638" i="2"/>
  <c r="J228" i="2"/>
  <c r="J695" i="2"/>
  <c r="J531" i="2"/>
  <c r="J294" i="2"/>
  <c r="J335" i="2"/>
  <c r="J377" i="2"/>
  <c r="J231" i="2"/>
  <c r="J590" i="2"/>
  <c r="J395" i="2"/>
  <c r="J425" i="2"/>
  <c r="J8" i="2"/>
  <c r="J183" i="2"/>
  <c r="J24" i="2"/>
  <c r="J102" i="2"/>
  <c r="J375" i="2"/>
  <c r="J29" i="2"/>
  <c r="J249" i="2"/>
  <c r="J450" i="2"/>
  <c r="J106" i="2"/>
  <c r="J723" i="2"/>
  <c r="J238" i="2"/>
  <c r="J556" i="2"/>
  <c r="J506" i="2"/>
  <c r="J217" i="2"/>
  <c r="J397" i="2"/>
  <c r="J485" i="2"/>
  <c r="J248" i="2"/>
  <c r="J605" i="2"/>
  <c r="J492" i="2"/>
  <c r="J225" i="2"/>
  <c r="J339" i="2"/>
  <c r="J525" i="2"/>
  <c r="J184" i="2"/>
  <c r="J562" i="2"/>
  <c r="J572" i="2"/>
  <c r="J510" i="2"/>
  <c r="J292" i="2"/>
  <c r="J648" i="2"/>
  <c r="J627" i="2"/>
  <c r="J197" i="2"/>
  <c r="J468" i="2"/>
  <c r="J611" i="2"/>
  <c r="J494" i="2"/>
  <c r="J116" i="2"/>
  <c r="J671" i="2"/>
  <c r="J35" i="2"/>
  <c r="J488" i="2"/>
  <c r="J585" i="2"/>
  <c r="J636" i="2"/>
  <c r="J233" i="2"/>
  <c r="J70" i="2"/>
  <c r="J169" i="2"/>
  <c r="J302" i="2"/>
  <c r="J608" i="2"/>
  <c r="J587" i="2"/>
  <c r="J306" i="2"/>
  <c r="J592" i="2"/>
  <c r="J154" i="2"/>
  <c r="J474" i="2"/>
  <c r="J7" i="2"/>
  <c r="J509" i="2"/>
  <c r="J226" i="2"/>
  <c r="J89" i="2"/>
  <c r="J532" i="2"/>
  <c r="J637" i="2"/>
  <c r="J250" i="2"/>
  <c r="J621" i="2"/>
  <c r="J486" i="2"/>
  <c r="J181" i="2"/>
  <c r="J462" i="2"/>
  <c r="J354" i="2"/>
  <c r="J53" i="2"/>
  <c r="J112" i="2"/>
  <c r="J284" i="2"/>
  <c r="J52" i="2"/>
  <c r="J480" i="2"/>
  <c r="J460" i="2"/>
  <c r="J60" i="2"/>
  <c r="J390" i="2"/>
  <c r="J437" i="2"/>
  <c r="J83" i="2"/>
  <c r="J138" i="2"/>
  <c r="J571" i="2"/>
  <c r="J414" i="2"/>
  <c r="J539" i="2"/>
  <c r="J429" i="2"/>
  <c r="J236" i="2"/>
  <c r="J17" i="2"/>
  <c r="J176" i="2"/>
  <c r="J464" i="2"/>
  <c r="J222" i="2"/>
  <c r="J338" i="2"/>
  <c r="J652" i="2"/>
  <c r="J160" i="2"/>
  <c r="J403" i="2"/>
  <c r="J148" i="2"/>
  <c r="J82" i="2"/>
  <c r="J344" i="2"/>
  <c r="J13" i="2"/>
  <c r="J325" i="2"/>
  <c r="J417" i="2"/>
  <c r="J40" i="2"/>
  <c r="J521" i="2"/>
  <c r="J388" i="2"/>
  <c r="J104" i="2"/>
  <c r="J314" i="2"/>
  <c r="J43" i="2"/>
  <c r="J688" i="2"/>
  <c r="J413" i="2"/>
  <c r="J177" i="2"/>
  <c r="J80" i="2"/>
  <c r="J451" i="2"/>
  <c r="J115" i="2"/>
  <c r="J452" i="2"/>
  <c r="J645" i="2"/>
  <c r="J105" i="2"/>
  <c r="J348" i="2"/>
  <c r="J689" i="2"/>
  <c r="J564" i="2"/>
  <c r="J355" i="2"/>
  <c r="J400" i="2"/>
  <c r="J356" i="2"/>
  <c r="J342" i="2"/>
  <c r="J16" i="2"/>
  <c r="J389" i="2"/>
  <c r="J527" i="2"/>
  <c r="J31" i="2"/>
  <c r="J240" i="2"/>
  <c r="J95" i="2"/>
  <c r="J591" i="2"/>
  <c r="J662" i="2"/>
  <c r="J366" i="2"/>
  <c r="J518" i="2"/>
  <c r="J586" i="2"/>
  <c r="J482" i="2"/>
  <c r="J381" i="2"/>
  <c r="J455" i="2"/>
  <c r="J724" i="2"/>
  <c r="J57" i="2"/>
  <c r="J465" i="2"/>
  <c r="J416" i="2"/>
  <c r="J405" i="2"/>
  <c r="J194" i="2"/>
  <c r="J411" i="2"/>
  <c r="J495" i="2"/>
  <c r="J393" i="2"/>
  <c r="J265" i="2"/>
  <c r="J447" i="2"/>
  <c r="J219" i="2"/>
  <c r="J129" i="2"/>
  <c r="J533" i="2"/>
  <c r="J101" i="2"/>
  <c r="J187" i="2"/>
  <c r="J280" i="2"/>
  <c r="J422" i="2"/>
  <c r="J81" i="2"/>
  <c r="J210" i="2"/>
  <c r="J550" i="2"/>
  <c r="J4" i="2"/>
  <c r="J88" i="2"/>
  <c r="J649" i="2"/>
  <c r="J202" i="2"/>
  <c r="J476" i="2"/>
  <c r="J373" i="2"/>
  <c r="J285" i="2"/>
  <c r="J241" i="2"/>
  <c r="J209" i="2"/>
  <c r="J174" i="2"/>
  <c r="J84" i="2"/>
  <c r="J195" i="2"/>
  <c r="J179" i="2"/>
  <c r="J77" i="2"/>
  <c r="J630" i="2"/>
  <c r="J374" i="2"/>
  <c r="J267" i="2"/>
  <c r="J385" i="2"/>
  <c r="J624" i="2"/>
  <c r="J145" i="2"/>
  <c r="J136" i="2"/>
  <c r="J616" i="2"/>
  <c r="J508" i="2"/>
  <c r="J535" i="2"/>
  <c r="J189" i="2"/>
  <c r="J271" i="2"/>
  <c r="J620" i="2"/>
  <c r="J345" i="2"/>
  <c r="J64" i="2"/>
  <c r="J363" i="2"/>
  <c r="J430" i="2"/>
  <c r="J298" i="2"/>
  <c r="J707" i="2"/>
  <c r="J257" i="2"/>
  <c r="J191" i="2"/>
  <c r="J243" i="2"/>
  <c r="J324" i="2"/>
  <c r="J188" i="2"/>
  <c r="J497" i="2"/>
  <c r="J67" i="2"/>
  <c r="J119" i="2"/>
  <c r="J438" i="2"/>
  <c r="J254" i="2"/>
  <c r="J566" i="2"/>
  <c r="J402" i="2"/>
  <c r="J619" i="2"/>
  <c r="J5" i="2"/>
  <c r="J153" i="2"/>
  <c r="J368" i="2"/>
  <c r="J139" i="2"/>
  <c r="J158" i="2"/>
  <c r="J37" i="2"/>
  <c r="J198" i="2"/>
  <c r="J142" i="2"/>
  <c r="J59" i="2"/>
  <c r="J296" i="2"/>
  <c r="J680" i="2"/>
  <c r="J547" i="2"/>
  <c r="J19" i="2"/>
  <c r="J206" i="2"/>
  <c r="J358" i="2"/>
  <c r="J38" i="2"/>
  <c r="J44" i="2"/>
  <c r="J20" i="2"/>
  <c r="J36" i="2"/>
  <c r="J691" i="2"/>
  <c r="J186" i="2"/>
  <c r="J540" i="2"/>
  <c r="J639" i="2"/>
  <c r="J601" i="2"/>
  <c r="J123" i="2"/>
  <c r="J568" i="2"/>
  <c r="J439" i="2"/>
  <c r="J170" i="2"/>
  <c r="J97" i="2"/>
  <c r="J159" i="2"/>
  <c r="J321" i="2"/>
  <c r="J9" i="2"/>
  <c r="J196" i="2"/>
  <c r="J565" i="2"/>
  <c r="J50" i="2"/>
  <c r="J563" i="2"/>
  <c r="J135" i="2"/>
  <c r="J431" i="2"/>
  <c r="J299" i="2"/>
  <c r="J660" i="2"/>
  <c r="J2" i="2"/>
  <c r="J192" i="2"/>
  <c r="J609" i="2"/>
  <c r="J108" i="2"/>
  <c r="J582" i="2"/>
  <c r="J684" i="2"/>
  <c r="J477" i="2"/>
  <c r="J264" i="2"/>
  <c r="J308" i="2"/>
  <c r="J259" i="2"/>
  <c r="J524" i="2"/>
  <c r="J141" i="2"/>
  <c r="J46" i="2"/>
  <c r="J87" i="2"/>
  <c r="J469" i="2"/>
  <c r="J598" i="2"/>
  <c r="J318" i="2"/>
  <c r="J432" i="2"/>
  <c r="J269" i="2"/>
  <c r="J73" i="2"/>
  <c r="J625" i="2"/>
  <c r="J370" i="2"/>
  <c r="J33" i="2"/>
  <c r="J11" i="2"/>
  <c r="J208" i="2"/>
  <c r="J21" i="2"/>
  <c r="J155" i="2"/>
  <c r="J178" i="2"/>
  <c r="J260" i="2"/>
  <c r="J359" i="2"/>
  <c r="J379" i="2"/>
  <c r="J644" i="2"/>
  <c r="J667" i="2"/>
  <c r="J597" i="2"/>
  <c r="J463" i="2"/>
  <c r="J14" i="2"/>
  <c r="J641" i="2"/>
  <c r="J213" i="2"/>
  <c r="J146" i="2"/>
  <c r="J558" i="2"/>
  <c r="J127" i="2"/>
  <c r="J234" i="2"/>
  <c r="J553" i="2"/>
  <c r="J171" i="2"/>
  <c r="J216" i="2"/>
  <c r="J62" i="2"/>
  <c r="J25" i="2"/>
  <c r="J503" i="2"/>
  <c r="J276" i="2"/>
  <c r="J230" i="2"/>
  <c r="J640" i="2"/>
  <c r="J593" i="2"/>
  <c r="J289" i="2"/>
  <c r="J147" i="2"/>
  <c r="J392" i="2"/>
  <c r="J584" i="2"/>
  <c r="J530" i="2"/>
  <c r="J629" i="2"/>
  <c r="J479" i="2"/>
  <c r="J319" i="2"/>
  <c r="J418" i="2"/>
  <c r="J729" i="2"/>
  <c r="J696" i="2"/>
  <c r="J378" i="2"/>
  <c r="J309" i="2"/>
  <c r="J22" i="2"/>
  <c r="J131" i="2"/>
  <c r="J63" i="2"/>
  <c r="J398" i="2"/>
  <c r="J635" i="2"/>
  <c r="J27" i="2"/>
  <c r="J93" i="2"/>
  <c r="J288" i="2"/>
  <c r="J185" i="2"/>
  <c r="J606" i="2"/>
  <c r="J330" i="2"/>
  <c r="J579" i="2"/>
  <c r="J278" i="2"/>
  <c r="J91" i="2"/>
  <c r="J6" i="2"/>
  <c r="J719" i="2"/>
  <c r="J126" i="2"/>
  <c r="J380" i="2"/>
  <c r="J685" i="2"/>
  <c r="J113" i="2"/>
  <c r="J76" i="2"/>
  <c r="J352" i="2"/>
  <c r="J675" i="2"/>
  <c r="J493" i="2"/>
  <c r="J161" i="2"/>
  <c r="J427" i="2"/>
  <c r="J669" i="2"/>
  <c r="J473" i="2"/>
  <c r="J599" i="2"/>
  <c r="J149" i="2"/>
  <c r="J692" i="2"/>
  <c r="J668" i="2"/>
  <c r="J472" i="2"/>
  <c r="J721" i="2"/>
  <c r="J617" i="2"/>
  <c r="J382" i="2"/>
  <c r="J15" i="2"/>
  <c r="J190" i="2"/>
  <c r="J331" i="2"/>
  <c r="J172" i="2"/>
  <c r="J203" i="2"/>
  <c r="J647" i="2"/>
  <c r="J122" i="2"/>
  <c r="J386" i="2"/>
  <c r="J520" i="2"/>
  <c r="J657" i="2"/>
  <c r="J26" i="2"/>
  <c r="J409" i="2"/>
  <c r="J28" i="2"/>
  <c r="J594" i="2"/>
  <c r="J554" i="2"/>
  <c r="J623" i="2"/>
  <c r="J589" i="2"/>
  <c r="J103" i="2"/>
  <c r="J168" i="2"/>
  <c r="J715" i="2"/>
  <c r="J440" i="2"/>
  <c r="J266" i="2"/>
  <c r="J144" i="2"/>
  <c r="J528" i="2"/>
  <c r="J581" i="2"/>
  <c r="J406" i="2"/>
  <c r="J167" i="2"/>
  <c r="J716" i="2"/>
  <c r="J546" i="2"/>
  <c r="J516" i="2"/>
  <c r="J291" i="2"/>
  <c r="J360" i="2"/>
  <c r="J551" i="2"/>
  <c r="J56" i="2"/>
  <c r="J555" i="2"/>
  <c r="J391" i="2"/>
  <c r="J401" i="2"/>
  <c r="J394" i="2"/>
  <c r="J41" i="2"/>
  <c r="J30" i="2"/>
  <c r="J322" i="2"/>
  <c r="J470" i="2"/>
  <c r="J312" i="2"/>
  <c r="J408" i="2"/>
  <c r="J164" i="2"/>
  <c r="J261" i="2"/>
  <c r="J328" i="2"/>
  <c r="J602" i="2"/>
  <c r="J316" i="2"/>
  <c r="J705" i="2"/>
  <c r="J526" i="2"/>
  <c r="J124" i="2"/>
  <c r="J224" i="2"/>
  <c r="J576" i="2"/>
  <c r="J544" i="2"/>
  <c r="J453" i="2"/>
  <c r="J242" i="2"/>
  <c r="J588" i="2"/>
  <c r="J347" i="2"/>
  <c r="J491" i="2"/>
  <c r="J713" i="2"/>
  <c r="J703" i="2"/>
  <c r="J600" i="2"/>
  <c r="J120" i="2"/>
  <c r="J511" i="2"/>
  <c r="J140" i="2"/>
  <c r="J700" i="2"/>
  <c r="J500" i="2"/>
  <c r="J578" i="2"/>
  <c r="J457" i="2"/>
  <c r="J484" i="2"/>
  <c r="J583" i="2"/>
  <c r="J327" i="2"/>
  <c r="J157" i="2"/>
  <c r="J603" i="2"/>
  <c r="J212" i="2"/>
  <c r="J435" i="2"/>
  <c r="J489" i="2"/>
  <c r="J731" i="2"/>
  <c r="J200" i="2"/>
  <c r="J109" i="2"/>
  <c r="J156" i="2"/>
  <c r="J552" i="2"/>
  <c r="J496" i="2"/>
  <c r="J646" i="2"/>
  <c r="J423" i="2"/>
  <c r="J445" i="2"/>
  <c r="J653" i="2"/>
  <c r="J672" i="2"/>
  <c r="J117" i="2"/>
  <c r="J681" i="2"/>
  <c r="J481" i="2"/>
  <c r="J580" i="2"/>
  <c r="J340" i="2"/>
  <c r="J449" i="2"/>
  <c r="J709" i="2"/>
  <c r="J501" i="2"/>
  <c r="J125" i="2"/>
  <c r="J42" i="2"/>
  <c r="J478" i="2"/>
  <c r="J341" i="2"/>
  <c r="J66" i="2"/>
  <c r="J246" i="2"/>
  <c r="J143" i="2"/>
  <c r="J376" i="2"/>
  <c r="J679" i="2"/>
  <c r="J443" i="2"/>
  <c r="J39" i="2"/>
  <c r="J69" i="2"/>
  <c r="J180" i="2"/>
  <c r="J121" i="2"/>
  <c r="J665" i="2"/>
  <c r="J577" i="2"/>
  <c r="J253" i="2"/>
  <c r="J512" i="2"/>
  <c r="J274" i="2"/>
  <c r="J315" i="2"/>
  <c r="J251" i="2"/>
  <c r="J362" i="2"/>
  <c r="J631" i="2"/>
  <c r="J690" i="2"/>
  <c r="J537" i="2"/>
  <c r="J258" i="2"/>
  <c r="J399" i="2"/>
  <c r="J48" i="2"/>
  <c r="J664" i="2"/>
  <c r="J162" i="2"/>
  <c r="J614" i="2"/>
  <c r="J651" i="2"/>
  <c r="J574" i="2"/>
  <c r="J367" i="2"/>
  <c r="J353" i="2"/>
  <c r="J396" i="2"/>
  <c r="J107" i="2"/>
  <c r="J441" i="2"/>
  <c r="J204" i="2"/>
  <c r="J725" i="2"/>
  <c r="J68" i="2"/>
  <c r="J313" i="2"/>
  <c r="J670" i="2"/>
  <c r="J270" i="2"/>
  <c r="J215" i="2"/>
  <c r="J237" i="2"/>
  <c r="J717" i="2"/>
  <c r="J538" i="2"/>
  <c r="J523" i="2"/>
  <c r="J655" i="2"/>
  <c r="J650" i="2"/>
  <c r="J730" i="2"/>
  <c r="J293" i="2"/>
  <c r="J199" i="2"/>
  <c r="J720" i="2"/>
  <c r="J304" i="2"/>
  <c r="J561" i="2"/>
  <c r="J694" i="2"/>
  <c r="J277" i="2"/>
  <c r="J543" i="2"/>
  <c r="J32" i="2"/>
  <c r="J549" i="2"/>
  <c r="J350" i="2"/>
  <c r="J268" i="2"/>
  <c r="J175" i="2"/>
  <c r="J456" i="2"/>
  <c r="J712" i="2"/>
  <c r="J132" i="2"/>
  <c r="J229" i="2"/>
  <c r="J634" i="2"/>
  <c r="J732" i="2"/>
  <c r="J282" i="2"/>
  <c r="J72" i="2"/>
  <c r="J182" i="2"/>
  <c r="J682" i="2"/>
  <c r="J706" i="2"/>
  <c r="J517" i="2"/>
  <c r="J542" i="2"/>
  <c r="J499" i="2"/>
  <c r="J626" i="2"/>
  <c r="J505" i="2"/>
  <c r="J704" i="2"/>
  <c r="J133" i="2"/>
  <c r="J475" i="2"/>
  <c r="J442" i="2"/>
  <c r="J433" i="2"/>
  <c r="J218" i="2"/>
  <c r="J686" i="2"/>
  <c r="J643" i="2"/>
  <c r="J424" i="2"/>
  <c r="J687" i="2"/>
  <c r="J369" i="2"/>
  <c r="J307" i="2"/>
  <c r="J281" i="2"/>
  <c r="J272" i="2"/>
  <c r="J545" i="2"/>
  <c r="J426" i="2"/>
  <c r="J559" i="2"/>
  <c r="J575" i="2"/>
  <c r="J632" i="2"/>
  <c r="J137" i="2"/>
  <c r="J262" i="2"/>
  <c r="J295" i="2"/>
  <c r="J387" i="2"/>
  <c r="J483" i="2"/>
  <c r="J235" i="2"/>
  <c r="J305" i="2"/>
  <c r="J710" i="2"/>
  <c r="J173" i="2"/>
  <c r="J560" i="2"/>
  <c r="J628" i="2"/>
  <c r="J434" i="2"/>
  <c r="J612" i="2"/>
  <c r="J317" i="2"/>
  <c r="J536" i="2"/>
  <c r="J383" i="2"/>
  <c r="J522" i="2"/>
  <c r="J693" i="2"/>
  <c r="J502" i="2"/>
  <c r="J673" i="2"/>
  <c r="J346" i="2"/>
  <c r="J557" i="2"/>
  <c r="J678" i="2"/>
  <c r="J448" i="2"/>
  <c r="J642" i="2"/>
  <c r="J256" i="2"/>
  <c r="J329" i="2"/>
  <c r="J702" i="2"/>
  <c r="J666" i="2"/>
  <c r="J701" i="2"/>
  <c r="J676" i="2"/>
  <c r="J658" i="2"/>
  <c r="J529" i="2"/>
  <c r="J613" i="2"/>
  <c r="J711" i="2"/>
  <c r="J728" i="2"/>
  <c r="J513" i="2"/>
  <c r="J654" i="2"/>
  <c r="J674" i="2"/>
  <c r="J718" i="2"/>
  <c r="J570" i="2"/>
  <c r="J698" i="2"/>
  <c r="J683" i="2"/>
  <c r="J697" i="2"/>
  <c r="J699" i="2"/>
  <c r="J722" i="2"/>
  <c r="J708" i="2"/>
  <c r="J677" i="2"/>
  <c r="J726" i="2"/>
  <c r="J656" i="2"/>
  <c r="J714" i="2"/>
  <c r="H595" i="2"/>
  <c r="H534" i="2"/>
  <c r="H515" i="2"/>
  <c r="H75" i="2"/>
  <c r="H227" i="2"/>
  <c r="H384" i="2"/>
  <c r="H349" i="2"/>
  <c r="H301" i="2"/>
  <c r="H548" i="2"/>
  <c r="H504" i="2"/>
  <c r="H211" i="2"/>
  <c r="H459" i="2"/>
  <c r="H94" i="2"/>
  <c r="H633" i="2"/>
  <c r="H98" i="2"/>
  <c r="H444" i="2"/>
  <c r="H604" i="2"/>
  <c r="H573" i="2"/>
  <c r="H407" i="2"/>
  <c r="H51" i="2"/>
  <c r="H458" i="2"/>
  <c r="H372" i="2"/>
  <c r="H471" i="2"/>
  <c r="H201" i="2"/>
  <c r="H252" i="2"/>
  <c r="H404" i="2"/>
  <c r="H567" i="2"/>
  <c r="H607" i="2"/>
  <c r="H78" i="2"/>
  <c r="H541" i="2"/>
  <c r="H110" i="2"/>
  <c r="H300" i="2"/>
  <c r="H3" i="2"/>
  <c r="H365" i="2"/>
  <c r="H661" i="2"/>
  <c r="H71" i="2"/>
  <c r="H412" i="2"/>
  <c r="H150" i="2"/>
  <c r="H205" i="2"/>
  <c r="H96" i="2"/>
  <c r="H659" i="2"/>
  <c r="H49" i="2"/>
  <c r="H519" i="2"/>
  <c r="H336" i="2"/>
  <c r="H421" i="2"/>
  <c r="H163" i="2"/>
  <c r="H223" i="2"/>
  <c r="H569" i="2"/>
  <c r="H193" i="2"/>
  <c r="H311" i="2"/>
  <c r="H498" i="2"/>
  <c r="H371" i="2"/>
  <c r="H303" i="2"/>
  <c r="H428" i="2"/>
  <c r="H92" i="2"/>
  <c r="H454" i="2"/>
  <c r="H79" i="2"/>
  <c r="H279" i="2"/>
  <c r="H245" i="2"/>
  <c r="H337" i="2"/>
  <c r="H58" i="2"/>
  <c r="H487" i="2"/>
  <c r="H332" i="2"/>
  <c r="H297" i="2"/>
  <c r="H323" i="2"/>
  <c r="H273" i="2"/>
  <c r="H290" i="2"/>
  <c r="H128" i="2"/>
  <c r="H361" i="2"/>
  <c r="H446" i="2"/>
  <c r="H118" i="2"/>
  <c r="H420" i="2"/>
  <c r="H214" i="2"/>
  <c r="H326" i="2"/>
  <c r="H436" i="2"/>
  <c r="H99" i="2"/>
  <c r="H166" i="2"/>
  <c r="H615" i="2"/>
  <c r="H263" i="2"/>
  <c r="H55" i="2"/>
  <c r="H134" i="2"/>
  <c r="H351" i="2"/>
  <c r="H85" i="2"/>
  <c r="H507" i="2"/>
  <c r="H283" i="2"/>
  <c r="H466" i="2"/>
  <c r="H419" i="2"/>
  <c r="H239" i="2"/>
  <c r="H61" i="2"/>
  <c r="H286" i="2"/>
  <c r="H467" i="2"/>
  <c r="H207" i="2"/>
  <c r="H596" i="2"/>
  <c r="H114" i="2"/>
  <c r="H90" i="2"/>
  <c r="H100" i="2"/>
  <c r="H244" i="2"/>
  <c r="H275" i="2"/>
  <c r="H47" i="2"/>
  <c r="H610" i="2"/>
  <c r="H410" i="2"/>
  <c r="H220" i="2"/>
  <c r="H415" i="2"/>
  <c r="H18" i="2"/>
  <c r="H74" i="2"/>
  <c r="H343" i="2"/>
  <c r="H334" i="2"/>
  <c r="H12" i="2"/>
  <c r="H618" i="2"/>
  <c r="H34" i="2"/>
  <c r="H490" i="2"/>
  <c r="H54" i="2"/>
  <c r="H514" i="2"/>
  <c r="H151" i="2"/>
  <c r="H45" i="2"/>
  <c r="H232" i="2"/>
  <c r="H357" i="2"/>
  <c r="H152" i="2"/>
  <c r="H165" i="2"/>
  <c r="H287" i="2"/>
  <c r="H255" i="2"/>
  <c r="H461" i="2"/>
  <c r="H320" i="2"/>
  <c r="H23" i="2"/>
  <c r="H727" i="2"/>
  <c r="H333" i="2"/>
  <c r="H247" i="2"/>
  <c r="H622" i="2"/>
  <c r="H86" i="2"/>
  <c r="H130" i="2"/>
  <c r="H111" i="2"/>
  <c r="H221" i="2"/>
  <c r="H10" i="2"/>
  <c r="H65" i="2"/>
  <c r="H663" i="2"/>
  <c r="H310" i="2"/>
  <c r="H364" i="2"/>
  <c r="H638" i="2"/>
  <c r="H228" i="2"/>
  <c r="H695" i="2"/>
  <c r="H531" i="2"/>
  <c r="H294" i="2"/>
  <c r="H335" i="2"/>
  <c r="H377" i="2"/>
  <c r="H231" i="2"/>
  <c r="H590" i="2"/>
  <c r="H395" i="2"/>
  <c r="H425" i="2"/>
  <c r="H8" i="2"/>
  <c r="H183" i="2"/>
  <c r="H24" i="2"/>
  <c r="H102" i="2"/>
  <c r="H375" i="2"/>
  <c r="H29" i="2"/>
  <c r="H249" i="2"/>
  <c r="H450" i="2"/>
  <c r="H106" i="2"/>
  <c r="H723" i="2"/>
  <c r="H238" i="2"/>
  <c r="H556" i="2"/>
  <c r="H506" i="2"/>
  <c r="H217" i="2"/>
  <c r="H397" i="2"/>
  <c r="H485" i="2"/>
  <c r="H248" i="2"/>
  <c r="H605" i="2"/>
  <c r="H492" i="2"/>
  <c r="H225" i="2"/>
  <c r="H339" i="2"/>
  <c r="H525" i="2"/>
  <c r="H184" i="2"/>
  <c r="H562" i="2"/>
  <c r="H572" i="2"/>
  <c r="H510" i="2"/>
  <c r="H292" i="2"/>
  <c r="H648" i="2"/>
  <c r="H627" i="2"/>
  <c r="H197" i="2"/>
  <c r="H468" i="2"/>
  <c r="H611" i="2"/>
  <c r="H494" i="2"/>
  <c r="H116" i="2"/>
  <c r="H671" i="2"/>
  <c r="H35" i="2"/>
  <c r="H488" i="2"/>
  <c r="H585" i="2"/>
  <c r="H636" i="2"/>
  <c r="H233" i="2"/>
  <c r="H70" i="2"/>
  <c r="H169" i="2"/>
  <c r="H302" i="2"/>
  <c r="H608" i="2"/>
  <c r="H587" i="2"/>
  <c r="H306" i="2"/>
  <c r="H592" i="2"/>
  <c r="H154" i="2"/>
  <c r="H474" i="2"/>
  <c r="H7" i="2"/>
  <c r="H509" i="2"/>
  <c r="H226" i="2"/>
  <c r="H89" i="2"/>
  <c r="H532" i="2"/>
  <c r="H637" i="2"/>
  <c r="H250" i="2"/>
  <c r="H621" i="2"/>
  <c r="H486" i="2"/>
  <c r="H181" i="2"/>
  <c r="H462" i="2"/>
  <c r="H354" i="2"/>
  <c r="H53" i="2"/>
  <c r="H112" i="2"/>
  <c r="H284" i="2"/>
  <c r="H52" i="2"/>
  <c r="H480" i="2"/>
  <c r="H460" i="2"/>
  <c r="H60" i="2"/>
  <c r="H390" i="2"/>
  <c r="H437" i="2"/>
  <c r="H83" i="2"/>
  <c r="H138" i="2"/>
  <c r="H571" i="2"/>
  <c r="H414" i="2"/>
  <c r="H539" i="2"/>
  <c r="H429" i="2"/>
  <c r="H236" i="2"/>
  <c r="H17" i="2"/>
  <c r="H176" i="2"/>
  <c r="H464" i="2"/>
  <c r="H222" i="2"/>
  <c r="H338" i="2"/>
  <c r="H652" i="2"/>
  <c r="H160" i="2"/>
  <c r="H403" i="2"/>
  <c r="H148" i="2"/>
  <c r="H82" i="2"/>
  <c r="H344" i="2"/>
  <c r="H13" i="2"/>
  <c r="H325" i="2"/>
  <c r="H417" i="2"/>
  <c r="H40" i="2"/>
  <c r="H521" i="2"/>
  <c r="H388" i="2"/>
  <c r="H104" i="2"/>
  <c r="H314" i="2"/>
  <c r="H43" i="2"/>
  <c r="H688" i="2"/>
  <c r="H413" i="2"/>
  <c r="H177" i="2"/>
  <c r="H80" i="2"/>
  <c r="H451" i="2"/>
  <c r="H115" i="2"/>
  <c r="H452" i="2"/>
  <c r="H645" i="2"/>
  <c r="H105" i="2"/>
  <c r="H348" i="2"/>
  <c r="H689" i="2"/>
  <c r="H564" i="2"/>
  <c r="H355" i="2"/>
  <c r="H400" i="2"/>
  <c r="H356" i="2"/>
  <c r="H342" i="2"/>
  <c r="H16" i="2"/>
  <c r="H389" i="2"/>
  <c r="H527" i="2"/>
  <c r="H31" i="2"/>
  <c r="H240" i="2"/>
  <c r="H95" i="2"/>
  <c r="H591" i="2"/>
  <c r="H662" i="2"/>
  <c r="H366" i="2"/>
  <c r="H518" i="2"/>
  <c r="H586" i="2"/>
  <c r="H482" i="2"/>
  <c r="H381" i="2"/>
  <c r="H455" i="2"/>
  <c r="H724" i="2"/>
  <c r="H57" i="2"/>
  <c r="H465" i="2"/>
  <c r="H416" i="2"/>
  <c r="H405" i="2"/>
  <c r="H194" i="2"/>
  <c r="H411" i="2"/>
  <c r="H495" i="2"/>
  <c r="H393" i="2"/>
  <c r="H265" i="2"/>
  <c r="H447" i="2"/>
  <c r="H219" i="2"/>
  <c r="H129" i="2"/>
  <c r="H533" i="2"/>
  <c r="H101" i="2"/>
  <c r="H187" i="2"/>
  <c r="H280" i="2"/>
  <c r="H422" i="2"/>
  <c r="H81" i="2"/>
  <c r="H210" i="2"/>
  <c r="H550" i="2"/>
  <c r="H4" i="2"/>
  <c r="H88" i="2"/>
  <c r="H649" i="2"/>
  <c r="H202" i="2"/>
  <c r="H476" i="2"/>
  <c r="H373" i="2"/>
  <c r="H285" i="2"/>
  <c r="H241" i="2"/>
  <c r="H209" i="2"/>
  <c r="H174" i="2"/>
  <c r="H84" i="2"/>
  <c r="H195" i="2"/>
  <c r="H179" i="2"/>
  <c r="H77" i="2"/>
  <c r="H630" i="2"/>
  <c r="H374" i="2"/>
  <c r="H267" i="2"/>
  <c r="H385" i="2"/>
  <c r="H624" i="2"/>
  <c r="H145" i="2"/>
  <c r="H136" i="2"/>
  <c r="H616" i="2"/>
  <c r="H508" i="2"/>
  <c r="H535" i="2"/>
  <c r="H189" i="2"/>
  <c r="H271" i="2"/>
  <c r="H620" i="2"/>
  <c r="H345" i="2"/>
  <c r="H64" i="2"/>
  <c r="H363" i="2"/>
  <c r="H430" i="2"/>
  <c r="H298" i="2"/>
  <c r="H707" i="2"/>
  <c r="H257" i="2"/>
  <c r="H191" i="2"/>
  <c r="H243" i="2"/>
  <c r="H324" i="2"/>
  <c r="H188" i="2"/>
  <c r="H497" i="2"/>
  <c r="H67" i="2"/>
  <c r="H119" i="2"/>
  <c r="H438" i="2"/>
  <c r="H254" i="2"/>
  <c r="H566" i="2"/>
  <c r="H402" i="2"/>
  <c r="H619" i="2"/>
  <c r="H5" i="2"/>
  <c r="H153" i="2"/>
  <c r="H368" i="2"/>
  <c r="H139" i="2"/>
  <c r="H158" i="2"/>
  <c r="H37" i="2"/>
  <c r="H198" i="2"/>
  <c r="H142" i="2"/>
  <c r="H59" i="2"/>
  <c r="H296" i="2"/>
  <c r="H680" i="2"/>
  <c r="H547" i="2"/>
  <c r="H19" i="2"/>
  <c r="H206" i="2"/>
  <c r="H358" i="2"/>
  <c r="H38" i="2"/>
  <c r="H44" i="2"/>
  <c r="H20" i="2"/>
  <c r="H36" i="2"/>
  <c r="H691" i="2"/>
  <c r="H186" i="2"/>
  <c r="H540" i="2"/>
  <c r="H639" i="2"/>
  <c r="H601" i="2"/>
  <c r="H123" i="2"/>
  <c r="H568" i="2"/>
  <c r="H439" i="2"/>
  <c r="H170" i="2"/>
  <c r="H97" i="2"/>
  <c r="H159" i="2"/>
  <c r="H321" i="2"/>
  <c r="H9" i="2"/>
  <c r="H196" i="2"/>
  <c r="H565" i="2"/>
  <c r="H50" i="2"/>
  <c r="H563" i="2"/>
  <c r="H135" i="2"/>
  <c r="H431" i="2"/>
  <c r="H299" i="2"/>
  <c r="H660" i="2"/>
  <c r="H2" i="2"/>
  <c r="H192" i="2"/>
  <c r="H609" i="2"/>
  <c r="H108" i="2"/>
  <c r="H582" i="2"/>
  <c r="H684" i="2"/>
  <c r="H477" i="2"/>
  <c r="H264" i="2"/>
  <c r="H308" i="2"/>
  <c r="H259" i="2"/>
  <c r="H524" i="2"/>
  <c r="H141" i="2"/>
  <c r="H46" i="2"/>
  <c r="H87" i="2"/>
  <c r="H469" i="2"/>
  <c r="H598" i="2"/>
  <c r="H318" i="2"/>
  <c r="H432" i="2"/>
  <c r="H269" i="2"/>
  <c r="H73" i="2"/>
  <c r="H625" i="2"/>
  <c r="H370" i="2"/>
  <c r="H33" i="2"/>
  <c r="H11" i="2"/>
  <c r="H208" i="2"/>
  <c r="H21" i="2"/>
  <c r="H155" i="2"/>
  <c r="H178" i="2"/>
  <c r="H260" i="2"/>
  <c r="H359" i="2"/>
  <c r="H379" i="2"/>
  <c r="H644" i="2"/>
  <c r="H667" i="2"/>
  <c r="H597" i="2"/>
  <c r="H463" i="2"/>
  <c r="H14" i="2"/>
  <c r="H641" i="2"/>
  <c r="H213" i="2"/>
  <c r="H146" i="2"/>
  <c r="H558" i="2"/>
  <c r="H127" i="2"/>
  <c r="H234" i="2"/>
  <c r="H553" i="2"/>
  <c r="H171" i="2"/>
  <c r="H216" i="2"/>
  <c r="H62" i="2"/>
  <c r="H25" i="2"/>
  <c r="H503" i="2"/>
  <c r="H276" i="2"/>
  <c r="H230" i="2"/>
  <c r="H640" i="2"/>
  <c r="H593" i="2"/>
  <c r="H289" i="2"/>
  <c r="H147" i="2"/>
  <c r="H392" i="2"/>
  <c r="H584" i="2"/>
  <c r="H530" i="2"/>
  <c r="H629" i="2"/>
  <c r="H479" i="2"/>
  <c r="H319" i="2"/>
  <c r="H418" i="2"/>
  <c r="H729" i="2"/>
  <c r="H696" i="2"/>
  <c r="H378" i="2"/>
  <c r="H309" i="2"/>
  <c r="H22" i="2"/>
  <c r="H131" i="2"/>
  <c r="H63" i="2"/>
  <c r="H398" i="2"/>
  <c r="H635" i="2"/>
  <c r="H27" i="2"/>
  <c r="H93" i="2"/>
  <c r="H288" i="2"/>
  <c r="H185" i="2"/>
  <c r="H606" i="2"/>
  <c r="H330" i="2"/>
  <c r="H579" i="2"/>
  <c r="H278" i="2"/>
  <c r="H91" i="2"/>
  <c r="H6" i="2"/>
  <c r="H719" i="2"/>
  <c r="H126" i="2"/>
  <c r="H380" i="2"/>
  <c r="H685" i="2"/>
  <c r="H113" i="2"/>
  <c r="H76" i="2"/>
  <c r="H352" i="2"/>
  <c r="H675" i="2"/>
  <c r="H493" i="2"/>
  <c r="H161" i="2"/>
  <c r="H427" i="2"/>
  <c r="H669" i="2"/>
  <c r="H473" i="2"/>
  <c r="H599" i="2"/>
  <c r="H149" i="2"/>
  <c r="H692" i="2"/>
  <c r="H668" i="2"/>
  <c r="H472" i="2"/>
  <c r="H721" i="2"/>
  <c r="H617" i="2"/>
  <c r="H382" i="2"/>
  <c r="H15" i="2"/>
  <c r="H190" i="2"/>
  <c r="H331" i="2"/>
  <c r="H172" i="2"/>
  <c r="H203" i="2"/>
  <c r="H647" i="2"/>
  <c r="H122" i="2"/>
  <c r="H386" i="2"/>
  <c r="H520" i="2"/>
  <c r="H657" i="2"/>
  <c r="H26" i="2"/>
  <c r="H409" i="2"/>
  <c r="H28" i="2"/>
  <c r="H594" i="2"/>
  <c r="H554" i="2"/>
  <c r="H623" i="2"/>
  <c r="H589" i="2"/>
  <c r="H103" i="2"/>
  <c r="H168" i="2"/>
  <c r="H715" i="2"/>
  <c r="H440" i="2"/>
  <c r="H266" i="2"/>
  <c r="H144" i="2"/>
  <c r="H528" i="2"/>
  <c r="H581" i="2"/>
  <c r="H406" i="2"/>
  <c r="H167" i="2"/>
  <c r="H716" i="2"/>
  <c r="H546" i="2"/>
  <c r="H516" i="2"/>
  <c r="H291" i="2"/>
  <c r="H360" i="2"/>
  <c r="H551" i="2"/>
  <c r="H56" i="2"/>
  <c r="H555" i="2"/>
  <c r="H391" i="2"/>
  <c r="H401" i="2"/>
  <c r="H394" i="2"/>
  <c r="H41" i="2"/>
  <c r="H30" i="2"/>
  <c r="H322" i="2"/>
  <c r="H470" i="2"/>
  <c r="H312" i="2"/>
  <c r="H408" i="2"/>
  <c r="H164" i="2"/>
  <c r="H261" i="2"/>
  <c r="H328" i="2"/>
  <c r="H602" i="2"/>
  <c r="H316" i="2"/>
  <c r="H705" i="2"/>
  <c r="H526" i="2"/>
  <c r="H124" i="2"/>
  <c r="H224" i="2"/>
  <c r="H576" i="2"/>
  <c r="H544" i="2"/>
  <c r="H453" i="2"/>
  <c r="H242" i="2"/>
  <c r="H588" i="2"/>
  <c r="H347" i="2"/>
  <c r="H491" i="2"/>
  <c r="H713" i="2"/>
  <c r="H703" i="2"/>
  <c r="H600" i="2"/>
  <c r="H120" i="2"/>
  <c r="H511" i="2"/>
  <c r="H140" i="2"/>
  <c r="H700" i="2"/>
  <c r="H500" i="2"/>
  <c r="H578" i="2"/>
  <c r="H457" i="2"/>
  <c r="H484" i="2"/>
  <c r="H583" i="2"/>
  <c r="H327" i="2"/>
  <c r="H157" i="2"/>
  <c r="H603" i="2"/>
  <c r="H212" i="2"/>
  <c r="H435" i="2"/>
  <c r="H489" i="2"/>
  <c r="H731" i="2"/>
  <c r="H200" i="2"/>
  <c r="H109" i="2"/>
  <c r="H156" i="2"/>
  <c r="H552" i="2"/>
  <c r="H496" i="2"/>
  <c r="H646" i="2"/>
  <c r="H423" i="2"/>
  <c r="H445" i="2"/>
  <c r="H653" i="2"/>
  <c r="H672" i="2"/>
  <c r="H117" i="2"/>
  <c r="H681" i="2"/>
  <c r="H481" i="2"/>
  <c r="H580" i="2"/>
  <c r="H340" i="2"/>
  <c r="H449" i="2"/>
  <c r="H709" i="2"/>
  <c r="H501" i="2"/>
  <c r="H125" i="2"/>
  <c r="H42" i="2"/>
  <c r="H478" i="2"/>
  <c r="H341" i="2"/>
  <c r="H66" i="2"/>
  <c r="H246" i="2"/>
  <c r="H143" i="2"/>
  <c r="H376" i="2"/>
  <c r="H679" i="2"/>
  <c r="H443" i="2"/>
  <c r="H39" i="2"/>
  <c r="H69" i="2"/>
  <c r="H180" i="2"/>
  <c r="H121" i="2"/>
  <c r="H665" i="2"/>
  <c r="H577" i="2"/>
  <c r="H253" i="2"/>
  <c r="H512" i="2"/>
  <c r="H274" i="2"/>
  <c r="H315" i="2"/>
  <c r="H251" i="2"/>
  <c r="H362" i="2"/>
  <c r="H631" i="2"/>
  <c r="H690" i="2"/>
  <c r="H537" i="2"/>
  <c r="H258" i="2"/>
  <c r="H399" i="2"/>
  <c r="H48" i="2"/>
  <c r="H664" i="2"/>
  <c r="H162" i="2"/>
  <c r="H614" i="2"/>
  <c r="H651" i="2"/>
  <c r="H574" i="2"/>
  <c r="H367" i="2"/>
  <c r="H353" i="2"/>
  <c r="H396" i="2"/>
  <c r="H107" i="2"/>
  <c r="H441" i="2"/>
  <c r="H204" i="2"/>
  <c r="H725" i="2"/>
  <c r="H68" i="2"/>
  <c r="H313" i="2"/>
  <c r="H670" i="2"/>
  <c r="H270" i="2"/>
  <c r="H215" i="2"/>
  <c r="H237" i="2"/>
  <c r="H717" i="2"/>
  <c r="H538" i="2"/>
  <c r="H523" i="2"/>
  <c r="H655" i="2"/>
  <c r="H650" i="2"/>
  <c r="H730" i="2"/>
  <c r="H293" i="2"/>
  <c r="H199" i="2"/>
  <c r="H720" i="2"/>
  <c r="H304" i="2"/>
  <c r="H561" i="2"/>
  <c r="H694" i="2"/>
  <c r="H277" i="2"/>
  <c r="H543" i="2"/>
  <c r="H32" i="2"/>
  <c r="H549" i="2"/>
  <c r="H350" i="2"/>
  <c r="H268" i="2"/>
  <c r="H175" i="2"/>
  <c r="H456" i="2"/>
  <c r="H712" i="2"/>
  <c r="H132" i="2"/>
  <c r="H229" i="2"/>
  <c r="H634" i="2"/>
  <c r="H732" i="2"/>
  <c r="H282" i="2"/>
  <c r="H72" i="2"/>
  <c r="H182" i="2"/>
  <c r="H682" i="2"/>
  <c r="H706" i="2"/>
  <c r="H517" i="2"/>
  <c r="H542" i="2"/>
  <c r="H499" i="2"/>
  <c r="H626" i="2"/>
  <c r="H505" i="2"/>
  <c r="H704" i="2"/>
  <c r="H133" i="2"/>
  <c r="H475" i="2"/>
  <c r="H442" i="2"/>
  <c r="H433" i="2"/>
  <c r="H218" i="2"/>
  <c r="H686" i="2"/>
  <c r="H643" i="2"/>
  <c r="H424" i="2"/>
  <c r="H687" i="2"/>
  <c r="H369" i="2"/>
  <c r="H307" i="2"/>
  <c r="H281" i="2"/>
  <c r="H272" i="2"/>
  <c r="H545" i="2"/>
  <c r="H426" i="2"/>
  <c r="H559" i="2"/>
  <c r="H575" i="2"/>
  <c r="H632" i="2"/>
  <c r="H137" i="2"/>
  <c r="H262" i="2"/>
  <c r="H295" i="2"/>
  <c r="H387" i="2"/>
  <c r="H483" i="2"/>
  <c r="H235" i="2"/>
  <c r="H305" i="2"/>
  <c r="H710" i="2"/>
  <c r="H173" i="2"/>
  <c r="H560" i="2"/>
  <c r="H628" i="2"/>
  <c r="H434" i="2"/>
  <c r="H612" i="2"/>
  <c r="H317" i="2"/>
  <c r="H536" i="2"/>
  <c r="H383" i="2"/>
  <c r="H522" i="2"/>
  <c r="H693" i="2"/>
  <c r="H502" i="2"/>
  <c r="H673" i="2"/>
  <c r="H346" i="2"/>
  <c r="H557" i="2"/>
  <c r="H678" i="2"/>
  <c r="H448" i="2"/>
  <c r="H642" i="2"/>
  <c r="H256" i="2"/>
  <c r="H329" i="2"/>
  <c r="H702" i="2"/>
  <c r="H666" i="2"/>
  <c r="H701" i="2"/>
  <c r="H676" i="2"/>
  <c r="H658" i="2"/>
  <c r="H529" i="2"/>
  <c r="H613" i="2"/>
  <c r="H711" i="2"/>
  <c r="H728" i="2"/>
  <c r="H513" i="2"/>
  <c r="H654" i="2"/>
  <c r="H674" i="2"/>
  <c r="H718" i="2"/>
  <c r="H570" i="2"/>
  <c r="H698" i="2"/>
  <c r="H683" i="2"/>
  <c r="H697" i="2"/>
  <c r="H699" i="2"/>
  <c r="H722" i="2"/>
  <c r="H708" i="2"/>
  <c r="H677" i="2"/>
  <c r="H726" i="2"/>
  <c r="H656" i="2"/>
  <c r="H714" i="2"/>
  <c r="E56" i="3" l="1"/>
  <c r="T125" i="3"/>
  <c r="V125" i="3"/>
  <c r="S125" i="3"/>
  <c r="U125" i="3"/>
  <c r="R125" i="3"/>
  <c r="O125" i="3"/>
  <c r="Q125" i="3"/>
  <c r="N125" i="3"/>
  <c r="P125" i="3"/>
  <c r="L125" i="3"/>
  <c r="I125" i="3"/>
  <c r="H125" i="3"/>
  <c r="G125" i="3"/>
  <c r="D125" i="3"/>
  <c r="M125" i="3"/>
  <c r="K125" i="3"/>
  <c r="F125" i="3"/>
  <c r="C125" i="3"/>
  <c r="J125" i="3"/>
  <c r="T80" i="3"/>
  <c r="V80" i="3"/>
  <c r="S80" i="3"/>
  <c r="U80" i="3"/>
  <c r="R80" i="3"/>
  <c r="O80" i="3"/>
  <c r="Q80" i="3"/>
  <c r="N80" i="3"/>
  <c r="P80" i="3"/>
  <c r="M80" i="3"/>
  <c r="L80" i="3"/>
  <c r="I80" i="3"/>
  <c r="K80" i="3"/>
  <c r="J80" i="3"/>
  <c r="G80" i="3"/>
  <c r="D80" i="3"/>
  <c r="H80" i="3"/>
  <c r="F80" i="3"/>
  <c r="C80" i="3"/>
  <c r="T108" i="3"/>
  <c r="V108" i="3"/>
  <c r="S108" i="3"/>
  <c r="U108" i="3"/>
  <c r="R108" i="3"/>
  <c r="O108" i="3"/>
  <c r="Q108" i="3"/>
  <c r="N108" i="3"/>
  <c r="M108" i="3"/>
  <c r="L108" i="3"/>
  <c r="I108" i="3"/>
  <c r="G108" i="3"/>
  <c r="D108" i="3"/>
  <c r="K108" i="3"/>
  <c r="F108" i="3"/>
  <c r="C108" i="3"/>
  <c r="P108" i="3"/>
  <c r="J108" i="3"/>
  <c r="T76" i="3"/>
  <c r="V76" i="3"/>
  <c r="S76" i="3"/>
  <c r="U76" i="3"/>
  <c r="R76" i="3"/>
  <c r="O76" i="3"/>
  <c r="Q76" i="3"/>
  <c r="N76" i="3"/>
  <c r="M76" i="3"/>
  <c r="P76" i="3"/>
  <c r="L76" i="3"/>
  <c r="I76" i="3"/>
  <c r="K76" i="3"/>
  <c r="J76" i="3"/>
  <c r="D76" i="3"/>
  <c r="H76" i="3"/>
  <c r="G76" i="3"/>
  <c r="F76" i="3"/>
  <c r="C76" i="3"/>
  <c r="T58" i="3"/>
  <c r="V58" i="3"/>
  <c r="S58" i="3"/>
  <c r="U58" i="3"/>
  <c r="R58" i="3"/>
  <c r="O58" i="3"/>
  <c r="Q58" i="3"/>
  <c r="N58" i="3"/>
  <c r="P58" i="3"/>
  <c r="M58" i="3"/>
  <c r="L58" i="3"/>
  <c r="I58" i="3"/>
  <c r="D58" i="3"/>
  <c r="K58" i="3"/>
  <c r="F58" i="3"/>
  <c r="C58" i="3"/>
  <c r="J58" i="3"/>
  <c r="G58" i="3"/>
  <c r="H58" i="3"/>
  <c r="T56" i="3"/>
  <c r="V56" i="3"/>
  <c r="S56" i="3"/>
  <c r="U56" i="3"/>
  <c r="R56" i="3"/>
  <c r="O56" i="3"/>
  <c r="L56" i="3"/>
  <c r="Q56" i="3"/>
  <c r="N56" i="3"/>
  <c r="I56" i="3"/>
  <c r="P56" i="3"/>
  <c r="K56" i="3"/>
  <c r="J56" i="3"/>
  <c r="H56" i="3"/>
  <c r="D56" i="3"/>
  <c r="M56" i="3"/>
  <c r="F56" i="3"/>
  <c r="C56" i="3"/>
  <c r="T24" i="3"/>
  <c r="V24" i="3"/>
  <c r="S24" i="3"/>
  <c r="U24" i="3"/>
  <c r="R24" i="3"/>
  <c r="O24" i="3"/>
  <c r="L24" i="3"/>
  <c r="Q24" i="3"/>
  <c r="N24" i="3"/>
  <c r="P24" i="3"/>
  <c r="M24" i="3"/>
  <c r="I24" i="3"/>
  <c r="G24" i="3"/>
  <c r="D24" i="3"/>
  <c r="H24" i="3"/>
  <c r="F24" i="3"/>
  <c r="C24" i="3"/>
  <c r="J24" i="3"/>
  <c r="K24" i="3"/>
  <c r="T9" i="3"/>
  <c r="V9" i="3"/>
  <c r="S9" i="3"/>
  <c r="U9" i="3"/>
  <c r="R9" i="3"/>
  <c r="O9" i="3"/>
  <c r="L9" i="3"/>
  <c r="Q9" i="3"/>
  <c r="N9" i="3"/>
  <c r="P9" i="3"/>
  <c r="I9" i="3"/>
  <c r="H9" i="3"/>
  <c r="M9" i="3"/>
  <c r="J9" i="3"/>
  <c r="D9" i="3"/>
  <c r="K9" i="3"/>
  <c r="G9" i="3"/>
  <c r="F9" i="3"/>
  <c r="C9" i="3"/>
  <c r="T37" i="3"/>
  <c r="V37" i="3"/>
  <c r="S37" i="3"/>
  <c r="U37" i="3"/>
  <c r="R37" i="3"/>
  <c r="O37" i="3"/>
  <c r="L37" i="3"/>
  <c r="Q37" i="3"/>
  <c r="N37" i="3"/>
  <c r="M37" i="3"/>
  <c r="I37" i="3"/>
  <c r="P37" i="3"/>
  <c r="D37" i="3"/>
  <c r="H37" i="3"/>
  <c r="F37" i="3"/>
  <c r="C37" i="3"/>
  <c r="J37" i="3"/>
  <c r="G37" i="3"/>
  <c r="K37" i="3"/>
  <c r="T14" i="3"/>
  <c r="V14" i="3"/>
  <c r="S14" i="3"/>
  <c r="U14" i="3"/>
  <c r="O14" i="3"/>
  <c r="L14" i="3"/>
  <c r="R14" i="3"/>
  <c r="Q14" i="3"/>
  <c r="N14" i="3"/>
  <c r="P14" i="3"/>
  <c r="I14" i="3"/>
  <c r="J14" i="3"/>
  <c r="G14" i="3"/>
  <c r="D14" i="3"/>
  <c r="K14" i="3"/>
  <c r="F14" i="3"/>
  <c r="C14" i="3"/>
  <c r="H14" i="3"/>
  <c r="M14" i="3"/>
  <c r="T25" i="3"/>
  <c r="V25" i="3"/>
  <c r="S25" i="3"/>
  <c r="U25" i="3"/>
  <c r="O25" i="3"/>
  <c r="L25" i="3"/>
  <c r="Q25" i="3"/>
  <c r="N25" i="3"/>
  <c r="P25" i="3"/>
  <c r="M25" i="3"/>
  <c r="I25" i="3"/>
  <c r="K25" i="3"/>
  <c r="H25" i="3"/>
  <c r="D25" i="3"/>
  <c r="R25" i="3"/>
  <c r="G25" i="3"/>
  <c r="F25" i="3"/>
  <c r="C25" i="3"/>
  <c r="J25" i="3"/>
  <c r="E108" i="3"/>
  <c r="E37" i="3"/>
  <c r="T123" i="3"/>
  <c r="V123" i="3"/>
  <c r="S123" i="3"/>
  <c r="U123" i="3"/>
  <c r="R123" i="3"/>
  <c r="O123" i="3"/>
  <c r="L123" i="3"/>
  <c r="I123" i="3"/>
  <c r="P123" i="3"/>
  <c r="H123" i="3"/>
  <c r="G123" i="3"/>
  <c r="D123" i="3"/>
  <c r="Q123" i="3"/>
  <c r="K123" i="3"/>
  <c r="M123" i="3"/>
  <c r="F123" i="3"/>
  <c r="C123" i="3"/>
  <c r="N123" i="3"/>
  <c r="J123" i="3"/>
  <c r="T90" i="3"/>
  <c r="V90" i="3"/>
  <c r="S90" i="3"/>
  <c r="U90" i="3"/>
  <c r="R90" i="3"/>
  <c r="P90" i="3"/>
  <c r="Q90" i="3"/>
  <c r="O90" i="3"/>
  <c r="L90" i="3"/>
  <c r="I90" i="3"/>
  <c r="N90" i="3"/>
  <c r="J90" i="3"/>
  <c r="G90" i="3"/>
  <c r="D90" i="3"/>
  <c r="M90" i="3"/>
  <c r="H90" i="3"/>
  <c r="F90" i="3"/>
  <c r="C90" i="3"/>
  <c r="K90" i="3"/>
  <c r="T106" i="3"/>
  <c r="V106" i="3"/>
  <c r="S106" i="3"/>
  <c r="U106" i="3"/>
  <c r="R106" i="3"/>
  <c r="O106" i="3"/>
  <c r="Q106" i="3"/>
  <c r="L106" i="3"/>
  <c r="I106" i="3"/>
  <c r="M106" i="3"/>
  <c r="P106" i="3"/>
  <c r="G106" i="3"/>
  <c r="D106" i="3"/>
  <c r="K106" i="3"/>
  <c r="F106" i="3"/>
  <c r="C106" i="3"/>
  <c r="N106" i="3"/>
  <c r="J106" i="3"/>
  <c r="H106" i="3"/>
  <c r="T70" i="3"/>
  <c r="V70" i="3"/>
  <c r="S70" i="3"/>
  <c r="U70" i="3"/>
  <c r="R70" i="3"/>
  <c r="M70" i="3"/>
  <c r="P70" i="3"/>
  <c r="L70" i="3"/>
  <c r="I70" i="3"/>
  <c r="O70" i="3"/>
  <c r="N70" i="3"/>
  <c r="Q70" i="3"/>
  <c r="J70" i="3"/>
  <c r="D70" i="3"/>
  <c r="H70" i="3"/>
  <c r="G70" i="3"/>
  <c r="F70" i="3"/>
  <c r="C70" i="3"/>
  <c r="K70" i="3"/>
  <c r="T95" i="3"/>
  <c r="V95" i="3"/>
  <c r="S95" i="3"/>
  <c r="U95" i="3"/>
  <c r="R95" i="3"/>
  <c r="P95" i="3"/>
  <c r="O95" i="3"/>
  <c r="M95" i="3"/>
  <c r="Q95" i="3"/>
  <c r="L95" i="3"/>
  <c r="I95" i="3"/>
  <c r="D95" i="3"/>
  <c r="N95" i="3"/>
  <c r="K95" i="3"/>
  <c r="F95" i="3"/>
  <c r="C95" i="3"/>
  <c r="G95" i="3"/>
  <c r="J95" i="3"/>
  <c r="H95" i="3"/>
  <c r="T66" i="3"/>
  <c r="V66" i="3"/>
  <c r="S66" i="3"/>
  <c r="U66" i="3"/>
  <c r="R66" i="3"/>
  <c r="Q66" i="3"/>
  <c r="I66" i="3"/>
  <c r="P66" i="3"/>
  <c r="N66" i="3"/>
  <c r="L66" i="3"/>
  <c r="K66" i="3"/>
  <c r="H66" i="3"/>
  <c r="J66" i="3"/>
  <c r="D66" i="3"/>
  <c r="O66" i="3"/>
  <c r="M66" i="3"/>
  <c r="F66" i="3"/>
  <c r="C66" i="3"/>
  <c r="G66" i="3"/>
  <c r="T64" i="3"/>
  <c r="V64" i="3"/>
  <c r="S64" i="3"/>
  <c r="U64" i="3"/>
  <c r="R64" i="3"/>
  <c r="P64" i="3"/>
  <c r="O64" i="3"/>
  <c r="I64" i="3"/>
  <c r="N64" i="3"/>
  <c r="G64" i="3"/>
  <c r="D64" i="3"/>
  <c r="M64" i="3"/>
  <c r="H64" i="3"/>
  <c r="F64" i="3"/>
  <c r="C64" i="3"/>
  <c r="L64" i="3"/>
  <c r="K64" i="3"/>
  <c r="J64" i="3"/>
  <c r="Q64" i="3"/>
  <c r="T104" i="3"/>
  <c r="V104" i="3"/>
  <c r="S104" i="3"/>
  <c r="U104" i="3"/>
  <c r="R104" i="3"/>
  <c r="P104" i="3"/>
  <c r="O104" i="3"/>
  <c r="I104" i="3"/>
  <c r="Q104" i="3"/>
  <c r="N104" i="3"/>
  <c r="M104" i="3"/>
  <c r="J104" i="3"/>
  <c r="D104" i="3"/>
  <c r="K104" i="3"/>
  <c r="L104" i="3"/>
  <c r="G104" i="3"/>
  <c r="F104" i="3"/>
  <c r="C104" i="3"/>
  <c r="H104" i="3"/>
  <c r="T61" i="3"/>
  <c r="V61" i="3"/>
  <c r="S61" i="3"/>
  <c r="U61" i="3"/>
  <c r="R61" i="3"/>
  <c r="N61" i="3"/>
  <c r="M61" i="3"/>
  <c r="Q61" i="3"/>
  <c r="L61" i="3"/>
  <c r="I61" i="3"/>
  <c r="O61" i="3"/>
  <c r="P61" i="3"/>
  <c r="D61" i="3"/>
  <c r="H61" i="3"/>
  <c r="F61" i="3"/>
  <c r="C61" i="3"/>
  <c r="J61" i="3"/>
  <c r="K61" i="3"/>
  <c r="G61" i="3"/>
  <c r="T39" i="3"/>
  <c r="V39" i="3"/>
  <c r="S39" i="3"/>
  <c r="U39" i="3"/>
  <c r="R39" i="3"/>
  <c r="Q39" i="3"/>
  <c r="O39" i="3"/>
  <c r="P39" i="3"/>
  <c r="I39" i="3"/>
  <c r="N39" i="3"/>
  <c r="L39" i="3"/>
  <c r="G39" i="3"/>
  <c r="J39" i="3"/>
  <c r="D39" i="3"/>
  <c r="K39" i="3"/>
  <c r="F39" i="3"/>
  <c r="C39" i="3"/>
  <c r="H39" i="3"/>
  <c r="M39" i="3"/>
  <c r="T31" i="3"/>
  <c r="V31" i="3"/>
  <c r="S31" i="3"/>
  <c r="U31" i="3"/>
  <c r="R31" i="3"/>
  <c r="P31" i="3"/>
  <c r="L31" i="3"/>
  <c r="N31" i="3"/>
  <c r="M31" i="3"/>
  <c r="I31" i="3"/>
  <c r="O31" i="3"/>
  <c r="H31" i="3"/>
  <c r="D31" i="3"/>
  <c r="G31" i="3"/>
  <c r="F31" i="3"/>
  <c r="C31" i="3"/>
  <c r="J31" i="3"/>
  <c r="Q31" i="3"/>
  <c r="K31" i="3"/>
  <c r="E106" i="3"/>
  <c r="E61" i="3"/>
  <c r="T124" i="3"/>
  <c r="V124" i="3"/>
  <c r="U124" i="3"/>
  <c r="R124" i="3"/>
  <c r="O124" i="3"/>
  <c r="Q124" i="3"/>
  <c r="N124" i="3"/>
  <c r="S124" i="3"/>
  <c r="P124" i="3"/>
  <c r="M124" i="3"/>
  <c r="J124" i="3"/>
  <c r="L124" i="3"/>
  <c r="I124" i="3"/>
  <c r="T115" i="3"/>
  <c r="V115" i="3"/>
  <c r="S115" i="3"/>
  <c r="R115" i="3"/>
  <c r="O115" i="3"/>
  <c r="Q115" i="3"/>
  <c r="N115" i="3"/>
  <c r="P115" i="3"/>
  <c r="M115" i="3"/>
  <c r="J115" i="3"/>
  <c r="U115" i="3"/>
  <c r="L115" i="3"/>
  <c r="I115" i="3"/>
  <c r="T88" i="3"/>
  <c r="V88" i="3"/>
  <c r="R88" i="3"/>
  <c r="O88" i="3"/>
  <c r="S88" i="3"/>
  <c r="Q88" i="3"/>
  <c r="N88" i="3"/>
  <c r="P88" i="3"/>
  <c r="M88" i="3"/>
  <c r="J88" i="3"/>
  <c r="U88" i="3"/>
  <c r="L88" i="3"/>
  <c r="I88" i="3"/>
  <c r="T96" i="3"/>
  <c r="V96" i="3"/>
  <c r="R96" i="3"/>
  <c r="O96" i="3"/>
  <c r="Q96" i="3"/>
  <c r="N96" i="3"/>
  <c r="U96" i="3"/>
  <c r="P96" i="3"/>
  <c r="M96" i="3"/>
  <c r="J96" i="3"/>
  <c r="S96" i="3"/>
  <c r="L96" i="3"/>
  <c r="I96" i="3"/>
  <c r="T33" i="3"/>
  <c r="V33" i="3"/>
  <c r="R33" i="3"/>
  <c r="O33" i="3"/>
  <c r="S33" i="3"/>
  <c r="U33" i="3"/>
  <c r="Q33" i="3"/>
  <c r="N33" i="3"/>
  <c r="P33" i="3"/>
  <c r="M33" i="3"/>
  <c r="J33" i="3"/>
  <c r="L33" i="3"/>
  <c r="I33" i="3"/>
  <c r="T51" i="3"/>
  <c r="V51" i="3"/>
  <c r="R51" i="3"/>
  <c r="O51" i="3"/>
  <c r="L51" i="3"/>
  <c r="U51" i="3"/>
  <c r="Q51" i="3"/>
  <c r="N51" i="3"/>
  <c r="P51" i="3"/>
  <c r="M51" i="3"/>
  <c r="J51" i="3"/>
  <c r="S51" i="3"/>
  <c r="I51" i="3"/>
  <c r="T28" i="3"/>
  <c r="V28" i="3"/>
  <c r="U28" i="3"/>
  <c r="R28" i="3"/>
  <c r="O28" i="3"/>
  <c r="L28" i="3"/>
  <c r="S28" i="3"/>
  <c r="Q28" i="3"/>
  <c r="N28" i="3"/>
  <c r="P28" i="3"/>
  <c r="M28" i="3"/>
  <c r="J28" i="3"/>
  <c r="I28" i="3"/>
  <c r="T68" i="3"/>
  <c r="V68" i="3"/>
  <c r="R68" i="3"/>
  <c r="O68" i="3"/>
  <c r="L68" i="3"/>
  <c r="Q68" i="3"/>
  <c r="N68" i="3"/>
  <c r="S68" i="3"/>
  <c r="P68" i="3"/>
  <c r="M68" i="3"/>
  <c r="J68" i="3"/>
  <c r="U68" i="3"/>
  <c r="I68" i="3"/>
  <c r="T52" i="3"/>
  <c r="V52" i="3"/>
  <c r="S52" i="3"/>
  <c r="R52" i="3"/>
  <c r="O52" i="3"/>
  <c r="L52" i="3"/>
  <c r="Q52" i="3"/>
  <c r="N52" i="3"/>
  <c r="P52" i="3"/>
  <c r="M52" i="3"/>
  <c r="J52" i="3"/>
  <c r="U52" i="3"/>
  <c r="I52" i="3"/>
  <c r="T5" i="3"/>
  <c r="V5" i="3"/>
  <c r="S5" i="3"/>
  <c r="O5" i="3"/>
  <c r="L5" i="3"/>
  <c r="R5" i="3"/>
  <c r="Q5" i="3"/>
  <c r="N5" i="3"/>
  <c r="U5" i="3"/>
  <c r="P5" i="3"/>
  <c r="M5" i="3"/>
  <c r="J5" i="3"/>
  <c r="I5" i="3"/>
  <c r="T13" i="3"/>
  <c r="V13" i="3"/>
  <c r="S13" i="3"/>
  <c r="O13" i="3"/>
  <c r="L13" i="3"/>
  <c r="U13" i="3"/>
  <c r="Q13" i="3"/>
  <c r="N13" i="3"/>
  <c r="R13" i="3"/>
  <c r="P13" i="3"/>
  <c r="M13" i="3"/>
  <c r="J13" i="3"/>
  <c r="I13" i="3"/>
  <c r="E124" i="3"/>
  <c r="E115" i="3"/>
  <c r="E88" i="3"/>
  <c r="E96" i="3"/>
  <c r="E33" i="3"/>
  <c r="E51" i="3"/>
  <c r="E28" i="3"/>
  <c r="E68" i="3"/>
  <c r="E52" i="3"/>
  <c r="E5" i="3"/>
  <c r="E13" i="3"/>
  <c r="F17" i="3"/>
  <c r="F78" i="3"/>
  <c r="F65" i="3"/>
  <c r="F10" i="3"/>
  <c r="F27" i="3"/>
  <c r="G20" i="3"/>
  <c r="G51" i="3"/>
  <c r="H83" i="3"/>
  <c r="H88" i="3"/>
  <c r="H79" i="3"/>
  <c r="I120" i="3"/>
  <c r="I100" i="3"/>
  <c r="I46" i="3"/>
  <c r="I53" i="3"/>
  <c r="I2" i="3"/>
  <c r="J72" i="3"/>
  <c r="K46" i="3"/>
  <c r="K52" i="3"/>
  <c r="L121" i="3"/>
  <c r="L110" i="3"/>
  <c r="L54" i="3"/>
  <c r="L10" i="3"/>
  <c r="N6" i="3"/>
  <c r="O2" i="3"/>
  <c r="Q77" i="3"/>
  <c r="V122" i="3"/>
  <c r="U122" i="3"/>
  <c r="R122" i="3"/>
  <c r="O122" i="3"/>
  <c r="Q122" i="3"/>
  <c r="S122" i="3"/>
  <c r="T122" i="3"/>
  <c r="N122" i="3"/>
  <c r="J122" i="3"/>
  <c r="L122" i="3"/>
  <c r="P122" i="3"/>
  <c r="M122" i="3"/>
  <c r="K122" i="3"/>
  <c r="H122" i="3"/>
  <c r="V107" i="3"/>
  <c r="U107" i="3"/>
  <c r="S107" i="3"/>
  <c r="R107" i="3"/>
  <c r="O107" i="3"/>
  <c r="T107" i="3"/>
  <c r="Q107" i="3"/>
  <c r="P107" i="3"/>
  <c r="M107" i="3"/>
  <c r="J107" i="3"/>
  <c r="L107" i="3"/>
  <c r="N107" i="3"/>
  <c r="K107" i="3"/>
  <c r="H107" i="3"/>
  <c r="V82" i="3"/>
  <c r="U82" i="3"/>
  <c r="T82" i="3"/>
  <c r="R82" i="3"/>
  <c r="O82" i="3"/>
  <c r="Q82" i="3"/>
  <c r="S82" i="3"/>
  <c r="N82" i="3"/>
  <c r="J82" i="3"/>
  <c r="L82" i="3"/>
  <c r="M82" i="3"/>
  <c r="P82" i="3"/>
  <c r="K82" i="3"/>
  <c r="H82" i="3"/>
  <c r="V105" i="3"/>
  <c r="U105" i="3"/>
  <c r="R105" i="3"/>
  <c r="O105" i="3"/>
  <c r="Q105" i="3"/>
  <c r="T105" i="3"/>
  <c r="S105" i="3"/>
  <c r="J105" i="3"/>
  <c r="P105" i="3"/>
  <c r="L105" i="3"/>
  <c r="N105" i="3"/>
  <c r="K105" i="3"/>
  <c r="H105" i="3"/>
  <c r="V38" i="3"/>
  <c r="U38" i="3"/>
  <c r="R38" i="3"/>
  <c r="O38" i="3"/>
  <c r="S38" i="3"/>
  <c r="Q38" i="3"/>
  <c r="T38" i="3"/>
  <c r="N38" i="3"/>
  <c r="J38" i="3"/>
  <c r="L38" i="3"/>
  <c r="K38" i="3"/>
  <c r="H38" i="3"/>
  <c r="V4" i="3"/>
  <c r="U4" i="3"/>
  <c r="R4" i="3"/>
  <c r="O4" i="3"/>
  <c r="T4" i="3"/>
  <c r="Q4" i="3"/>
  <c r="S4" i="3"/>
  <c r="J4" i="3"/>
  <c r="P4" i="3"/>
  <c r="N4" i="3"/>
  <c r="L4" i="3"/>
  <c r="M4" i="3"/>
  <c r="K4" i="3"/>
  <c r="H4" i="3"/>
  <c r="V23" i="3"/>
  <c r="U23" i="3"/>
  <c r="R23" i="3"/>
  <c r="O23" i="3"/>
  <c r="S23" i="3"/>
  <c r="Q23" i="3"/>
  <c r="N23" i="3"/>
  <c r="J23" i="3"/>
  <c r="P23" i="3"/>
  <c r="M23" i="3"/>
  <c r="T23" i="3"/>
  <c r="K23" i="3"/>
  <c r="H23" i="3"/>
  <c r="V19" i="3"/>
  <c r="U19" i="3"/>
  <c r="R19" i="3"/>
  <c r="O19" i="3"/>
  <c r="Q19" i="3"/>
  <c r="T19" i="3"/>
  <c r="L19" i="3"/>
  <c r="J19" i="3"/>
  <c r="S19" i="3"/>
  <c r="N19" i="3"/>
  <c r="M19" i="3"/>
  <c r="K19" i="3"/>
  <c r="H19" i="3"/>
  <c r="V32" i="3"/>
  <c r="U32" i="3"/>
  <c r="O32" i="3"/>
  <c r="R32" i="3"/>
  <c r="Q32" i="3"/>
  <c r="S32" i="3"/>
  <c r="T32" i="3"/>
  <c r="N32" i="3"/>
  <c r="J32" i="3"/>
  <c r="M32" i="3"/>
  <c r="P32" i="3"/>
  <c r="K32" i="3"/>
  <c r="H32" i="3"/>
  <c r="V18" i="3"/>
  <c r="U18" i="3"/>
  <c r="O18" i="3"/>
  <c r="L18" i="3"/>
  <c r="S18" i="3"/>
  <c r="T18" i="3"/>
  <c r="Q18" i="3"/>
  <c r="R18" i="3"/>
  <c r="J18" i="3"/>
  <c r="P18" i="3"/>
  <c r="N18" i="3"/>
  <c r="M18" i="3"/>
  <c r="K18" i="3"/>
  <c r="H18" i="3"/>
  <c r="D119" i="3"/>
  <c r="D113" i="3"/>
  <c r="D75" i="3"/>
  <c r="D30" i="3"/>
  <c r="D29" i="3"/>
  <c r="D7" i="3"/>
  <c r="D59" i="3"/>
  <c r="E122" i="3"/>
  <c r="E107" i="3"/>
  <c r="E82" i="3"/>
  <c r="E105" i="3"/>
  <c r="E38" i="3"/>
  <c r="E4" i="3"/>
  <c r="E23" i="3"/>
  <c r="E19" i="3"/>
  <c r="E32" i="3"/>
  <c r="E18" i="3"/>
  <c r="G119" i="3"/>
  <c r="G75" i="3"/>
  <c r="G4" i="3"/>
  <c r="H117" i="3"/>
  <c r="H75" i="3"/>
  <c r="H33" i="3"/>
  <c r="K109" i="3"/>
  <c r="K100" i="3"/>
  <c r="K28" i="3"/>
  <c r="K12" i="3"/>
  <c r="L83" i="3"/>
  <c r="L36" i="3"/>
  <c r="L17" i="3"/>
  <c r="L40" i="3"/>
  <c r="M38" i="3"/>
  <c r="N83" i="3"/>
  <c r="N42" i="3"/>
  <c r="V121" i="3"/>
  <c r="U121" i="3"/>
  <c r="Q121" i="3"/>
  <c r="N121" i="3"/>
  <c r="S121" i="3"/>
  <c r="T121" i="3"/>
  <c r="P121" i="3"/>
  <c r="M121" i="3"/>
  <c r="K121" i="3"/>
  <c r="H121" i="3"/>
  <c r="V98" i="3"/>
  <c r="U98" i="3"/>
  <c r="T98" i="3"/>
  <c r="Q98" i="3"/>
  <c r="N98" i="3"/>
  <c r="P98" i="3"/>
  <c r="M98" i="3"/>
  <c r="O98" i="3"/>
  <c r="R98" i="3"/>
  <c r="K98" i="3"/>
  <c r="H98" i="3"/>
  <c r="S98" i="3"/>
  <c r="V103" i="3"/>
  <c r="U103" i="3"/>
  <c r="Q103" i="3"/>
  <c r="N103" i="3"/>
  <c r="S103" i="3"/>
  <c r="P103" i="3"/>
  <c r="M103" i="3"/>
  <c r="O103" i="3"/>
  <c r="R103" i="3"/>
  <c r="K103" i="3"/>
  <c r="H103" i="3"/>
  <c r="V43" i="3"/>
  <c r="U43" i="3"/>
  <c r="Q43" i="3"/>
  <c r="N43" i="3"/>
  <c r="T43" i="3"/>
  <c r="P43" i="3"/>
  <c r="M43" i="3"/>
  <c r="R43" i="3"/>
  <c r="S43" i="3"/>
  <c r="O43" i="3"/>
  <c r="K43" i="3"/>
  <c r="H43" i="3"/>
  <c r="V57" i="3"/>
  <c r="U57" i="3"/>
  <c r="S57" i="3"/>
  <c r="Q57" i="3"/>
  <c r="N57" i="3"/>
  <c r="T57" i="3"/>
  <c r="P57" i="3"/>
  <c r="M57" i="3"/>
  <c r="O57" i="3"/>
  <c r="K57" i="3"/>
  <c r="H57" i="3"/>
  <c r="V21" i="3"/>
  <c r="U21" i="3"/>
  <c r="T21" i="3"/>
  <c r="Q21" i="3"/>
  <c r="N21" i="3"/>
  <c r="S21" i="3"/>
  <c r="P21" i="3"/>
  <c r="M21" i="3"/>
  <c r="L21" i="3"/>
  <c r="R21" i="3"/>
  <c r="K21" i="3"/>
  <c r="H21" i="3"/>
  <c r="O21" i="3"/>
  <c r="V69" i="3"/>
  <c r="S69" i="3"/>
  <c r="U69" i="3"/>
  <c r="Q69" i="3"/>
  <c r="N69" i="3"/>
  <c r="P69" i="3"/>
  <c r="M69" i="3"/>
  <c r="T69" i="3"/>
  <c r="O69" i="3"/>
  <c r="R69" i="3"/>
  <c r="K69" i="3"/>
  <c r="H69" i="3"/>
  <c r="L69" i="3"/>
  <c r="V16" i="3"/>
  <c r="S16" i="3"/>
  <c r="U16" i="3"/>
  <c r="T16" i="3"/>
  <c r="Q16" i="3"/>
  <c r="N16" i="3"/>
  <c r="P16" i="3"/>
  <c r="M16" i="3"/>
  <c r="L16" i="3"/>
  <c r="R16" i="3"/>
  <c r="K16" i="3"/>
  <c r="H16" i="3"/>
  <c r="V55" i="3"/>
  <c r="S55" i="3"/>
  <c r="U55" i="3"/>
  <c r="R55" i="3"/>
  <c r="T55" i="3"/>
  <c r="Q55" i="3"/>
  <c r="N55" i="3"/>
  <c r="P55" i="3"/>
  <c r="M55" i="3"/>
  <c r="L55" i="3"/>
  <c r="O55" i="3"/>
  <c r="K55" i="3"/>
  <c r="H55" i="3"/>
  <c r="V62" i="3"/>
  <c r="S62" i="3"/>
  <c r="U62" i="3"/>
  <c r="R62" i="3"/>
  <c r="T62" i="3"/>
  <c r="Q62" i="3"/>
  <c r="N62" i="3"/>
  <c r="P62" i="3"/>
  <c r="M62" i="3"/>
  <c r="O62" i="3"/>
  <c r="L62" i="3"/>
  <c r="K62" i="3"/>
  <c r="H62" i="3"/>
  <c r="D83" i="3"/>
  <c r="D109" i="3"/>
  <c r="D110" i="3"/>
  <c r="D20" i="3"/>
  <c r="D81" i="3"/>
  <c r="D77" i="3"/>
  <c r="D12" i="3"/>
  <c r="D40" i="3"/>
  <c r="E121" i="3"/>
  <c r="E98" i="3"/>
  <c r="E103" i="3"/>
  <c r="E43" i="3"/>
  <c r="E57" i="3"/>
  <c r="E21" i="3"/>
  <c r="E69" i="3"/>
  <c r="E16" i="3"/>
  <c r="E55" i="3"/>
  <c r="E62" i="3"/>
  <c r="G110" i="3"/>
  <c r="G33" i="3"/>
  <c r="G21" i="3"/>
  <c r="G101" i="3"/>
  <c r="G32" i="3"/>
  <c r="G22" i="3"/>
  <c r="H116" i="3"/>
  <c r="H110" i="3"/>
  <c r="H53" i="3"/>
  <c r="I118" i="3"/>
  <c r="I91" i="3"/>
  <c r="K111" i="3"/>
  <c r="K42" i="3"/>
  <c r="L118" i="3"/>
  <c r="L43" i="3"/>
  <c r="L63" i="3"/>
  <c r="L2" i="3"/>
  <c r="M91" i="3"/>
  <c r="N117" i="3"/>
  <c r="O121" i="3"/>
  <c r="P38" i="3"/>
  <c r="R100" i="3"/>
  <c r="V84" i="3"/>
  <c r="S84" i="3"/>
  <c r="U84" i="3"/>
  <c r="Q84" i="3"/>
  <c r="N84" i="3"/>
  <c r="T84" i="3"/>
  <c r="P84" i="3"/>
  <c r="R84" i="3"/>
  <c r="O84" i="3"/>
  <c r="L84" i="3"/>
  <c r="I84" i="3"/>
  <c r="M84" i="3"/>
  <c r="K84" i="3"/>
  <c r="H84" i="3"/>
  <c r="V89" i="3"/>
  <c r="S89" i="3"/>
  <c r="U89" i="3"/>
  <c r="T89" i="3"/>
  <c r="Q89" i="3"/>
  <c r="N89" i="3"/>
  <c r="P89" i="3"/>
  <c r="R89" i="3"/>
  <c r="O89" i="3"/>
  <c r="M89" i="3"/>
  <c r="L89" i="3"/>
  <c r="I89" i="3"/>
  <c r="K89" i="3"/>
  <c r="H89" i="3"/>
  <c r="V87" i="3"/>
  <c r="S87" i="3"/>
  <c r="U87" i="3"/>
  <c r="Q87" i="3"/>
  <c r="N87" i="3"/>
  <c r="P87" i="3"/>
  <c r="T87" i="3"/>
  <c r="R87" i="3"/>
  <c r="O87" i="3"/>
  <c r="L87" i="3"/>
  <c r="I87" i="3"/>
  <c r="M87" i="3"/>
  <c r="K87" i="3"/>
  <c r="H87" i="3"/>
  <c r="V73" i="3"/>
  <c r="S73" i="3"/>
  <c r="U73" i="3"/>
  <c r="Q73" i="3"/>
  <c r="N73" i="3"/>
  <c r="T73" i="3"/>
  <c r="P73" i="3"/>
  <c r="R73" i="3"/>
  <c r="O73" i="3"/>
  <c r="L73" i="3"/>
  <c r="I73" i="3"/>
  <c r="K73" i="3"/>
  <c r="H73" i="3"/>
  <c r="V8" i="3"/>
  <c r="S8" i="3"/>
  <c r="U8" i="3"/>
  <c r="Q8" i="3"/>
  <c r="N8" i="3"/>
  <c r="T8" i="3"/>
  <c r="P8" i="3"/>
  <c r="R8" i="3"/>
  <c r="O8" i="3"/>
  <c r="M8" i="3"/>
  <c r="L8" i="3"/>
  <c r="I8" i="3"/>
  <c r="K8" i="3"/>
  <c r="H8" i="3"/>
  <c r="V34" i="3"/>
  <c r="S34" i="3"/>
  <c r="U34" i="3"/>
  <c r="T34" i="3"/>
  <c r="Q34" i="3"/>
  <c r="N34" i="3"/>
  <c r="P34" i="3"/>
  <c r="M34" i="3"/>
  <c r="R34" i="3"/>
  <c r="O34" i="3"/>
  <c r="L34" i="3"/>
  <c r="I34" i="3"/>
  <c r="K34" i="3"/>
  <c r="H34" i="3"/>
  <c r="V26" i="3"/>
  <c r="S26" i="3"/>
  <c r="U26" i="3"/>
  <c r="Q26" i="3"/>
  <c r="N26" i="3"/>
  <c r="P26" i="3"/>
  <c r="M26" i="3"/>
  <c r="R26" i="3"/>
  <c r="O26" i="3"/>
  <c r="L26" i="3"/>
  <c r="I26" i="3"/>
  <c r="K26" i="3"/>
  <c r="H26" i="3"/>
  <c r="T26" i="3"/>
  <c r="V93" i="3"/>
  <c r="S93" i="3"/>
  <c r="U93" i="3"/>
  <c r="Q93" i="3"/>
  <c r="N93" i="3"/>
  <c r="P93" i="3"/>
  <c r="M93" i="3"/>
  <c r="T93" i="3"/>
  <c r="R93" i="3"/>
  <c r="O93" i="3"/>
  <c r="L93" i="3"/>
  <c r="I93" i="3"/>
  <c r="K93" i="3"/>
  <c r="H93" i="3"/>
  <c r="V15" i="3"/>
  <c r="S15" i="3"/>
  <c r="U15" i="3"/>
  <c r="R15" i="3"/>
  <c r="Q15" i="3"/>
  <c r="N15" i="3"/>
  <c r="T15" i="3"/>
  <c r="P15" i="3"/>
  <c r="M15" i="3"/>
  <c r="O15" i="3"/>
  <c r="L15" i="3"/>
  <c r="I15" i="3"/>
  <c r="K15" i="3"/>
  <c r="H15" i="3"/>
  <c r="V92" i="3"/>
  <c r="S92" i="3"/>
  <c r="U92" i="3"/>
  <c r="Q92" i="3"/>
  <c r="N92" i="3"/>
  <c r="T92" i="3"/>
  <c r="R92" i="3"/>
  <c r="P92" i="3"/>
  <c r="M92" i="3"/>
  <c r="O92" i="3"/>
  <c r="L92" i="3"/>
  <c r="I92" i="3"/>
  <c r="K92" i="3"/>
  <c r="H92" i="3"/>
  <c r="C124" i="3"/>
  <c r="C115" i="3"/>
  <c r="C88" i="3"/>
  <c r="C96" i="3"/>
  <c r="C33" i="3"/>
  <c r="C51" i="3"/>
  <c r="C28" i="3"/>
  <c r="C68" i="3"/>
  <c r="C52" i="3"/>
  <c r="C5" i="3"/>
  <c r="C13" i="3"/>
  <c r="D118" i="3"/>
  <c r="D112" i="3"/>
  <c r="D85" i="3"/>
  <c r="D94" i="3"/>
  <c r="D67" i="3"/>
  <c r="D78" i="3"/>
  <c r="D10" i="3"/>
  <c r="E84" i="3"/>
  <c r="E89" i="3"/>
  <c r="E87" i="3"/>
  <c r="E73" i="3"/>
  <c r="E8" i="3"/>
  <c r="E34" i="3"/>
  <c r="E26" i="3"/>
  <c r="E93" i="3"/>
  <c r="E15" i="3"/>
  <c r="E92" i="3"/>
  <c r="F124" i="3"/>
  <c r="F115" i="3"/>
  <c r="F88" i="3"/>
  <c r="F96" i="3"/>
  <c r="F33" i="3"/>
  <c r="F51" i="3"/>
  <c r="F28" i="3"/>
  <c r="F68" i="3"/>
  <c r="F52" i="3"/>
  <c r="F5" i="3"/>
  <c r="F13" i="3"/>
  <c r="G41" i="3"/>
  <c r="G34" i="3"/>
  <c r="G55" i="3"/>
  <c r="H36" i="3"/>
  <c r="H28" i="3"/>
  <c r="I117" i="3"/>
  <c r="I110" i="3"/>
  <c r="I81" i="3"/>
  <c r="I77" i="3"/>
  <c r="J121" i="3"/>
  <c r="J103" i="3"/>
  <c r="J57" i="3"/>
  <c r="J69" i="3"/>
  <c r="J55" i="3"/>
  <c r="K33" i="3"/>
  <c r="L117" i="3"/>
  <c r="R57" i="3"/>
  <c r="V120" i="3"/>
  <c r="S120" i="3"/>
  <c r="U120" i="3"/>
  <c r="T120" i="3"/>
  <c r="Q120" i="3"/>
  <c r="N120" i="3"/>
  <c r="P120" i="3"/>
  <c r="M120" i="3"/>
  <c r="K120" i="3"/>
  <c r="H120" i="3"/>
  <c r="R120" i="3"/>
  <c r="V114" i="3"/>
  <c r="S114" i="3"/>
  <c r="U114" i="3"/>
  <c r="T114" i="3"/>
  <c r="Q114" i="3"/>
  <c r="P114" i="3"/>
  <c r="O114" i="3"/>
  <c r="R114" i="3"/>
  <c r="N114" i="3"/>
  <c r="K114" i="3"/>
  <c r="H114" i="3"/>
  <c r="V86" i="3"/>
  <c r="S86" i="3"/>
  <c r="U86" i="3"/>
  <c r="T86" i="3"/>
  <c r="Q86" i="3"/>
  <c r="N86" i="3"/>
  <c r="R86" i="3"/>
  <c r="K86" i="3"/>
  <c r="H86" i="3"/>
  <c r="P86" i="3"/>
  <c r="V72" i="3"/>
  <c r="S72" i="3"/>
  <c r="U72" i="3"/>
  <c r="T72" i="3"/>
  <c r="Q72" i="3"/>
  <c r="R72" i="3"/>
  <c r="P72" i="3"/>
  <c r="O72" i="3"/>
  <c r="N72" i="3"/>
  <c r="K72" i="3"/>
  <c r="H72" i="3"/>
  <c r="M72" i="3"/>
  <c r="V91" i="3"/>
  <c r="S91" i="3"/>
  <c r="U91" i="3"/>
  <c r="T91" i="3"/>
  <c r="Q91" i="3"/>
  <c r="N91" i="3"/>
  <c r="O91" i="3"/>
  <c r="K91" i="3"/>
  <c r="H91" i="3"/>
  <c r="R91" i="3"/>
  <c r="V50" i="3"/>
  <c r="S50" i="3"/>
  <c r="U50" i="3"/>
  <c r="T50" i="3"/>
  <c r="Q50" i="3"/>
  <c r="L50" i="3"/>
  <c r="R50" i="3"/>
  <c r="P50" i="3"/>
  <c r="N50" i="3"/>
  <c r="K50" i="3"/>
  <c r="H50" i="3"/>
  <c r="O50" i="3"/>
  <c r="M50" i="3"/>
  <c r="V45" i="3"/>
  <c r="S45" i="3"/>
  <c r="U45" i="3"/>
  <c r="T45" i="3"/>
  <c r="Q45" i="3"/>
  <c r="N45" i="3"/>
  <c r="P45" i="3"/>
  <c r="O45" i="3"/>
  <c r="R45" i="3"/>
  <c r="K45" i="3"/>
  <c r="H45" i="3"/>
  <c r="L45" i="3"/>
  <c r="V71" i="3"/>
  <c r="S71" i="3"/>
  <c r="U71" i="3"/>
  <c r="T71" i="3"/>
  <c r="Q71" i="3"/>
  <c r="R71" i="3"/>
  <c r="N71" i="3"/>
  <c r="K71" i="3"/>
  <c r="H71" i="3"/>
  <c r="M71" i="3"/>
  <c r="V11" i="3"/>
  <c r="S11" i="3"/>
  <c r="U11" i="3"/>
  <c r="R11" i="3"/>
  <c r="T11" i="3"/>
  <c r="Q11" i="3"/>
  <c r="N11" i="3"/>
  <c r="O11" i="3"/>
  <c r="P11" i="3"/>
  <c r="K11" i="3"/>
  <c r="H11" i="3"/>
  <c r="V47" i="3"/>
  <c r="S47" i="3"/>
  <c r="U47" i="3"/>
  <c r="R47" i="3"/>
  <c r="T47" i="3"/>
  <c r="Q47" i="3"/>
  <c r="O47" i="3"/>
  <c r="P47" i="3"/>
  <c r="N47" i="3"/>
  <c r="L47" i="3"/>
  <c r="K47" i="3"/>
  <c r="H47" i="3"/>
  <c r="M47" i="3"/>
  <c r="D117" i="3"/>
  <c r="D111" i="3"/>
  <c r="D36" i="3"/>
  <c r="D100" i="3"/>
  <c r="D54" i="3"/>
  <c r="D6" i="3"/>
  <c r="D42" i="3"/>
  <c r="D2" i="3"/>
  <c r="E120" i="3"/>
  <c r="E114" i="3"/>
  <c r="E86" i="3"/>
  <c r="E72" i="3"/>
  <c r="E91" i="3"/>
  <c r="E50" i="3"/>
  <c r="E45" i="3"/>
  <c r="E71" i="3"/>
  <c r="E11" i="3"/>
  <c r="E47" i="3"/>
  <c r="G117" i="3"/>
  <c r="G38" i="3"/>
  <c r="G50" i="3"/>
  <c r="G68" i="3"/>
  <c r="G15" i="3"/>
  <c r="G13" i="3"/>
  <c r="H115" i="3"/>
  <c r="H41" i="3"/>
  <c r="H81" i="3"/>
  <c r="H2" i="3"/>
  <c r="I107" i="3"/>
  <c r="J84" i="3"/>
  <c r="J87" i="3"/>
  <c r="J8" i="3"/>
  <c r="J26" i="3"/>
  <c r="J15" i="3"/>
  <c r="K124" i="3"/>
  <c r="K88" i="3"/>
  <c r="K6" i="3"/>
  <c r="K5" i="3"/>
  <c r="L98" i="3"/>
  <c r="L23" i="3"/>
  <c r="O86" i="3"/>
  <c r="P19" i="3"/>
  <c r="U113" i="3"/>
  <c r="T113" i="3"/>
  <c r="Q113" i="3"/>
  <c r="N113" i="3"/>
  <c r="V113" i="3"/>
  <c r="P113" i="3"/>
  <c r="R113" i="3"/>
  <c r="S113" i="3"/>
  <c r="L113" i="3"/>
  <c r="O113" i="3"/>
  <c r="J113" i="3"/>
  <c r="U75" i="3"/>
  <c r="T75" i="3"/>
  <c r="V75" i="3"/>
  <c r="Q75" i="3"/>
  <c r="N75" i="3"/>
  <c r="S75" i="3"/>
  <c r="P75" i="3"/>
  <c r="R75" i="3"/>
  <c r="L75" i="3"/>
  <c r="M75" i="3"/>
  <c r="J75" i="3"/>
  <c r="U48" i="3"/>
  <c r="T48" i="3"/>
  <c r="Q48" i="3"/>
  <c r="N48" i="3"/>
  <c r="P48" i="3"/>
  <c r="S48" i="3"/>
  <c r="R48" i="3"/>
  <c r="V48" i="3"/>
  <c r="L48" i="3"/>
  <c r="I48" i="3"/>
  <c r="O48" i="3"/>
  <c r="K48" i="3"/>
  <c r="M48" i="3"/>
  <c r="J48" i="3"/>
  <c r="G48" i="3"/>
  <c r="U30" i="3"/>
  <c r="T30" i="3"/>
  <c r="Q30" i="3"/>
  <c r="N30" i="3"/>
  <c r="S30" i="3"/>
  <c r="P30" i="3"/>
  <c r="V30" i="3"/>
  <c r="R30" i="3"/>
  <c r="O30" i="3"/>
  <c r="M30" i="3"/>
  <c r="L30" i="3"/>
  <c r="I30" i="3"/>
  <c r="K30" i="3"/>
  <c r="J30" i="3"/>
  <c r="G30" i="3"/>
  <c r="U74" i="3"/>
  <c r="T74" i="3"/>
  <c r="Q74" i="3"/>
  <c r="N74" i="3"/>
  <c r="P74" i="3"/>
  <c r="V74" i="3"/>
  <c r="S74" i="3"/>
  <c r="R74" i="3"/>
  <c r="I74" i="3"/>
  <c r="K74" i="3"/>
  <c r="O74" i="3"/>
  <c r="M74" i="3"/>
  <c r="J74" i="3"/>
  <c r="G74" i="3"/>
  <c r="U49" i="3"/>
  <c r="T49" i="3"/>
  <c r="Q49" i="3"/>
  <c r="N49" i="3"/>
  <c r="S49" i="3"/>
  <c r="V49" i="3"/>
  <c r="P49" i="3"/>
  <c r="R49" i="3"/>
  <c r="M49" i="3"/>
  <c r="I49" i="3"/>
  <c r="O49" i="3"/>
  <c r="K49" i="3"/>
  <c r="L49" i="3"/>
  <c r="J49" i="3"/>
  <c r="G49" i="3"/>
  <c r="U59" i="3"/>
  <c r="T59" i="3"/>
  <c r="S59" i="3"/>
  <c r="Q59" i="3"/>
  <c r="N59" i="3"/>
  <c r="R59" i="3"/>
  <c r="P59" i="3"/>
  <c r="V59" i="3"/>
  <c r="I59" i="3"/>
  <c r="L59" i="3"/>
  <c r="K59" i="3"/>
  <c r="M59" i="3"/>
  <c r="J59" i="3"/>
  <c r="G59" i="3"/>
  <c r="E119" i="3"/>
  <c r="E113" i="3"/>
  <c r="E75" i="3"/>
  <c r="E48" i="3"/>
  <c r="E30" i="3"/>
  <c r="E74" i="3"/>
  <c r="E49" i="3"/>
  <c r="E59" i="3"/>
  <c r="F122" i="3"/>
  <c r="F107" i="3"/>
  <c r="F82" i="3"/>
  <c r="F105" i="3"/>
  <c r="F38" i="3"/>
  <c r="F4" i="3"/>
  <c r="F23" i="3"/>
  <c r="F19" i="3"/>
  <c r="F32" i="3"/>
  <c r="F18" i="3"/>
  <c r="G96" i="3"/>
  <c r="H54" i="3"/>
  <c r="H49" i="3"/>
  <c r="H52" i="3"/>
  <c r="I98" i="3"/>
  <c r="I36" i="3"/>
  <c r="I54" i="3"/>
  <c r="I6" i="3"/>
  <c r="J120" i="3"/>
  <c r="J86" i="3"/>
  <c r="J91" i="3"/>
  <c r="J45" i="3"/>
  <c r="J11" i="3"/>
  <c r="L114" i="3"/>
  <c r="L6" i="3"/>
  <c r="O75" i="3"/>
  <c r="P71" i="3"/>
  <c r="S99" i="3"/>
  <c r="U29" i="3"/>
  <c r="T29" i="3"/>
  <c r="Q29" i="3"/>
  <c r="N29" i="3"/>
  <c r="V29" i="3"/>
  <c r="P29" i="3"/>
  <c r="S29" i="3"/>
  <c r="R29" i="3"/>
  <c r="I29" i="3"/>
  <c r="K29" i="3"/>
  <c r="M29" i="3"/>
  <c r="O29" i="3"/>
  <c r="J29" i="3"/>
  <c r="G29" i="3"/>
  <c r="U83" i="3"/>
  <c r="T83" i="3"/>
  <c r="V83" i="3"/>
  <c r="P83" i="3"/>
  <c r="M83" i="3"/>
  <c r="S83" i="3"/>
  <c r="R83" i="3"/>
  <c r="O83" i="3"/>
  <c r="J83" i="3"/>
  <c r="Q83" i="3"/>
  <c r="U109" i="3"/>
  <c r="T109" i="3"/>
  <c r="V109" i="3"/>
  <c r="P109" i="3"/>
  <c r="M109" i="3"/>
  <c r="R109" i="3"/>
  <c r="O109" i="3"/>
  <c r="Q109" i="3"/>
  <c r="N109" i="3"/>
  <c r="S109" i="3"/>
  <c r="J109" i="3"/>
  <c r="U110" i="3"/>
  <c r="T110" i="3"/>
  <c r="V110" i="3"/>
  <c r="S110" i="3"/>
  <c r="P110" i="3"/>
  <c r="M110" i="3"/>
  <c r="R110" i="3"/>
  <c r="O110" i="3"/>
  <c r="Q110" i="3"/>
  <c r="J110" i="3"/>
  <c r="U20" i="3"/>
  <c r="T20" i="3"/>
  <c r="V20" i="3"/>
  <c r="P20" i="3"/>
  <c r="M20" i="3"/>
  <c r="S20" i="3"/>
  <c r="R20" i="3"/>
  <c r="O20" i="3"/>
  <c r="N20" i="3"/>
  <c r="J20" i="3"/>
  <c r="Q20" i="3"/>
  <c r="U81" i="3"/>
  <c r="T81" i="3"/>
  <c r="V81" i="3"/>
  <c r="S81" i="3"/>
  <c r="P81" i="3"/>
  <c r="M81" i="3"/>
  <c r="R81" i="3"/>
  <c r="O81" i="3"/>
  <c r="Q81" i="3"/>
  <c r="J81" i="3"/>
  <c r="U79" i="3"/>
  <c r="T79" i="3"/>
  <c r="V79" i="3"/>
  <c r="P79" i="3"/>
  <c r="M79" i="3"/>
  <c r="S79" i="3"/>
  <c r="R79" i="3"/>
  <c r="O79" i="3"/>
  <c r="Q79" i="3"/>
  <c r="L79" i="3"/>
  <c r="N79" i="3"/>
  <c r="J79" i="3"/>
  <c r="U77" i="3"/>
  <c r="T77" i="3"/>
  <c r="V77" i="3"/>
  <c r="S77" i="3"/>
  <c r="P77" i="3"/>
  <c r="M77" i="3"/>
  <c r="R77" i="3"/>
  <c r="O77" i="3"/>
  <c r="L77" i="3"/>
  <c r="J77" i="3"/>
  <c r="G77" i="3"/>
  <c r="U3" i="3"/>
  <c r="T3" i="3"/>
  <c r="V3" i="3"/>
  <c r="P3" i="3"/>
  <c r="M3" i="3"/>
  <c r="S3" i="3"/>
  <c r="R3" i="3"/>
  <c r="O3" i="3"/>
  <c r="N3" i="3"/>
  <c r="Q3" i="3"/>
  <c r="J3" i="3"/>
  <c r="G3" i="3"/>
  <c r="L3" i="3"/>
  <c r="U12" i="3"/>
  <c r="T12" i="3"/>
  <c r="V12" i="3"/>
  <c r="S12" i="3"/>
  <c r="P12" i="3"/>
  <c r="M12" i="3"/>
  <c r="O12" i="3"/>
  <c r="R12" i="3"/>
  <c r="L12" i="3"/>
  <c r="Q12" i="3"/>
  <c r="J12" i="3"/>
  <c r="G12" i="3"/>
  <c r="U40" i="3"/>
  <c r="T40" i="3"/>
  <c r="V40" i="3"/>
  <c r="R40" i="3"/>
  <c r="P40" i="3"/>
  <c r="M40" i="3"/>
  <c r="O40" i="3"/>
  <c r="S40" i="3"/>
  <c r="Q40" i="3"/>
  <c r="N40" i="3"/>
  <c r="J40" i="3"/>
  <c r="G40" i="3"/>
  <c r="C121" i="3"/>
  <c r="C98" i="3"/>
  <c r="C103" i="3"/>
  <c r="C43" i="3"/>
  <c r="C57" i="3"/>
  <c r="C21" i="3"/>
  <c r="C69" i="3"/>
  <c r="C16" i="3"/>
  <c r="C55" i="3"/>
  <c r="C62" i="3"/>
  <c r="E83" i="3"/>
  <c r="E109" i="3"/>
  <c r="E110" i="3"/>
  <c r="E20" i="3"/>
  <c r="E81" i="3"/>
  <c r="E79" i="3"/>
  <c r="E77" i="3"/>
  <c r="E3" i="3"/>
  <c r="E12" i="3"/>
  <c r="E40" i="3"/>
  <c r="F121" i="3"/>
  <c r="F98" i="3"/>
  <c r="F103" i="3"/>
  <c r="F43" i="3"/>
  <c r="F57" i="3"/>
  <c r="F21" i="3"/>
  <c r="F69" i="3"/>
  <c r="F16" i="3"/>
  <c r="F55" i="3"/>
  <c r="F62" i="3"/>
  <c r="G8" i="3"/>
  <c r="G19" i="3"/>
  <c r="G44" i="3"/>
  <c r="H99" i="3"/>
  <c r="H113" i="3"/>
  <c r="H96" i="3"/>
  <c r="H102" i="3"/>
  <c r="H77" i="3"/>
  <c r="I114" i="3"/>
  <c r="I105" i="3"/>
  <c r="I4" i="3"/>
  <c r="I19" i="3"/>
  <c r="I18" i="3"/>
  <c r="J41" i="3"/>
  <c r="J101" i="3"/>
  <c r="K75" i="3"/>
  <c r="K54" i="3"/>
  <c r="K68" i="3"/>
  <c r="K40" i="3"/>
  <c r="L109" i="3"/>
  <c r="M45" i="3"/>
  <c r="T103" i="3"/>
  <c r="U7" i="3"/>
  <c r="T7" i="3"/>
  <c r="V7" i="3"/>
  <c r="Q7" i="3"/>
  <c r="N7" i="3"/>
  <c r="S7" i="3"/>
  <c r="P7" i="3"/>
  <c r="R7" i="3"/>
  <c r="M7" i="3"/>
  <c r="L7" i="3"/>
  <c r="I7" i="3"/>
  <c r="O7" i="3"/>
  <c r="K7" i="3"/>
  <c r="J7" i="3"/>
  <c r="G7" i="3"/>
  <c r="U118" i="3"/>
  <c r="T118" i="3"/>
  <c r="P118" i="3"/>
  <c r="M118" i="3"/>
  <c r="V118" i="3"/>
  <c r="S118" i="3"/>
  <c r="R118" i="3"/>
  <c r="O118" i="3"/>
  <c r="Q118" i="3"/>
  <c r="N118" i="3"/>
  <c r="K118" i="3"/>
  <c r="J118" i="3"/>
  <c r="U112" i="3"/>
  <c r="T112" i="3"/>
  <c r="V112" i="3"/>
  <c r="P112" i="3"/>
  <c r="M112" i="3"/>
  <c r="R112" i="3"/>
  <c r="O112" i="3"/>
  <c r="S112" i="3"/>
  <c r="Q112" i="3"/>
  <c r="N112" i="3"/>
  <c r="K112" i="3"/>
  <c r="H112" i="3"/>
  <c r="J112" i="3"/>
  <c r="U85" i="3"/>
  <c r="T85" i="3"/>
  <c r="S85" i="3"/>
  <c r="P85" i="3"/>
  <c r="M85" i="3"/>
  <c r="R85" i="3"/>
  <c r="O85" i="3"/>
  <c r="Q85" i="3"/>
  <c r="N85" i="3"/>
  <c r="V85" i="3"/>
  <c r="K85" i="3"/>
  <c r="H85" i="3"/>
  <c r="J85" i="3"/>
  <c r="G85" i="3"/>
  <c r="U94" i="3"/>
  <c r="T94" i="3"/>
  <c r="P94" i="3"/>
  <c r="M94" i="3"/>
  <c r="S94" i="3"/>
  <c r="R94" i="3"/>
  <c r="O94" i="3"/>
  <c r="Q94" i="3"/>
  <c r="N94" i="3"/>
  <c r="V94" i="3"/>
  <c r="K94" i="3"/>
  <c r="H94" i="3"/>
  <c r="J94" i="3"/>
  <c r="G94" i="3"/>
  <c r="U67" i="3"/>
  <c r="T67" i="3"/>
  <c r="P67" i="3"/>
  <c r="M67" i="3"/>
  <c r="R67" i="3"/>
  <c r="O67" i="3"/>
  <c r="V67" i="3"/>
  <c r="Q67" i="3"/>
  <c r="N67" i="3"/>
  <c r="K67" i="3"/>
  <c r="H67" i="3"/>
  <c r="S67" i="3"/>
  <c r="J67" i="3"/>
  <c r="G67" i="3"/>
  <c r="U17" i="3"/>
  <c r="T17" i="3"/>
  <c r="P17" i="3"/>
  <c r="M17" i="3"/>
  <c r="S17" i="3"/>
  <c r="V17" i="3"/>
  <c r="R17" i="3"/>
  <c r="O17" i="3"/>
  <c r="Q17" i="3"/>
  <c r="N17" i="3"/>
  <c r="K17" i="3"/>
  <c r="H17" i="3"/>
  <c r="J17" i="3"/>
  <c r="G17" i="3"/>
  <c r="U78" i="3"/>
  <c r="T78" i="3"/>
  <c r="P78" i="3"/>
  <c r="M78" i="3"/>
  <c r="V78" i="3"/>
  <c r="R78" i="3"/>
  <c r="O78" i="3"/>
  <c r="Q78" i="3"/>
  <c r="N78" i="3"/>
  <c r="S78" i="3"/>
  <c r="K78" i="3"/>
  <c r="H78" i="3"/>
  <c r="L78" i="3"/>
  <c r="J78" i="3"/>
  <c r="G78" i="3"/>
  <c r="U65" i="3"/>
  <c r="T65" i="3"/>
  <c r="V65" i="3"/>
  <c r="P65" i="3"/>
  <c r="M65" i="3"/>
  <c r="S65" i="3"/>
  <c r="R65" i="3"/>
  <c r="O65" i="3"/>
  <c r="Q65" i="3"/>
  <c r="N65" i="3"/>
  <c r="K65" i="3"/>
  <c r="H65" i="3"/>
  <c r="J65" i="3"/>
  <c r="G65" i="3"/>
  <c r="L65" i="3"/>
  <c r="U10" i="3"/>
  <c r="T10" i="3"/>
  <c r="S10" i="3"/>
  <c r="P10" i="3"/>
  <c r="M10" i="3"/>
  <c r="O10" i="3"/>
  <c r="Q10" i="3"/>
  <c r="N10" i="3"/>
  <c r="R10" i="3"/>
  <c r="V10" i="3"/>
  <c r="K10" i="3"/>
  <c r="H10" i="3"/>
  <c r="J10" i="3"/>
  <c r="G10" i="3"/>
  <c r="U27" i="3"/>
  <c r="T27" i="3"/>
  <c r="R27" i="3"/>
  <c r="P27" i="3"/>
  <c r="M27" i="3"/>
  <c r="O27" i="3"/>
  <c r="S27" i="3"/>
  <c r="Q27" i="3"/>
  <c r="N27" i="3"/>
  <c r="V27" i="3"/>
  <c r="L27" i="3"/>
  <c r="K27" i="3"/>
  <c r="H27" i="3"/>
  <c r="J27" i="3"/>
  <c r="G27" i="3"/>
  <c r="C84" i="3"/>
  <c r="C89" i="3"/>
  <c r="C87" i="3"/>
  <c r="C73" i="3"/>
  <c r="C8" i="3"/>
  <c r="C34" i="3"/>
  <c r="C26" i="3"/>
  <c r="C93" i="3"/>
  <c r="C15" i="3"/>
  <c r="C92" i="3"/>
  <c r="D124" i="3"/>
  <c r="D115" i="3"/>
  <c r="D88" i="3"/>
  <c r="D96" i="3"/>
  <c r="D33" i="3"/>
  <c r="D51" i="3"/>
  <c r="D28" i="3"/>
  <c r="D68" i="3"/>
  <c r="D52" i="3"/>
  <c r="D5" i="3"/>
  <c r="D13" i="3"/>
  <c r="E118" i="3"/>
  <c r="E112" i="3"/>
  <c r="E85" i="3"/>
  <c r="E94" i="3"/>
  <c r="E67" i="3"/>
  <c r="E17" i="3"/>
  <c r="E78" i="3"/>
  <c r="E65" i="3"/>
  <c r="E10" i="3"/>
  <c r="E27" i="3"/>
  <c r="F84" i="3"/>
  <c r="F89" i="3"/>
  <c r="F87" i="3"/>
  <c r="F73" i="3"/>
  <c r="F8" i="3"/>
  <c r="F34" i="3"/>
  <c r="F26" i="3"/>
  <c r="F93" i="3"/>
  <c r="F15" i="3"/>
  <c r="F92" i="3"/>
  <c r="G124" i="3"/>
  <c r="G115" i="3"/>
  <c r="G88" i="3"/>
  <c r="G105" i="3"/>
  <c r="G91" i="3"/>
  <c r="G16" i="3"/>
  <c r="H109" i="3"/>
  <c r="H7" i="3"/>
  <c r="H13" i="3"/>
  <c r="I113" i="3"/>
  <c r="I43" i="3"/>
  <c r="I21" i="3"/>
  <c r="I16" i="3"/>
  <c r="I62" i="3"/>
  <c r="K83" i="3"/>
  <c r="K110" i="3"/>
  <c r="L112" i="3"/>
  <c r="L57" i="3"/>
  <c r="L71" i="3"/>
  <c r="M114" i="3"/>
  <c r="N81" i="3"/>
  <c r="T41" i="3"/>
  <c r="U119" i="3"/>
  <c r="T119" i="3"/>
  <c r="Q119" i="3"/>
  <c r="N119" i="3"/>
  <c r="V119" i="3"/>
  <c r="P119" i="3"/>
  <c r="S119" i="3"/>
  <c r="R119" i="3"/>
  <c r="L119" i="3"/>
  <c r="M119" i="3"/>
  <c r="O119" i="3"/>
  <c r="J119" i="3"/>
  <c r="U117" i="3"/>
  <c r="T117" i="3"/>
  <c r="V117" i="3"/>
  <c r="S117" i="3"/>
  <c r="P117" i="3"/>
  <c r="J117" i="3"/>
  <c r="R117" i="3"/>
  <c r="Q117" i="3"/>
  <c r="O117" i="3"/>
  <c r="U111" i="3"/>
  <c r="T111" i="3"/>
  <c r="V111" i="3"/>
  <c r="S111" i="3"/>
  <c r="O111" i="3"/>
  <c r="Q111" i="3"/>
  <c r="N111" i="3"/>
  <c r="R111" i="3"/>
  <c r="J111" i="3"/>
  <c r="M111" i="3"/>
  <c r="U36" i="3"/>
  <c r="T36" i="3"/>
  <c r="V36" i="3"/>
  <c r="S36" i="3"/>
  <c r="Q36" i="3"/>
  <c r="R36" i="3"/>
  <c r="P36" i="3"/>
  <c r="J36" i="3"/>
  <c r="G36" i="3"/>
  <c r="O36" i="3"/>
  <c r="U100" i="3"/>
  <c r="T100" i="3"/>
  <c r="V100" i="3"/>
  <c r="S100" i="3"/>
  <c r="P100" i="3"/>
  <c r="O100" i="3"/>
  <c r="N100" i="3"/>
  <c r="J100" i="3"/>
  <c r="G100" i="3"/>
  <c r="M100" i="3"/>
  <c r="Q100" i="3"/>
  <c r="U54" i="3"/>
  <c r="T54" i="3"/>
  <c r="V54" i="3"/>
  <c r="S54" i="3"/>
  <c r="P54" i="3"/>
  <c r="M54" i="3"/>
  <c r="Q54" i="3"/>
  <c r="J54" i="3"/>
  <c r="G54" i="3"/>
  <c r="R54" i="3"/>
  <c r="U46" i="3"/>
  <c r="T46" i="3"/>
  <c r="V46" i="3"/>
  <c r="S46" i="3"/>
  <c r="P46" i="3"/>
  <c r="R46" i="3"/>
  <c r="Q46" i="3"/>
  <c r="L46" i="3"/>
  <c r="N46" i="3"/>
  <c r="O46" i="3"/>
  <c r="M46" i="3"/>
  <c r="J46" i="3"/>
  <c r="G46" i="3"/>
  <c r="U6" i="3"/>
  <c r="T6" i="3"/>
  <c r="V6" i="3"/>
  <c r="S6" i="3"/>
  <c r="P6" i="3"/>
  <c r="R6" i="3"/>
  <c r="M6" i="3"/>
  <c r="O6" i="3"/>
  <c r="J6" i="3"/>
  <c r="G6" i="3"/>
  <c r="Q6" i="3"/>
  <c r="U53" i="3"/>
  <c r="T53" i="3"/>
  <c r="V53" i="3"/>
  <c r="S53" i="3"/>
  <c r="P53" i="3"/>
  <c r="R53" i="3"/>
  <c r="N53" i="3"/>
  <c r="Q53" i="3"/>
  <c r="M53" i="3"/>
  <c r="J53" i="3"/>
  <c r="G53" i="3"/>
  <c r="L53" i="3"/>
  <c r="O53" i="3"/>
  <c r="U42" i="3"/>
  <c r="R42" i="3"/>
  <c r="T42" i="3"/>
  <c r="V42" i="3"/>
  <c r="S42" i="3"/>
  <c r="P42" i="3"/>
  <c r="M42" i="3"/>
  <c r="Q42" i="3"/>
  <c r="O42" i="3"/>
  <c r="J42" i="3"/>
  <c r="G42" i="3"/>
  <c r="U2" i="3"/>
  <c r="R2" i="3"/>
  <c r="T2" i="3"/>
  <c r="V2" i="3"/>
  <c r="S2" i="3"/>
  <c r="P2" i="3"/>
  <c r="Q2" i="3"/>
  <c r="N2" i="3"/>
  <c r="M2" i="3"/>
  <c r="J2" i="3"/>
  <c r="G2" i="3"/>
  <c r="E117" i="3"/>
  <c r="E111" i="3"/>
  <c r="E36" i="3"/>
  <c r="E100" i="3"/>
  <c r="E54" i="3"/>
  <c r="E46" i="3"/>
  <c r="E6" i="3"/>
  <c r="E53" i="3"/>
  <c r="E42" i="3"/>
  <c r="E2" i="3"/>
  <c r="G28" i="3"/>
  <c r="G93" i="3"/>
  <c r="G5" i="3"/>
  <c r="H124" i="3"/>
  <c r="H111" i="3"/>
  <c r="H48" i="3"/>
  <c r="H51" i="3"/>
  <c r="H12" i="3"/>
  <c r="I109" i="3"/>
  <c r="I72" i="3"/>
  <c r="I50" i="3"/>
  <c r="I71" i="3"/>
  <c r="I47" i="3"/>
  <c r="K117" i="3"/>
  <c r="K36" i="3"/>
  <c r="K51" i="3"/>
  <c r="K3" i="3"/>
  <c r="L111" i="3"/>
  <c r="L91" i="3"/>
  <c r="L29" i="3"/>
  <c r="M113" i="3"/>
  <c r="N54" i="3"/>
  <c r="O16" i="3"/>
  <c r="V99" i="3"/>
  <c r="P99" i="3"/>
  <c r="M99" i="3"/>
  <c r="U99" i="3"/>
  <c r="R99" i="3"/>
  <c r="T99" i="3"/>
  <c r="O99" i="3"/>
  <c r="K99" i="3"/>
  <c r="N99" i="3"/>
  <c r="L99" i="3"/>
  <c r="I99" i="3"/>
  <c r="V116" i="3"/>
  <c r="U116" i="3"/>
  <c r="P116" i="3"/>
  <c r="M116" i="3"/>
  <c r="S116" i="3"/>
  <c r="R116" i="3"/>
  <c r="T116" i="3"/>
  <c r="K116" i="3"/>
  <c r="Q116" i="3"/>
  <c r="O116" i="3"/>
  <c r="N116" i="3"/>
  <c r="L116" i="3"/>
  <c r="I116" i="3"/>
  <c r="V97" i="3"/>
  <c r="P97" i="3"/>
  <c r="M97" i="3"/>
  <c r="T97" i="3"/>
  <c r="R97" i="3"/>
  <c r="O97" i="3"/>
  <c r="S97" i="3"/>
  <c r="U97" i="3"/>
  <c r="K97" i="3"/>
  <c r="Q97" i="3"/>
  <c r="N97" i="3"/>
  <c r="L97" i="3"/>
  <c r="I97" i="3"/>
  <c r="V41" i="3"/>
  <c r="S41" i="3"/>
  <c r="P41" i="3"/>
  <c r="M41" i="3"/>
  <c r="R41" i="3"/>
  <c r="O41" i="3"/>
  <c r="U41" i="3"/>
  <c r="K41" i="3"/>
  <c r="N41" i="3"/>
  <c r="L41" i="3"/>
  <c r="I41" i="3"/>
  <c r="T35" i="3"/>
  <c r="V35" i="3"/>
  <c r="P35" i="3"/>
  <c r="M35" i="3"/>
  <c r="R35" i="3"/>
  <c r="O35" i="3"/>
  <c r="S35" i="3"/>
  <c r="U35" i="3"/>
  <c r="K35" i="3"/>
  <c r="N35" i="3"/>
  <c r="Q35" i="3"/>
  <c r="L35" i="3"/>
  <c r="I35" i="3"/>
  <c r="T102" i="3"/>
  <c r="V102" i="3"/>
  <c r="P102" i="3"/>
  <c r="M102" i="3"/>
  <c r="U102" i="3"/>
  <c r="R102" i="3"/>
  <c r="O102" i="3"/>
  <c r="S102" i="3"/>
  <c r="K102" i="3"/>
  <c r="Q102" i="3"/>
  <c r="N102" i="3"/>
  <c r="L102" i="3"/>
  <c r="I102" i="3"/>
  <c r="T63" i="3"/>
  <c r="V63" i="3"/>
  <c r="S63" i="3"/>
  <c r="P63" i="3"/>
  <c r="M63" i="3"/>
  <c r="U63" i="3"/>
  <c r="R63" i="3"/>
  <c r="O63" i="3"/>
  <c r="Q63" i="3"/>
  <c r="K63" i="3"/>
  <c r="N63" i="3"/>
  <c r="I63" i="3"/>
  <c r="T101" i="3"/>
  <c r="V101" i="3"/>
  <c r="S101" i="3"/>
  <c r="U101" i="3"/>
  <c r="P101" i="3"/>
  <c r="M101" i="3"/>
  <c r="R101" i="3"/>
  <c r="O101" i="3"/>
  <c r="Q101" i="3"/>
  <c r="K101" i="3"/>
  <c r="L101" i="3"/>
  <c r="N101" i="3"/>
  <c r="I101" i="3"/>
  <c r="T60" i="3"/>
  <c r="V60" i="3"/>
  <c r="S60" i="3"/>
  <c r="P60" i="3"/>
  <c r="M60" i="3"/>
  <c r="R60" i="3"/>
  <c r="O60" i="3"/>
  <c r="Q60" i="3"/>
  <c r="U60" i="3"/>
  <c r="K60" i="3"/>
  <c r="N60" i="3"/>
  <c r="L60" i="3"/>
  <c r="I60" i="3"/>
  <c r="T44" i="3"/>
  <c r="V44" i="3"/>
  <c r="S44" i="3"/>
  <c r="P44" i="3"/>
  <c r="M44" i="3"/>
  <c r="O44" i="3"/>
  <c r="U44" i="3"/>
  <c r="R44" i="3"/>
  <c r="Q44" i="3"/>
  <c r="K44" i="3"/>
  <c r="N44" i="3"/>
  <c r="L44" i="3"/>
  <c r="I44" i="3"/>
  <c r="T22" i="3"/>
  <c r="V22" i="3"/>
  <c r="S22" i="3"/>
  <c r="R22" i="3"/>
  <c r="P22" i="3"/>
  <c r="M22" i="3"/>
  <c r="O22" i="3"/>
  <c r="U22" i="3"/>
  <c r="Q22" i="3"/>
  <c r="L22" i="3"/>
  <c r="K22" i="3"/>
  <c r="N22" i="3"/>
  <c r="I22" i="3"/>
  <c r="C119" i="3"/>
  <c r="C113" i="3"/>
  <c r="C75" i="3"/>
  <c r="C48" i="3"/>
  <c r="C30" i="3"/>
  <c r="C74" i="3"/>
  <c r="C49" i="3"/>
  <c r="C29" i="3"/>
  <c r="C7" i="3"/>
  <c r="C59" i="3"/>
  <c r="D122" i="3"/>
  <c r="D107" i="3"/>
  <c r="D82" i="3"/>
  <c r="D105" i="3"/>
  <c r="D38" i="3"/>
  <c r="D4" i="3"/>
  <c r="D23" i="3"/>
  <c r="D19" i="3"/>
  <c r="D32" i="3"/>
  <c r="D18" i="3"/>
  <c r="E99" i="3"/>
  <c r="E116" i="3"/>
  <c r="E97" i="3"/>
  <c r="E41" i="3"/>
  <c r="E35" i="3"/>
  <c r="E102" i="3"/>
  <c r="E63" i="3"/>
  <c r="E101" i="3"/>
  <c r="E60" i="3"/>
  <c r="E44" i="3"/>
  <c r="E22" i="3"/>
  <c r="F119" i="3"/>
  <c r="F113" i="3"/>
  <c r="F75" i="3"/>
  <c r="F48" i="3"/>
  <c r="F30" i="3"/>
  <c r="F74" i="3"/>
  <c r="F49" i="3"/>
  <c r="F29" i="3"/>
  <c r="F7" i="3"/>
  <c r="F59" i="3"/>
  <c r="G122" i="3"/>
  <c r="G107" i="3"/>
  <c r="G82" i="3"/>
  <c r="G73" i="3"/>
  <c r="G102" i="3"/>
  <c r="G71" i="3"/>
  <c r="H97" i="3"/>
  <c r="H20" i="3"/>
  <c r="H42" i="3"/>
  <c r="I122" i="3"/>
  <c r="I112" i="3"/>
  <c r="I20" i="3"/>
  <c r="I79" i="3"/>
  <c r="I3" i="3"/>
  <c r="I40" i="3"/>
  <c r="J98" i="3"/>
  <c r="J43" i="3"/>
  <c r="J21" i="3"/>
  <c r="J16" i="3"/>
  <c r="J62" i="3"/>
  <c r="K53" i="3"/>
  <c r="K13" i="3"/>
  <c r="L103" i="3"/>
  <c r="L81" i="3"/>
  <c r="L32" i="3"/>
  <c r="M86" i="3"/>
  <c r="M11" i="3"/>
  <c r="O71" i="3"/>
  <c r="AS511" i="2"/>
  <c r="AT475" i="2"/>
  <c r="AU697" i="2"/>
  <c r="AS434" i="2"/>
  <c r="AS341" i="2"/>
  <c r="AS126" i="2"/>
  <c r="AS535" i="2"/>
  <c r="AS226" i="2"/>
  <c r="AS454" i="2"/>
  <c r="AS682" i="2"/>
  <c r="AS120" i="2"/>
  <c r="AS667" i="2"/>
  <c r="AS400" i="2"/>
  <c r="AS559" i="2"/>
  <c r="AS445" i="2"/>
  <c r="AS6" i="2"/>
  <c r="AS619" i="2"/>
  <c r="AS414" i="2"/>
  <c r="AS220" i="2"/>
  <c r="AT69" i="2"/>
  <c r="AS726" i="2"/>
  <c r="AS513" i="2"/>
  <c r="AS642" i="2"/>
  <c r="AS612" i="2"/>
  <c r="AS137" i="2"/>
  <c r="AS643" i="2"/>
  <c r="AS517" i="2"/>
  <c r="AS175" i="2"/>
  <c r="AS293" i="2"/>
  <c r="AS68" i="2"/>
  <c r="AS664" i="2"/>
  <c r="AS253" i="2"/>
  <c r="AS66" i="2"/>
  <c r="AS117" i="2"/>
  <c r="AS489" i="2"/>
  <c r="AS140" i="2"/>
  <c r="AS576" i="2"/>
  <c r="AS470" i="2"/>
  <c r="AS516" i="2"/>
  <c r="AS103" i="2"/>
  <c r="AS647" i="2"/>
  <c r="AS149" i="2"/>
  <c r="AS380" i="2"/>
  <c r="AS27" i="2"/>
  <c r="AS479" i="2"/>
  <c r="AS25" i="2"/>
  <c r="AS463" i="2"/>
  <c r="AS33" i="2"/>
  <c r="AS524" i="2"/>
  <c r="AS299" i="2"/>
  <c r="AS439" i="2"/>
  <c r="AS358" i="2"/>
  <c r="AS368" i="2"/>
  <c r="AS324" i="2"/>
  <c r="AS189" i="2"/>
  <c r="AS179" i="2"/>
  <c r="AS4" i="2"/>
  <c r="AS265" i="2"/>
  <c r="AS482" i="2"/>
  <c r="AS342" i="2"/>
  <c r="AS80" i="2"/>
  <c r="AS632" i="2"/>
  <c r="AS672" i="2"/>
  <c r="AS62" i="2"/>
  <c r="AS393" i="2"/>
  <c r="AS485" i="2"/>
  <c r="AS51" i="2"/>
  <c r="AT722" i="2"/>
  <c r="AT613" i="2"/>
  <c r="AT557" i="2"/>
  <c r="AT560" i="2"/>
  <c r="AT559" i="2"/>
  <c r="AT433" i="2"/>
  <c r="AT182" i="2"/>
  <c r="AT549" i="2"/>
  <c r="AT655" i="2"/>
  <c r="AT441" i="2"/>
  <c r="AT258" i="2"/>
  <c r="AT121" i="2"/>
  <c r="AT42" i="2"/>
  <c r="AT445" i="2"/>
  <c r="AT603" i="2"/>
  <c r="AT600" i="2"/>
  <c r="AT526" i="2"/>
  <c r="AT41" i="2"/>
  <c r="AT167" i="2"/>
  <c r="AT554" i="2"/>
  <c r="AT331" i="2"/>
  <c r="AT669" i="2"/>
  <c r="AT6" i="2"/>
  <c r="AT63" i="2"/>
  <c r="AT584" i="2"/>
  <c r="AT171" i="2"/>
  <c r="AT644" i="2"/>
  <c r="AT73" i="2"/>
  <c r="AT264" i="2"/>
  <c r="AT563" i="2"/>
  <c r="AT601" i="2"/>
  <c r="AT547" i="2"/>
  <c r="AT619" i="2"/>
  <c r="AT257" i="2"/>
  <c r="AT616" i="2"/>
  <c r="AT174" i="2"/>
  <c r="AT81" i="2"/>
  <c r="AT411" i="2"/>
  <c r="AT366" i="2"/>
  <c r="AT355" i="2"/>
  <c r="AT688" i="2"/>
  <c r="AT148" i="2"/>
  <c r="AT414" i="2"/>
  <c r="AT53" i="2"/>
  <c r="AT7" i="2"/>
  <c r="AS677" i="2"/>
  <c r="AS725" i="2"/>
  <c r="AS599" i="2"/>
  <c r="AS206" i="2"/>
  <c r="AS284" i="2"/>
  <c r="AS207" i="2"/>
  <c r="AS650" i="2"/>
  <c r="AS30" i="2"/>
  <c r="AS308" i="2"/>
  <c r="AS5" i="2"/>
  <c r="AS191" i="2"/>
  <c r="AS508" i="2"/>
  <c r="AS84" i="2"/>
  <c r="AS292" i="2"/>
  <c r="AS397" i="2"/>
  <c r="AS24" i="2"/>
  <c r="AS228" i="2"/>
  <c r="AS247" i="2"/>
  <c r="AS45" i="2"/>
  <c r="AS415" i="2"/>
  <c r="AS467" i="2"/>
  <c r="AS263" i="2"/>
  <c r="AS290" i="2"/>
  <c r="AS92" i="2"/>
  <c r="AS519" i="2"/>
  <c r="AS110" i="2"/>
  <c r="AS407" i="2"/>
  <c r="AS349" i="2"/>
  <c r="AT699" i="2"/>
  <c r="AT529" i="2"/>
  <c r="AT346" i="2"/>
  <c r="AT173" i="2"/>
  <c r="AT426" i="2"/>
  <c r="AT442" i="2"/>
  <c r="AT72" i="2"/>
  <c r="AS370" i="2"/>
  <c r="AS177" i="2"/>
  <c r="AS300" i="2"/>
  <c r="AS711" i="2"/>
  <c r="AS653" i="2"/>
  <c r="AS530" i="2"/>
  <c r="AS495" i="2"/>
  <c r="AS182" i="2"/>
  <c r="AS41" i="2"/>
  <c r="AS264" i="2"/>
  <c r="AS355" i="2"/>
  <c r="AS638" i="2"/>
  <c r="AS573" i="2"/>
  <c r="AT710" i="2"/>
  <c r="AT545" i="2"/>
  <c r="AT282" i="2"/>
  <c r="AT501" i="2"/>
  <c r="AT316" i="2"/>
  <c r="AT401" i="2"/>
  <c r="AT581" i="2"/>
  <c r="AT28" i="2"/>
  <c r="AT15" i="2"/>
  <c r="AT161" i="2"/>
  <c r="AT278" i="2"/>
  <c r="AT22" i="2"/>
  <c r="AT147" i="2"/>
  <c r="AT234" i="2"/>
  <c r="AT359" i="2"/>
  <c r="AT432" i="2"/>
  <c r="AT684" i="2"/>
  <c r="AT565" i="2"/>
  <c r="AT540" i="2"/>
  <c r="AT296" i="2"/>
  <c r="AT566" i="2"/>
  <c r="AT298" i="2"/>
  <c r="AT145" i="2"/>
  <c r="AT241" i="2"/>
  <c r="AT280" i="2"/>
  <c r="AT405" i="2"/>
  <c r="AT591" i="2"/>
  <c r="AT689" i="2"/>
  <c r="AT314" i="2"/>
  <c r="AT160" i="2"/>
  <c r="AT138" i="2"/>
  <c r="AT462" i="2"/>
  <c r="AT154" i="2"/>
  <c r="AT35" i="2"/>
  <c r="AT562" i="2"/>
  <c r="AT556" i="2"/>
  <c r="AT425" i="2"/>
  <c r="AT310" i="2"/>
  <c r="AT23" i="2"/>
  <c r="AT54" i="2"/>
  <c r="AT610" i="2"/>
  <c r="AT239" i="2"/>
  <c r="AT99" i="2"/>
  <c r="AT297" i="2"/>
  <c r="AT371" i="2"/>
  <c r="AT96" i="2"/>
  <c r="AT607" i="2"/>
  <c r="AT444" i="2"/>
  <c r="AT75" i="2"/>
  <c r="AS706" i="2"/>
  <c r="AS546" i="2"/>
  <c r="AS259" i="2"/>
  <c r="AS586" i="2"/>
  <c r="AS622" i="2"/>
  <c r="AS301" i="2"/>
  <c r="AS204" i="2"/>
  <c r="AS623" i="2"/>
  <c r="AS123" i="2"/>
  <c r="AS509" i="2"/>
  <c r="AS655" i="2"/>
  <c r="AS167" i="2"/>
  <c r="AS644" i="2"/>
  <c r="AS81" i="2"/>
  <c r="AS510" i="2"/>
  <c r="AS428" i="2"/>
  <c r="AT658" i="2"/>
  <c r="AT646" i="2"/>
  <c r="AS699" i="2"/>
  <c r="AS529" i="2"/>
  <c r="AS346" i="2"/>
  <c r="AS173" i="2"/>
  <c r="AS426" i="2"/>
  <c r="AS442" i="2"/>
  <c r="AS72" i="2"/>
  <c r="AS32" i="2"/>
  <c r="AS523" i="2"/>
  <c r="AS107" i="2"/>
  <c r="AS537" i="2"/>
  <c r="AS180" i="2"/>
  <c r="AS125" i="2"/>
  <c r="AS423" i="2"/>
  <c r="AS157" i="2"/>
  <c r="AS703" i="2"/>
  <c r="AS705" i="2"/>
  <c r="AS394" i="2"/>
  <c r="AS406" i="2"/>
  <c r="AS594" i="2"/>
  <c r="AS190" i="2"/>
  <c r="AS427" i="2"/>
  <c r="AS91" i="2"/>
  <c r="AS131" i="2"/>
  <c r="AS392" i="2"/>
  <c r="AS553" i="2"/>
  <c r="AS379" i="2"/>
  <c r="AS269" i="2"/>
  <c r="AS477" i="2"/>
  <c r="AS50" i="2"/>
  <c r="AS639" i="2"/>
  <c r="AS680" i="2"/>
  <c r="AS402" i="2"/>
  <c r="AS707" i="2"/>
  <c r="AS136" i="2"/>
  <c r="AS209" i="2"/>
  <c r="AS422" i="2"/>
  <c r="AS194" i="2"/>
  <c r="AS662" i="2"/>
  <c r="AS564" i="2"/>
  <c r="AS43" i="2"/>
  <c r="AS403" i="2"/>
  <c r="AS571" i="2"/>
  <c r="AS354" i="2"/>
  <c r="AS224" i="2"/>
  <c r="AS550" i="2"/>
  <c r="AS102" i="2"/>
  <c r="AS218" i="2"/>
  <c r="AS719" i="2"/>
  <c r="AS82" i="2"/>
  <c r="AS121" i="2"/>
  <c r="AS63" i="2"/>
  <c r="AS174" i="2"/>
  <c r="AS585" i="2"/>
  <c r="AS273" i="2"/>
  <c r="AT697" i="2"/>
  <c r="AT327" i="2"/>
  <c r="AS697" i="2"/>
  <c r="AS658" i="2"/>
  <c r="AS673" i="2"/>
  <c r="AS710" i="2"/>
  <c r="AS545" i="2"/>
  <c r="AS475" i="2"/>
  <c r="AS282" i="2"/>
  <c r="AS543" i="2"/>
  <c r="AS538" i="2"/>
  <c r="AS396" i="2"/>
  <c r="AS690" i="2"/>
  <c r="AS69" i="2"/>
  <c r="AS501" i="2"/>
  <c r="AS646" i="2"/>
  <c r="AS327" i="2"/>
  <c r="AS713" i="2"/>
  <c r="AS316" i="2"/>
  <c r="AS401" i="2"/>
  <c r="AS581" i="2"/>
  <c r="AS28" i="2"/>
  <c r="AS15" i="2"/>
  <c r="AS161" i="2"/>
  <c r="AS278" i="2"/>
  <c r="AS22" i="2"/>
  <c r="AS147" i="2"/>
  <c r="AS234" i="2"/>
  <c r="AS359" i="2"/>
  <c r="AS432" i="2"/>
  <c r="AS684" i="2"/>
  <c r="AS565" i="2"/>
  <c r="AS540" i="2"/>
  <c r="AS296" i="2"/>
  <c r="AS566" i="2"/>
  <c r="AS298" i="2"/>
  <c r="AS728" i="2"/>
  <c r="AS577" i="2"/>
  <c r="AS629" i="2"/>
  <c r="AS153" i="2"/>
  <c r="AS233" i="2"/>
  <c r="AS128" i="2"/>
  <c r="AS350" i="2"/>
  <c r="AS124" i="2"/>
  <c r="AS625" i="2"/>
  <c r="AS413" i="2"/>
  <c r="AS557" i="2"/>
  <c r="AS441" i="2"/>
  <c r="AS554" i="2"/>
  <c r="AS73" i="2"/>
  <c r="AS411" i="2"/>
  <c r="AS217" i="2"/>
  <c r="AS49" i="2"/>
  <c r="AT673" i="2"/>
  <c r="AT713" i="2"/>
  <c r="AS683" i="2"/>
  <c r="AS676" i="2"/>
  <c r="AS502" i="2"/>
  <c r="AS305" i="2"/>
  <c r="AS272" i="2"/>
  <c r="AS133" i="2"/>
  <c r="AS732" i="2"/>
  <c r="AS277" i="2"/>
  <c r="AS717" i="2"/>
  <c r="AS353" i="2"/>
  <c r="AS631" i="2"/>
  <c r="AS39" i="2"/>
  <c r="AS709" i="2"/>
  <c r="AS496" i="2"/>
  <c r="AS583" i="2"/>
  <c r="AS491" i="2"/>
  <c r="AS602" i="2"/>
  <c r="AS391" i="2"/>
  <c r="AS528" i="2"/>
  <c r="AS409" i="2"/>
  <c r="AS382" i="2"/>
  <c r="AS493" i="2"/>
  <c r="AS579" i="2"/>
  <c r="AS309" i="2"/>
  <c r="AS289" i="2"/>
  <c r="AS127" i="2"/>
  <c r="AS260" i="2"/>
  <c r="AS318" i="2"/>
  <c r="AS582" i="2"/>
  <c r="AS448" i="2"/>
  <c r="AS48" i="2"/>
  <c r="AS635" i="2"/>
  <c r="AS243" i="2"/>
  <c r="AS648" i="2"/>
  <c r="AS55" i="2"/>
  <c r="AS708" i="2"/>
  <c r="AS665" i="2"/>
  <c r="AS716" i="2"/>
  <c r="AS135" i="2"/>
  <c r="AS636" i="2"/>
  <c r="AS549" i="2"/>
  <c r="AS526" i="2"/>
  <c r="AS584" i="2"/>
  <c r="AS257" i="2"/>
  <c r="AS53" i="2"/>
  <c r="AS286" i="2"/>
  <c r="AS698" i="2"/>
  <c r="AS701" i="2"/>
  <c r="AS693" i="2"/>
  <c r="AS235" i="2"/>
  <c r="AS281" i="2"/>
  <c r="AS704" i="2"/>
  <c r="AS634" i="2"/>
  <c r="AS694" i="2"/>
  <c r="AS237" i="2"/>
  <c r="AS367" i="2"/>
  <c r="AS362" i="2"/>
  <c r="AS443" i="2"/>
  <c r="AS449" i="2"/>
  <c r="AS552" i="2"/>
  <c r="AS484" i="2"/>
  <c r="AS347" i="2"/>
  <c r="AS328" i="2"/>
  <c r="AS555" i="2"/>
  <c r="AS144" i="2"/>
  <c r="AR144" i="2"/>
  <c r="AS26" i="2"/>
  <c r="AS617" i="2"/>
  <c r="AS675" i="2"/>
  <c r="AS330" i="2"/>
  <c r="AS378" i="2"/>
  <c r="AS593" i="2"/>
  <c r="AS558" i="2"/>
  <c r="AS178" i="2"/>
  <c r="AS598" i="2"/>
  <c r="AS108" i="2"/>
  <c r="AS9" i="2"/>
  <c r="AS691" i="2"/>
  <c r="AS142" i="2"/>
  <c r="AS438" i="2"/>
  <c r="AS363" i="2"/>
  <c r="AS385" i="2"/>
  <c r="AS373" i="2"/>
  <c r="AS101" i="2"/>
  <c r="AS465" i="2"/>
  <c r="AS240" i="2"/>
  <c r="AS105" i="2"/>
  <c r="AS388" i="2"/>
  <c r="AS338" i="2"/>
  <c r="AS437" i="2"/>
  <c r="AS486" i="2"/>
  <c r="AS306" i="2"/>
  <c r="AS116" i="2"/>
  <c r="AS525" i="2"/>
  <c r="AS723" i="2"/>
  <c r="AS590" i="2"/>
  <c r="AS730" i="2"/>
  <c r="AS203" i="2"/>
  <c r="AS568" i="2"/>
  <c r="AS429" i="2"/>
  <c r="AS18" i="2"/>
  <c r="AS628" i="2"/>
  <c r="AS478" i="2"/>
  <c r="AS398" i="2"/>
  <c r="AS210" i="2"/>
  <c r="AS560" i="2"/>
  <c r="AS42" i="2"/>
  <c r="AS669" i="2"/>
  <c r="AS563" i="2"/>
  <c r="AS366" i="2"/>
  <c r="AS183" i="2"/>
  <c r="AS541" i="2"/>
  <c r="AT690" i="2"/>
  <c r="AS570" i="2"/>
  <c r="AS666" i="2"/>
  <c r="AS522" i="2"/>
  <c r="AS483" i="2"/>
  <c r="AS307" i="2"/>
  <c r="AS505" i="2"/>
  <c r="AS229" i="2"/>
  <c r="AS561" i="2"/>
  <c r="AS215" i="2"/>
  <c r="AS574" i="2"/>
  <c r="AS251" i="2"/>
  <c r="AS679" i="2"/>
  <c r="AS340" i="2"/>
  <c r="AS156" i="2"/>
  <c r="AS457" i="2"/>
  <c r="AS588" i="2"/>
  <c r="AS261" i="2"/>
  <c r="AS56" i="2"/>
  <c r="AS266" i="2"/>
  <c r="AS657" i="2"/>
  <c r="AS721" i="2"/>
  <c r="AS352" i="2"/>
  <c r="AS606" i="2"/>
  <c r="AS696" i="2"/>
  <c r="AS640" i="2"/>
  <c r="AS146" i="2"/>
  <c r="AS155" i="2"/>
  <c r="AS469" i="2"/>
  <c r="AS609" i="2"/>
  <c r="AS321" i="2"/>
  <c r="AS36" i="2"/>
  <c r="AS198" i="2"/>
  <c r="AS119" i="2"/>
  <c r="AS64" i="2"/>
  <c r="AR64" i="2"/>
  <c r="AS267" i="2"/>
  <c r="AS476" i="2"/>
  <c r="AS533" i="2"/>
  <c r="AS57" i="2"/>
  <c r="AS31" i="2"/>
  <c r="AS645" i="2"/>
  <c r="AS521" i="2"/>
  <c r="AS222" i="2"/>
  <c r="AS686" i="2"/>
  <c r="AS435" i="2"/>
  <c r="AS597" i="2"/>
  <c r="AS344" i="2"/>
  <c r="AS336" i="2"/>
  <c r="AS678" i="2"/>
  <c r="AS212" i="2"/>
  <c r="AS216" i="2"/>
  <c r="AS518" i="2"/>
  <c r="AS433" i="2"/>
  <c r="AS600" i="2"/>
  <c r="AS171" i="2"/>
  <c r="AS616" i="2"/>
  <c r="AS7" i="2"/>
  <c r="AS615" i="2"/>
  <c r="AT543" i="2"/>
  <c r="AS718" i="2"/>
  <c r="AS702" i="2"/>
  <c r="AS383" i="2"/>
  <c r="AS387" i="2"/>
  <c r="AS369" i="2"/>
  <c r="AS626" i="2"/>
  <c r="AS132" i="2"/>
  <c r="AS304" i="2"/>
  <c r="AS270" i="2"/>
  <c r="AS651" i="2"/>
  <c r="AS315" i="2"/>
  <c r="AS376" i="2"/>
  <c r="AS268" i="2"/>
  <c r="AS589" i="2"/>
  <c r="AS431" i="2"/>
  <c r="AS356" i="2"/>
  <c r="AS232" i="2"/>
  <c r="AS399" i="2"/>
  <c r="AS172" i="2"/>
  <c r="AS19" i="2"/>
  <c r="AS112" i="2"/>
  <c r="AS613" i="2"/>
  <c r="AS258" i="2"/>
  <c r="AS331" i="2"/>
  <c r="AS547" i="2"/>
  <c r="AS688" i="2"/>
  <c r="AS333" i="2"/>
  <c r="AS384" i="2"/>
  <c r="AT396" i="2"/>
  <c r="AS714" i="2"/>
  <c r="AS674" i="2"/>
  <c r="AS329" i="2"/>
  <c r="AS536" i="2"/>
  <c r="AS295" i="2"/>
  <c r="AS687" i="2"/>
  <c r="AS499" i="2"/>
  <c r="AS712" i="2"/>
  <c r="AS720" i="2"/>
  <c r="AS670" i="2"/>
  <c r="AS614" i="2"/>
  <c r="AS274" i="2"/>
  <c r="AS143" i="2"/>
  <c r="AS481" i="2"/>
  <c r="AS200" i="2"/>
  <c r="AS500" i="2"/>
  <c r="AS453" i="2"/>
  <c r="AS408" i="2"/>
  <c r="AS360" i="2"/>
  <c r="AS715" i="2"/>
  <c r="AS386" i="2"/>
  <c r="AS668" i="2"/>
  <c r="AS113" i="2"/>
  <c r="AS288" i="2"/>
  <c r="AS418" i="2"/>
  <c r="AS276" i="2"/>
  <c r="AS641" i="2"/>
  <c r="AS208" i="2"/>
  <c r="AS46" i="2"/>
  <c r="AS2" i="2"/>
  <c r="AS97" i="2"/>
  <c r="AS44" i="2"/>
  <c r="AS158" i="2"/>
  <c r="AS497" i="2"/>
  <c r="AS620" i="2"/>
  <c r="AS630" i="2"/>
  <c r="AS649" i="2"/>
  <c r="AS219" i="2"/>
  <c r="AS322" i="2"/>
  <c r="AS195" i="2"/>
  <c r="AS695" i="2"/>
  <c r="AS575" i="2"/>
  <c r="AS473" i="2"/>
  <c r="AS539" i="2"/>
  <c r="AS722" i="2"/>
  <c r="AS603" i="2"/>
  <c r="AS601" i="2"/>
  <c r="AS148" i="2"/>
  <c r="AS151" i="2"/>
  <c r="AT538" i="2"/>
  <c r="AS656" i="2"/>
  <c r="AS654" i="2"/>
  <c r="AS256" i="2"/>
  <c r="AS317" i="2"/>
  <c r="AS262" i="2"/>
  <c r="AS424" i="2"/>
  <c r="AS542" i="2"/>
  <c r="AS456" i="2"/>
  <c r="AS199" i="2"/>
  <c r="AS313" i="2"/>
  <c r="AS162" i="2"/>
  <c r="AS512" i="2"/>
  <c r="AS246" i="2"/>
  <c r="AS681" i="2"/>
  <c r="AS731" i="2"/>
  <c r="AS700" i="2"/>
  <c r="AS544" i="2"/>
  <c r="AS312" i="2"/>
  <c r="AS291" i="2"/>
  <c r="AS168" i="2"/>
  <c r="AS122" i="2"/>
  <c r="AS692" i="2"/>
  <c r="AS685" i="2"/>
  <c r="AS93" i="2"/>
  <c r="AS319" i="2"/>
  <c r="AS503" i="2"/>
  <c r="AS14" i="2"/>
  <c r="AS11" i="2"/>
  <c r="AS141" i="2"/>
  <c r="AS660" i="2"/>
  <c r="AT32" i="2"/>
  <c r="AT523" i="2"/>
  <c r="AT107" i="2"/>
  <c r="AT537" i="2"/>
  <c r="AT180" i="2"/>
  <c r="AT125" i="2"/>
  <c r="AT423" i="2"/>
  <c r="AT157" i="2"/>
  <c r="AT703" i="2"/>
  <c r="AT705" i="2"/>
  <c r="AT394" i="2"/>
  <c r="AT406" i="2"/>
  <c r="AT594" i="2"/>
  <c r="AT190" i="2"/>
  <c r="AT427" i="2"/>
  <c r="AT91" i="2"/>
  <c r="AT131" i="2"/>
  <c r="AT392" i="2"/>
  <c r="AT553" i="2"/>
  <c r="AT379" i="2"/>
  <c r="AT269" i="2"/>
  <c r="AT477" i="2"/>
  <c r="AT50" i="2"/>
  <c r="AT639" i="2"/>
  <c r="AT680" i="2"/>
  <c r="AT402" i="2"/>
  <c r="AT707" i="2"/>
  <c r="AT136" i="2"/>
  <c r="AT209" i="2"/>
  <c r="AT422" i="2"/>
  <c r="AT194" i="2"/>
  <c r="AT662" i="2"/>
  <c r="AR264" i="2"/>
  <c r="AR366" i="2"/>
  <c r="AR173" i="2"/>
  <c r="AR72" i="2"/>
  <c r="AR537" i="2"/>
  <c r="AR157" i="2"/>
  <c r="AR131" i="2"/>
  <c r="AR50" i="2"/>
  <c r="AR209" i="2"/>
  <c r="AR43" i="2"/>
  <c r="AR8" i="2"/>
  <c r="AR61" i="2"/>
  <c r="AR166" i="2"/>
  <c r="AR303" i="2"/>
  <c r="AR227" i="2"/>
  <c r="AU658" i="2"/>
  <c r="AU673" i="2"/>
  <c r="AU710" i="2"/>
  <c r="AU545" i="2"/>
  <c r="AU475" i="2"/>
  <c r="AU282" i="2"/>
  <c r="AU543" i="2"/>
  <c r="AU538" i="2"/>
  <c r="AU396" i="2"/>
  <c r="AU690" i="2"/>
  <c r="AU69" i="2"/>
  <c r="AU501" i="2"/>
  <c r="AU646" i="2"/>
  <c r="AU327" i="2"/>
  <c r="AU713" i="2"/>
  <c r="AU316" i="2"/>
  <c r="AU401" i="2"/>
  <c r="AU581" i="2"/>
  <c r="AU28" i="2"/>
  <c r="AU15" i="2"/>
  <c r="AU161" i="2"/>
  <c r="AU278" i="2"/>
  <c r="AU22" i="2"/>
  <c r="AU147" i="2"/>
  <c r="AU234" i="2"/>
  <c r="AU359" i="2"/>
  <c r="AU432" i="2"/>
  <c r="AU684" i="2"/>
  <c r="AU565" i="2"/>
  <c r="AS474" i="2"/>
  <c r="AS488" i="2"/>
  <c r="AS572" i="2"/>
  <c r="AS506" i="2"/>
  <c r="AS8" i="2"/>
  <c r="AS364" i="2"/>
  <c r="AS727" i="2"/>
  <c r="AS514" i="2"/>
  <c r="AS410" i="2"/>
  <c r="AS61" i="2"/>
  <c r="AS166" i="2"/>
  <c r="AS323" i="2"/>
  <c r="AS303" i="2"/>
  <c r="AS659" i="2"/>
  <c r="AS78" i="2"/>
  <c r="AS604" i="2"/>
  <c r="AS227" i="2"/>
  <c r="AT683" i="2"/>
  <c r="AT676" i="2"/>
  <c r="AT502" i="2"/>
  <c r="AT305" i="2"/>
  <c r="AT272" i="2"/>
  <c r="AT133" i="2"/>
  <c r="AT732" i="2"/>
  <c r="AT277" i="2"/>
  <c r="AT717" i="2"/>
  <c r="AT353" i="2"/>
  <c r="AT631" i="2"/>
  <c r="AT39" i="2"/>
  <c r="AT709" i="2"/>
  <c r="AT496" i="2"/>
  <c r="AT583" i="2"/>
  <c r="AT491" i="2"/>
  <c r="AT602" i="2"/>
  <c r="AT391" i="2"/>
  <c r="AT528" i="2"/>
  <c r="AT409" i="2"/>
  <c r="AT382" i="2"/>
  <c r="AT493" i="2"/>
  <c r="AT579" i="2"/>
  <c r="AT309" i="2"/>
  <c r="AT289" i="2"/>
  <c r="AT127" i="2"/>
  <c r="AT260" i="2"/>
  <c r="AT318" i="2"/>
  <c r="AT582" i="2"/>
  <c r="AT196" i="2"/>
  <c r="AT186" i="2"/>
  <c r="AT59" i="2"/>
  <c r="AT254" i="2"/>
  <c r="AT430" i="2"/>
  <c r="AT624" i="2"/>
  <c r="AT285" i="2"/>
  <c r="AT187" i="2"/>
  <c r="AT416" i="2"/>
  <c r="AT95" i="2"/>
  <c r="AT348" i="2"/>
  <c r="AT104" i="2"/>
  <c r="AT652" i="2"/>
  <c r="AT83" i="2"/>
  <c r="AT181" i="2"/>
  <c r="AT592" i="2"/>
  <c r="AT671" i="2"/>
  <c r="AT184" i="2"/>
  <c r="AT238" i="2"/>
  <c r="AT395" i="2"/>
  <c r="AT663" i="2"/>
  <c r="AT320" i="2"/>
  <c r="AT490" i="2"/>
  <c r="AT47" i="2"/>
  <c r="AT419" i="2"/>
  <c r="AT436" i="2"/>
  <c r="AT332" i="2"/>
  <c r="AT498" i="2"/>
  <c r="AT205" i="2"/>
  <c r="AT567" i="2"/>
  <c r="AT98" i="2"/>
  <c r="AT515" i="2"/>
  <c r="AS145" i="2"/>
  <c r="AS241" i="2"/>
  <c r="AS280" i="2"/>
  <c r="AS405" i="2"/>
  <c r="AS591" i="2"/>
  <c r="AS689" i="2"/>
  <c r="AS314" i="2"/>
  <c r="AS160" i="2"/>
  <c r="AS138" i="2"/>
  <c r="AS462" i="2"/>
  <c r="AS154" i="2"/>
  <c r="AS35" i="2"/>
  <c r="AS562" i="2"/>
  <c r="AS556" i="2"/>
  <c r="AS425" i="2"/>
  <c r="AS310" i="2"/>
  <c r="AS23" i="2"/>
  <c r="AS54" i="2"/>
  <c r="AS610" i="2"/>
  <c r="AS239" i="2"/>
  <c r="AS99" i="2"/>
  <c r="AS297" i="2"/>
  <c r="AS371" i="2"/>
  <c r="AS96" i="2"/>
  <c r="AS607" i="2"/>
  <c r="AS444" i="2"/>
  <c r="AS75" i="2"/>
  <c r="AT698" i="2"/>
  <c r="AT701" i="2"/>
  <c r="AT693" i="2"/>
  <c r="AT235" i="2"/>
  <c r="AT281" i="2"/>
  <c r="AT704" i="2"/>
  <c r="AT634" i="2"/>
  <c r="AT694" i="2"/>
  <c r="AT237" i="2"/>
  <c r="AT367" i="2"/>
  <c r="AT362" i="2"/>
  <c r="AT443" i="2"/>
  <c r="AT449" i="2"/>
  <c r="AT552" i="2"/>
  <c r="AT484" i="2"/>
  <c r="AT347" i="2"/>
  <c r="AT328" i="2"/>
  <c r="AT555" i="2"/>
  <c r="AT144" i="2"/>
  <c r="AT26" i="2"/>
  <c r="AT617" i="2"/>
  <c r="AT675" i="2"/>
  <c r="AT330" i="2"/>
  <c r="AT378" i="2"/>
  <c r="AT593" i="2"/>
  <c r="AT558" i="2"/>
  <c r="AT178" i="2"/>
  <c r="AT598" i="2"/>
  <c r="AT108" i="2"/>
  <c r="AT9" i="2"/>
  <c r="AT691" i="2"/>
  <c r="AT142" i="2"/>
  <c r="AT438" i="2"/>
  <c r="AT363" i="2"/>
  <c r="AT385" i="2"/>
  <c r="AT373" i="2"/>
  <c r="AT101" i="2"/>
  <c r="AT465" i="2"/>
  <c r="AT240" i="2"/>
  <c r="AS196" i="2"/>
  <c r="AS186" i="2"/>
  <c r="AS59" i="2"/>
  <c r="AS254" i="2"/>
  <c r="AS430" i="2"/>
  <c r="AS624" i="2"/>
  <c r="AS285" i="2"/>
  <c r="AS187" i="2"/>
  <c r="AS416" i="2"/>
  <c r="AS95" i="2"/>
  <c r="AS348" i="2"/>
  <c r="AS104" i="2"/>
  <c r="AS652" i="2"/>
  <c r="AS83" i="2"/>
  <c r="AS181" i="2"/>
  <c r="AS592" i="2"/>
  <c r="AS671" i="2"/>
  <c r="AS184" i="2"/>
  <c r="AS238" i="2"/>
  <c r="AS395" i="2"/>
  <c r="AS663" i="2"/>
  <c r="AS320" i="2"/>
  <c r="AS490" i="2"/>
  <c r="AS47" i="2"/>
  <c r="AS419" i="2"/>
  <c r="AS436" i="2"/>
  <c r="AS332" i="2"/>
  <c r="AS498" i="2"/>
  <c r="AS205" i="2"/>
  <c r="AS567" i="2"/>
  <c r="AS98" i="2"/>
  <c r="AS515" i="2"/>
  <c r="AT570" i="2"/>
  <c r="AT666" i="2"/>
  <c r="AT522" i="2"/>
  <c r="AT483" i="2"/>
  <c r="AT307" i="2"/>
  <c r="AT505" i="2"/>
  <c r="AT229" i="2"/>
  <c r="AT561" i="2"/>
  <c r="AT215" i="2"/>
  <c r="AT574" i="2"/>
  <c r="AT251" i="2"/>
  <c r="AT679" i="2"/>
  <c r="AT340" i="2"/>
  <c r="AT156" i="2"/>
  <c r="AT457" i="2"/>
  <c r="AT588" i="2"/>
  <c r="AT261" i="2"/>
  <c r="AT56" i="2"/>
  <c r="AT266" i="2"/>
  <c r="AT657" i="2"/>
  <c r="AT721" i="2"/>
  <c r="AT352" i="2"/>
  <c r="AT606" i="2"/>
  <c r="AT696" i="2"/>
  <c r="AT640" i="2"/>
  <c r="AT146" i="2"/>
  <c r="AT155" i="2"/>
  <c r="AT469" i="2"/>
  <c r="AT609" i="2"/>
  <c r="AT321" i="2"/>
  <c r="AT36" i="2"/>
  <c r="AT198" i="2"/>
  <c r="AT119" i="2"/>
  <c r="AT64" i="2"/>
  <c r="AT267" i="2"/>
  <c r="AT476" i="2"/>
  <c r="AT533" i="2"/>
  <c r="AT57" i="2"/>
  <c r="AT31" i="2"/>
  <c r="AT645" i="2"/>
  <c r="AT521" i="2"/>
  <c r="AT222" i="2"/>
  <c r="AT390" i="2"/>
  <c r="AT621" i="2"/>
  <c r="AT587" i="2"/>
  <c r="AT494" i="2"/>
  <c r="AR235" i="2"/>
  <c r="AR281" i="2"/>
  <c r="AR367" i="2"/>
  <c r="AR362" i="2"/>
  <c r="AR443" i="2"/>
  <c r="AR26" i="2"/>
  <c r="AS65" i="2"/>
  <c r="AS461" i="2"/>
  <c r="AS34" i="2"/>
  <c r="AS275" i="2"/>
  <c r="AS466" i="2"/>
  <c r="AS326" i="2"/>
  <c r="AS487" i="2"/>
  <c r="AS311" i="2"/>
  <c r="AS150" i="2"/>
  <c r="AS404" i="2"/>
  <c r="AS633" i="2"/>
  <c r="AS534" i="2"/>
  <c r="AT718" i="2"/>
  <c r="AT702" i="2"/>
  <c r="AT383" i="2"/>
  <c r="AT387" i="2"/>
  <c r="AT369" i="2"/>
  <c r="AT626" i="2"/>
  <c r="AT132" i="2"/>
  <c r="AT304" i="2"/>
  <c r="AT270" i="2"/>
  <c r="AT651" i="2"/>
  <c r="AT315" i="2"/>
  <c r="AT376" i="2"/>
  <c r="AT580" i="2"/>
  <c r="AT109" i="2"/>
  <c r="AT578" i="2"/>
  <c r="AT242" i="2"/>
  <c r="AT164" i="2"/>
  <c r="AT551" i="2"/>
  <c r="AT440" i="2"/>
  <c r="AT520" i="2"/>
  <c r="AT472" i="2"/>
  <c r="AT76" i="2"/>
  <c r="AT185" i="2"/>
  <c r="AT729" i="2"/>
  <c r="AT230" i="2"/>
  <c r="AT213" i="2"/>
  <c r="AT21" i="2"/>
  <c r="AT87" i="2"/>
  <c r="AT192" i="2"/>
  <c r="AT159" i="2"/>
  <c r="AT20" i="2"/>
  <c r="AT37" i="2"/>
  <c r="AT67" i="2"/>
  <c r="AT345" i="2"/>
  <c r="AT374" i="2"/>
  <c r="AT202" i="2"/>
  <c r="AT129" i="2"/>
  <c r="AT724" i="2"/>
  <c r="AT527" i="2"/>
  <c r="AT452" i="2"/>
  <c r="AT40" i="2"/>
  <c r="AT464" i="2"/>
  <c r="AT60" i="2"/>
  <c r="AT250" i="2"/>
  <c r="AT608" i="2"/>
  <c r="AT611" i="2"/>
  <c r="AT225" i="2"/>
  <c r="AT450" i="2"/>
  <c r="AT377" i="2"/>
  <c r="AT221" i="2"/>
  <c r="AT287" i="2"/>
  <c r="AT12" i="2"/>
  <c r="AT100" i="2"/>
  <c r="AT507" i="2"/>
  <c r="AT420" i="2"/>
  <c r="AT337" i="2"/>
  <c r="AT569" i="2"/>
  <c r="AT71" i="2"/>
  <c r="AT201" i="2"/>
  <c r="AR352" i="2"/>
  <c r="AS390" i="2"/>
  <c r="AS621" i="2"/>
  <c r="AS587" i="2"/>
  <c r="AS494" i="2"/>
  <c r="AS339" i="2"/>
  <c r="AS106" i="2"/>
  <c r="AS231" i="2"/>
  <c r="AS10" i="2"/>
  <c r="AS255" i="2"/>
  <c r="AS618" i="2"/>
  <c r="AS244" i="2"/>
  <c r="AS283" i="2"/>
  <c r="AS214" i="2"/>
  <c r="AS58" i="2"/>
  <c r="AS193" i="2"/>
  <c r="AS412" i="2"/>
  <c r="AS252" i="2"/>
  <c r="AS94" i="2"/>
  <c r="AS595" i="2"/>
  <c r="AT714" i="2"/>
  <c r="AT674" i="2"/>
  <c r="AT329" i="2"/>
  <c r="AT536" i="2"/>
  <c r="AT295" i="2"/>
  <c r="AT687" i="2"/>
  <c r="AT499" i="2"/>
  <c r="AT712" i="2"/>
  <c r="AT720" i="2"/>
  <c r="AT670" i="2"/>
  <c r="AT614" i="2"/>
  <c r="AT274" i="2"/>
  <c r="AT143" i="2"/>
  <c r="AT481" i="2"/>
  <c r="AT200" i="2"/>
  <c r="AT500" i="2"/>
  <c r="AT453" i="2"/>
  <c r="AT408" i="2"/>
  <c r="AT360" i="2"/>
  <c r="AT715" i="2"/>
  <c r="AT386" i="2"/>
  <c r="AT668" i="2"/>
  <c r="AT113" i="2"/>
  <c r="AT288" i="2"/>
  <c r="AT418" i="2"/>
  <c r="AT276" i="2"/>
  <c r="AT641" i="2"/>
  <c r="AT208" i="2"/>
  <c r="AT46" i="2"/>
  <c r="AT2" i="2"/>
  <c r="AT97" i="2"/>
  <c r="AT44" i="2"/>
  <c r="AT158" i="2"/>
  <c r="AT497" i="2"/>
  <c r="AT620" i="2"/>
  <c r="AT630" i="2"/>
  <c r="AT649" i="2"/>
  <c r="AT219" i="2"/>
  <c r="AT455" i="2"/>
  <c r="AT389" i="2"/>
  <c r="AT115" i="2"/>
  <c r="AS580" i="2"/>
  <c r="AS109" i="2"/>
  <c r="AS578" i="2"/>
  <c r="AS242" i="2"/>
  <c r="AS164" i="2"/>
  <c r="AS551" i="2"/>
  <c r="AS440" i="2"/>
  <c r="AS520" i="2"/>
  <c r="AS472" i="2"/>
  <c r="AS76" i="2"/>
  <c r="AS185" i="2"/>
  <c r="AS729" i="2"/>
  <c r="AS230" i="2"/>
  <c r="AS213" i="2"/>
  <c r="AS21" i="2"/>
  <c r="AS87" i="2"/>
  <c r="AS192" i="2"/>
  <c r="AS159" i="2"/>
  <c r="AS20" i="2"/>
  <c r="AS37" i="2"/>
  <c r="AS67" i="2"/>
  <c r="AS345" i="2"/>
  <c r="AS374" i="2"/>
  <c r="AS202" i="2"/>
  <c r="AS129" i="2"/>
  <c r="AS724" i="2"/>
  <c r="AS527" i="2"/>
  <c r="AS452" i="2"/>
  <c r="AS40" i="2"/>
  <c r="AS464" i="2"/>
  <c r="AS60" i="2"/>
  <c r="AS250" i="2"/>
  <c r="AS608" i="2"/>
  <c r="AS611" i="2"/>
  <c r="AS225" i="2"/>
  <c r="AS450" i="2"/>
  <c r="AS377" i="2"/>
  <c r="AS221" i="2"/>
  <c r="AS287" i="2"/>
  <c r="AS12" i="2"/>
  <c r="AS100" i="2"/>
  <c r="AS507" i="2"/>
  <c r="AS420" i="2"/>
  <c r="AS337" i="2"/>
  <c r="AS569" i="2"/>
  <c r="AS71" i="2"/>
  <c r="AS201" i="2"/>
  <c r="AS459" i="2"/>
  <c r="AT656" i="2"/>
  <c r="AT654" i="2"/>
  <c r="AT256" i="2"/>
  <c r="AT317" i="2"/>
  <c r="AT262" i="2"/>
  <c r="AT424" i="2"/>
  <c r="AT542" i="2"/>
  <c r="AT456" i="2"/>
  <c r="AT199" i="2"/>
  <c r="AT313" i="2"/>
  <c r="AT162" i="2"/>
  <c r="AT512" i="2"/>
  <c r="AT246" i="2"/>
  <c r="AT681" i="2"/>
  <c r="AT731" i="2"/>
  <c r="AT700" i="2"/>
  <c r="AT544" i="2"/>
  <c r="AT312" i="2"/>
  <c r="AT291" i="2"/>
  <c r="AT168" i="2"/>
  <c r="AT122" i="2"/>
  <c r="AT692" i="2"/>
  <c r="AT685" i="2"/>
  <c r="AT93" i="2"/>
  <c r="AT319" i="2"/>
  <c r="AT503" i="2"/>
  <c r="AT14" i="2"/>
  <c r="AT11" i="2"/>
  <c r="AT141" i="2"/>
  <c r="AT660" i="2"/>
  <c r="AT170" i="2"/>
  <c r="AT38" i="2"/>
  <c r="AT139" i="2"/>
  <c r="AT188" i="2"/>
  <c r="AT271" i="2"/>
  <c r="AT77" i="2"/>
  <c r="AT88" i="2"/>
  <c r="AR288" i="2"/>
  <c r="AR115" i="2"/>
  <c r="AR111" i="2"/>
  <c r="AS455" i="2"/>
  <c r="AS389" i="2"/>
  <c r="AS115" i="2"/>
  <c r="AS417" i="2"/>
  <c r="AS176" i="2"/>
  <c r="AS460" i="2"/>
  <c r="AS637" i="2"/>
  <c r="AS302" i="2"/>
  <c r="AS468" i="2"/>
  <c r="AS492" i="2"/>
  <c r="AS249" i="2"/>
  <c r="AS335" i="2"/>
  <c r="AS111" i="2"/>
  <c r="AS165" i="2"/>
  <c r="AS334" i="2"/>
  <c r="AS90" i="2"/>
  <c r="AS85" i="2"/>
  <c r="AS118" i="2"/>
  <c r="AS245" i="2"/>
  <c r="AS223" i="2"/>
  <c r="AS661" i="2"/>
  <c r="AS471" i="2"/>
  <c r="AS211" i="2"/>
  <c r="AT726" i="2"/>
  <c r="AT513" i="2"/>
  <c r="AT642" i="2"/>
  <c r="AT612" i="2"/>
  <c r="AT137" i="2"/>
  <c r="AT643" i="2"/>
  <c r="AT517" i="2"/>
  <c r="AT175" i="2"/>
  <c r="AT293" i="2"/>
  <c r="AT68" i="2"/>
  <c r="AT664" i="2"/>
  <c r="AT253" i="2"/>
  <c r="AT66" i="2"/>
  <c r="AT117" i="2"/>
  <c r="AT489" i="2"/>
  <c r="AT140" i="2"/>
  <c r="AT576" i="2"/>
  <c r="AT470" i="2"/>
  <c r="AT516" i="2"/>
  <c r="AT103" i="2"/>
  <c r="AT647" i="2"/>
  <c r="AT149" i="2"/>
  <c r="AT380" i="2"/>
  <c r="AT27" i="2"/>
  <c r="AT479" i="2"/>
  <c r="AT25" i="2"/>
  <c r="AT463" i="2"/>
  <c r="AT33" i="2"/>
  <c r="AT524" i="2"/>
  <c r="AT299" i="2"/>
  <c r="AT439" i="2"/>
  <c r="AT358" i="2"/>
  <c r="AT368" i="2"/>
  <c r="AT324" i="2"/>
  <c r="AT189" i="2"/>
  <c r="AT179" i="2"/>
  <c r="AT4" i="2"/>
  <c r="AT265" i="2"/>
  <c r="AT482" i="2"/>
  <c r="AT342" i="2"/>
  <c r="AT80" i="2"/>
  <c r="AT13" i="2"/>
  <c r="AT236" i="2"/>
  <c r="AT52" i="2"/>
  <c r="AT89" i="2"/>
  <c r="AT70" i="2"/>
  <c r="AT627" i="2"/>
  <c r="AT248" i="2"/>
  <c r="AT375" i="2"/>
  <c r="AT531" i="2"/>
  <c r="AT86" i="2"/>
  <c r="AT357" i="2"/>
  <c r="AT74" i="2"/>
  <c r="AT596" i="2"/>
  <c r="AT134" i="2"/>
  <c r="AT361" i="2"/>
  <c r="AT79" i="2"/>
  <c r="AT421" i="2"/>
  <c r="AT3" i="2"/>
  <c r="AT458" i="2"/>
  <c r="AT548" i="2"/>
  <c r="AR88" i="2"/>
  <c r="AS170" i="2"/>
  <c r="AS38" i="2"/>
  <c r="AS139" i="2"/>
  <c r="AS188" i="2"/>
  <c r="AS271" i="2"/>
  <c r="AS77" i="2"/>
  <c r="AS88" i="2"/>
  <c r="AS447" i="2"/>
  <c r="AS381" i="2"/>
  <c r="AS16" i="2"/>
  <c r="AS451" i="2"/>
  <c r="AS325" i="2"/>
  <c r="AS17" i="2"/>
  <c r="AS480" i="2"/>
  <c r="AS532" i="2"/>
  <c r="AS169" i="2"/>
  <c r="AS197" i="2"/>
  <c r="AS605" i="2"/>
  <c r="AS29" i="2"/>
  <c r="AS294" i="2"/>
  <c r="AS130" i="2"/>
  <c r="AS152" i="2"/>
  <c r="AS343" i="2"/>
  <c r="AS114" i="2"/>
  <c r="AS351" i="2"/>
  <c r="AS446" i="2"/>
  <c r="AS279" i="2"/>
  <c r="AS163" i="2"/>
  <c r="AS365" i="2"/>
  <c r="AS372" i="2"/>
  <c r="AS504" i="2"/>
  <c r="AT677" i="2"/>
  <c r="AT728" i="2"/>
  <c r="AT448" i="2"/>
  <c r="AT434" i="2"/>
  <c r="AT632" i="2"/>
  <c r="AT686" i="2"/>
  <c r="AT706" i="2"/>
  <c r="AT268" i="2"/>
  <c r="AT730" i="2"/>
  <c r="AT725" i="2"/>
  <c r="AT48" i="2"/>
  <c r="AT577" i="2"/>
  <c r="AT341" i="2"/>
  <c r="AT672" i="2"/>
  <c r="AT435" i="2"/>
  <c r="AT511" i="2"/>
  <c r="AT224" i="2"/>
  <c r="AT322" i="2"/>
  <c r="AT546" i="2"/>
  <c r="AT589" i="2"/>
  <c r="AT203" i="2"/>
  <c r="AT599" i="2"/>
  <c r="AT126" i="2"/>
  <c r="AT635" i="2"/>
  <c r="AT629" i="2"/>
  <c r="AT62" i="2"/>
  <c r="AT597" i="2"/>
  <c r="AT370" i="2"/>
  <c r="AT259" i="2"/>
  <c r="AT431" i="2"/>
  <c r="AT568" i="2"/>
  <c r="AT206" i="2"/>
  <c r="AT153" i="2"/>
  <c r="AT243" i="2"/>
  <c r="AT535" i="2"/>
  <c r="AT195" i="2"/>
  <c r="AT550" i="2"/>
  <c r="AT393" i="2"/>
  <c r="AT586" i="2"/>
  <c r="AT356" i="2"/>
  <c r="AT177" i="2"/>
  <c r="AT344" i="2"/>
  <c r="AT429" i="2"/>
  <c r="AT284" i="2"/>
  <c r="AT226" i="2"/>
  <c r="AT233" i="2"/>
  <c r="AR25" i="2"/>
  <c r="AR134" i="2"/>
  <c r="AR59" i="2"/>
  <c r="AS13" i="2"/>
  <c r="AS236" i="2"/>
  <c r="AS52" i="2"/>
  <c r="AS89" i="2"/>
  <c r="AS70" i="2"/>
  <c r="AS627" i="2"/>
  <c r="AS248" i="2"/>
  <c r="AS375" i="2"/>
  <c r="AS531" i="2"/>
  <c r="AS86" i="2"/>
  <c r="AS357" i="2"/>
  <c r="AS74" i="2"/>
  <c r="AS596" i="2"/>
  <c r="AS134" i="2"/>
  <c r="AS361" i="2"/>
  <c r="AS79" i="2"/>
  <c r="AS421" i="2"/>
  <c r="AS3" i="2"/>
  <c r="AS458" i="2"/>
  <c r="AS548" i="2"/>
  <c r="AT708" i="2"/>
  <c r="AT711" i="2"/>
  <c r="AT678" i="2"/>
  <c r="AT628" i="2"/>
  <c r="AT575" i="2"/>
  <c r="AT218" i="2"/>
  <c r="AT682" i="2"/>
  <c r="AT350" i="2"/>
  <c r="AT650" i="2"/>
  <c r="AT204" i="2"/>
  <c r="AT399" i="2"/>
  <c r="AT665" i="2"/>
  <c r="AT478" i="2"/>
  <c r="AT653" i="2"/>
  <c r="AT212" i="2"/>
  <c r="AT120" i="2"/>
  <c r="AT124" i="2"/>
  <c r="AT30" i="2"/>
  <c r="AT716" i="2"/>
  <c r="AT623" i="2"/>
  <c r="AT172" i="2"/>
  <c r="AT473" i="2"/>
  <c r="AT719" i="2"/>
  <c r="AT398" i="2"/>
  <c r="AT530" i="2"/>
  <c r="AT216" i="2"/>
  <c r="AT667" i="2"/>
  <c r="AT625" i="2"/>
  <c r="AT308" i="2"/>
  <c r="AT135" i="2"/>
  <c r="AT123" i="2"/>
  <c r="AT19" i="2"/>
  <c r="AT5" i="2"/>
  <c r="AT191" i="2"/>
  <c r="AT508" i="2"/>
  <c r="AT84" i="2"/>
  <c r="AT210" i="2"/>
  <c r="AT495" i="2"/>
  <c r="AT518" i="2"/>
  <c r="AT400" i="2"/>
  <c r="AT413" i="2"/>
  <c r="AT82" i="2"/>
  <c r="AT539" i="2"/>
  <c r="AT112" i="2"/>
  <c r="AT509" i="2"/>
  <c r="AT636" i="2"/>
  <c r="AT292" i="2"/>
  <c r="AT585" i="2"/>
  <c r="AT510" i="2"/>
  <c r="AT217" i="2"/>
  <c r="AT183" i="2"/>
  <c r="AT638" i="2"/>
  <c r="AT333" i="2"/>
  <c r="AT151" i="2"/>
  <c r="AT220" i="2"/>
  <c r="AT286" i="2"/>
  <c r="AT615" i="2"/>
  <c r="AT273" i="2"/>
  <c r="AT428" i="2"/>
  <c r="AT49" i="2"/>
  <c r="AT541" i="2"/>
  <c r="AT573" i="2"/>
  <c r="AT384" i="2"/>
  <c r="AR218" i="2"/>
  <c r="AR204" i="2"/>
  <c r="AR212" i="2"/>
  <c r="AR120" i="2"/>
  <c r="AR30" i="2"/>
  <c r="AR398" i="2"/>
  <c r="AR216" i="2"/>
  <c r="AR123" i="2"/>
  <c r="AR5" i="2"/>
  <c r="AR84" i="2"/>
  <c r="AR210" i="2"/>
  <c r="AR400" i="2"/>
  <c r="AR82" i="2"/>
  <c r="AR24" i="2"/>
  <c r="AR45" i="2"/>
  <c r="AR263" i="2"/>
  <c r="AR92" i="2"/>
  <c r="AU722" i="2"/>
  <c r="AU613" i="2"/>
  <c r="AU557" i="2"/>
  <c r="AU560" i="2"/>
  <c r="AU559" i="2"/>
  <c r="AU433" i="2"/>
  <c r="AU182" i="2"/>
  <c r="AU549" i="2"/>
  <c r="AU655" i="2"/>
  <c r="AU441" i="2"/>
  <c r="AU258" i="2"/>
  <c r="AU121" i="2"/>
  <c r="AU42" i="2"/>
  <c r="AU445" i="2"/>
  <c r="AU603" i="2"/>
  <c r="AU600" i="2"/>
  <c r="AU526" i="2"/>
  <c r="AU41" i="2"/>
  <c r="AU167" i="2"/>
  <c r="AU554" i="2"/>
  <c r="AU331" i="2"/>
  <c r="AU669" i="2"/>
  <c r="AU6" i="2"/>
  <c r="AU63" i="2"/>
  <c r="AU584" i="2"/>
  <c r="AU171" i="2"/>
  <c r="AU644" i="2"/>
  <c r="AU73" i="2"/>
  <c r="AU264" i="2"/>
  <c r="AU563" i="2"/>
  <c r="AU601" i="2"/>
  <c r="AU547" i="2"/>
  <c r="AU619" i="2"/>
  <c r="AU257" i="2"/>
  <c r="AU616" i="2"/>
  <c r="AU174" i="2"/>
  <c r="AU81" i="2"/>
  <c r="AU411" i="2"/>
  <c r="AU366" i="2"/>
  <c r="AU355" i="2"/>
  <c r="AU688" i="2"/>
  <c r="AU148" i="2"/>
  <c r="AT564" i="2"/>
  <c r="AT43" i="2"/>
  <c r="AT403" i="2"/>
  <c r="AT571" i="2"/>
  <c r="AT354" i="2"/>
  <c r="AT474" i="2"/>
  <c r="AT488" i="2"/>
  <c r="AT572" i="2"/>
  <c r="AT506" i="2"/>
  <c r="AT8" i="2"/>
  <c r="AT364" i="2"/>
  <c r="AT727" i="2"/>
  <c r="AT514" i="2"/>
  <c r="AT410" i="2"/>
  <c r="AT61" i="2"/>
  <c r="AT166" i="2"/>
  <c r="AT323" i="2"/>
  <c r="AT303" i="2"/>
  <c r="AT659" i="2"/>
  <c r="AT78" i="2"/>
  <c r="AT604" i="2"/>
  <c r="AT227" i="2"/>
  <c r="AR182" i="2"/>
  <c r="AR526" i="2"/>
  <c r="AR41" i="2"/>
  <c r="AR6" i="2"/>
  <c r="AR63" i="2"/>
  <c r="AR171" i="2"/>
  <c r="AR547" i="2"/>
  <c r="AR174" i="2"/>
  <c r="AR81" i="2"/>
  <c r="AR148" i="2"/>
  <c r="AR53" i="2"/>
  <c r="AR7" i="2"/>
  <c r="AR183" i="2"/>
  <c r="AR333" i="2"/>
  <c r="AR151" i="2"/>
  <c r="AR220" i="2"/>
  <c r="AR286" i="2"/>
  <c r="AR428" i="2"/>
  <c r="AR541" i="2"/>
  <c r="AR384" i="2"/>
  <c r="AU699" i="2"/>
  <c r="AU529" i="2"/>
  <c r="AU346" i="2"/>
  <c r="AU173" i="2"/>
  <c r="AU426" i="2"/>
  <c r="AU442" i="2"/>
  <c r="AU72" i="2"/>
  <c r="AU32" i="2"/>
  <c r="AU523" i="2"/>
  <c r="AU107" i="2"/>
  <c r="AU537" i="2"/>
  <c r="AU180" i="2"/>
  <c r="AU125" i="2"/>
  <c r="AU423" i="2"/>
  <c r="AU157" i="2"/>
  <c r="AU703" i="2"/>
  <c r="AU705" i="2"/>
  <c r="AU394" i="2"/>
  <c r="AU406" i="2"/>
  <c r="AU594" i="2"/>
  <c r="AU190" i="2"/>
  <c r="AU427" i="2"/>
  <c r="AU91" i="2"/>
  <c r="AU131" i="2"/>
  <c r="AU392" i="2"/>
  <c r="AU553" i="2"/>
  <c r="AU379" i="2"/>
  <c r="AU269" i="2"/>
  <c r="AU477" i="2"/>
  <c r="AU50" i="2"/>
  <c r="AU639" i="2"/>
  <c r="AU680" i="2"/>
  <c r="AU402" i="2"/>
  <c r="AU707" i="2"/>
  <c r="AU136" i="2"/>
  <c r="AU209" i="2"/>
  <c r="AU422" i="2"/>
  <c r="AU194" i="2"/>
  <c r="AU662" i="2"/>
  <c r="AU540" i="2"/>
  <c r="AR475" i="2"/>
  <c r="AR28" i="2"/>
  <c r="AR15" i="2"/>
  <c r="AR161" i="2"/>
  <c r="AR278" i="2"/>
  <c r="AR22" i="2"/>
  <c r="AR234" i="2"/>
  <c r="AR298" i="2"/>
  <c r="AR280" i="2"/>
  <c r="AR160" i="2"/>
  <c r="AR138" i="2"/>
  <c r="AR35" i="2"/>
  <c r="AR425" i="2"/>
  <c r="AR310" i="2"/>
  <c r="AR54" i="2"/>
  <c r="AR96" i="2"/>
  <c r="AR75" i="2"/>
  <c r="AU683" i="2"/>
  <c r="AU676" i="2"/>
  <c r="AU502" i="2"/>
  <c r="AU305" i="2"/>
  <c r="AU272" i="2"/>
  <c r="AU133" i="2"/>
  <c r="AU732" i="2"/>
  <c r="AU277" i="2"/>
  <c r="AU717" i="2"/>
  <c r="AU353" i="2"/>
  <c r="AU631" i="2"/>
  <c r="AU39" i="2"/>
  <c r="AU709" i="2"/>
  <c r="AU496" i="2"/>
  <c r="AU583" i="2"/>
  <c r="AU491" i="2"/>
  <c r="AU602" i="2"/>
  <c r="AU391" i="2"/>
  <c r="AU528" i="2"/>
  <c r="AU409" i="2"/>
  <c r="AU382" i="2"/>
  <c r="AU493" i="2"/>
  <c r="AU579" i="2"/>
  <c r="AU309" i="2"/>
  <c r="AU289" i="2"/>
  <c r="AU127" i="2"/>
  <c r="AU260" i="2"/>
  <c r="AU318" i="2"/>
  <c r="AU582" i="2"/>
  <c r="AU196" i="2"/>
  <c r="AU186" i="2"/>
  <c r="AU59" i="2"/>
  <c r="AU254" i="2"/>
  <c r="AU430" i="2"/>
  <c r="AU624" i="2"/>
  <c r="AU285" i="2"/>
  <c r="AU187" i="2"/>
  <c r="AU416" i="2"/>
  <c r="AU95" i="2"/>
  <c r="AU348" i="2"/>
  <c r="AU104" i="2"/>
  <c r="AU652" i="2"/>
  <c r="AU83" i="2"/>
  <c r="AU181" i="2"/>
  <c r="AU592" i="2"/>
  <c r="AU671" i="2"/>
  <c r="AU184" i="2"/>
  <c r="AU238" i="2"/>
  <c r="AU395" i="2"/>
  <c r="AU663" i="2"/>
  <c r="AU320" i="2"/>
  <c r="AU490" i="2"/>
  <c r="AU47" i="2"/>
  <c r="AU419" i="2"/>
  <c r="AU436" i="2"/>
  <c r="AU332" i="2"/>
  <c r="AU498" i="2"/>
  <c r="AU205" i="2"/>
  <c r="AU567" i="2"/>
  <c r="AU98" i="2"/>
  <c r="AU515" i="2"/>
  <c r="AT105" i="2"/>
  <c r="AT388" i="2"/>
  <c r="AT338" i="2"/>
  <c r="AT437" i="2"/>
  <c r="AT486" i="2"/>
  <c r="AT306" i="2"/>
  <c r="AT116" i="2"/>
  <c r="AT525" i="2"/>
  <c r="AT723" i="2"/>
  <c r="AT590" i="2"/>
  <c r="AT65" i="2"/>
  <c r="AT461" i="2"/>
  <c r="AT34" i="2"/>
  <c r="AT275" i="2"/>
  <c r="AT466" i="2"/>
  <c r="AT326" i="2"/>
  <c r="AT487" i="2"/>
  <c r="AT311" i="2"/>
  <c r="AT150" i="2"/>
  <c r="AT404" i="2"/>
  <c r="AT633" i="2"/>
  <c r="AT534" i="2"/>
  <c r="AR133" i="2"/>
  <c r="AR277" i="2"/>
  <c r="AR39" i="2"/>
  <c r="AR491" i="2"/>
  <c r="AR391" i="2"/>
  <c r="AR309" i="2"/>
  <c r="AR289" i="2"/>
  <c r="AR127" i="2"/>
  <c r="AR260" i="2"/>
  <c r="AR582" i="2"/>
  <c r="AR196" i="2"/>
  <c r="AR186" i="2"/>
  <c r="AR254" i="2"/>
  <c r="AR624" i="2"/>
  <c r="AR285" i="2"/>
  <c r="AR416" i="2"/>
  <c r="AR348" i="2"/>
  <c r="AR104" i="2"/>
  <c r="AR184" i="2"/>
  <c r="AR47" i="2"/>
  <c r="AR419" i="2"/>
  <c r="AR498" i="2"/>
  <c r="AR98" i="2"/>
  <c r="AR515" i="2"/>
  <c r="AU698" i="2"/>
  <c r="AU701" i="2"/>
  <c r="AU693" i="2"/>
  <c r="AU235" i="2"/>
  <c r="AU281" i="2"/>
  <c r="AU704" i="2"/>
  <c r="AU634" i="2"/>
  <c r="AU694" i="2"/>
  <c r="AU237" i="2"/>
  <c r="AU367" i="2"/>
  <c r="AU362" i="2"/>
  <c r="AU443" i="2"/>
  <c r="AU449" i="2"/>
  <c r="AU552" i="2"/>
  <c r="AU484" i="2"/>
  <c r="AU347" i="2"/>
  <c r="AU328" i="2"/>
  <c r="AU555" i="2"/>
  <c r="AU144" i="2"/>
  <c r="AU26" i="2"/>
  <c r="AU617" i="2"/>
  <c r="AU675" i="2"/>
  <c r="AU330" i="2"/>
  <c r="AU378" i="2"/>
  <c r="AU593" i="2"/>
  <c r="AU558" i="2"/>
  <c r="AU178" i="2"/>
  <c r="AU598" i="2"/>
  <c r="AU108" i="2"/>
  <c r="AU9" i="2"/>
  <c r="AU691" i="2"/>
  <c r="AU142" i="2"/>
  <c r="AU438" i="2"/>
  <c r="AU363" i="2"/>
  <c r="AU385" i="2"/>
  <c r="AT339" i="2"/>
  <c r="AT106" i="2"/>
  <c r="AT231" i="2"/>
  <c r="AT10" i="2"/>
  <c r="AT255" i="2"/>
  <c r="AT618" i="2"/>
  <c r="AT244" i="2"/>
  <c r="AT283" i="2"/>
  <c r="AT214" i="2"/>
  <c r="AT58" i="2"/>
  <c r="AT193" i="2"/>
  <c r="AT412" i="2"/>
  <c r="AT252" i="2"/>
  <c r="AT94" i="2"/>
  <c r="AT595" i="2"/>
  <c r="AR178" i="2"/>
  <c r="AR9" i="2"/>
  <c r="AR363" i="2"/>
  <c r="AR101" i="2"/>
  <c r="AR338" i="2"/>
  <c r="AR34" i="2"/>
  <c r="AR404" i="2"/>
  <c r="AU570" i="2"/>
  <c r="AU666" i="2"/>
  <c r="AU522" i="2"/>
  <c r="AU483" i="2"/>
  <c r="AU307" i="2"/>
  <c r="AU505" i="2"/>
  <c r="AU229" i="2"/>
  <c r="AU561" i="2"/>
  <c r="AU215" i="2"/>
  <c r="AU574" i="2"/>
  <c r="AU251" i="2"/>
  <c r="AU679" i="2"/>
  <c r="AU340" i="2"/>
  <c r="AU156" i="2"/>
  <c r="AU457" i="2"/>
  <c r="AU588" i="2"/>
  <c r="AU261" i="2"/>
  <c r="AU56" i="2"/>
  <c r="AU266" i="2"/>
  <c r="AU657" i="2"/>
  <c r="AU721" i="2"/>
  <c r="AU352" i="2"/>
  <c r="AU606" i="2"/>
  <c r="AU696" i="2"/>
  <c r="AU640" i="2"/>
  <c r="AU146" i="2"/>
  <c r="AU155" i="2"/>
  <c r="AU469" i="2"/>
  <c r="AU609" i="2"/>
  <c r="AU321" i="2"/>
  <c r="AU36" i="2"/>
  <c r="AU198" i="2"/>
  <c r="AU119" i="2"/>
  <c r="AU64" i="2"/>
  <c r="AU267" i="2"/>
  <c r="AU476" i="2"/>
  <c r="AU533" i="2"/>
  <c r="AU57" i="2"/>
  <c r="AU31" i="2"/>
  <c r="AU645" i="2"/>
  <c r="AU521" i="2"/>
  <c r="AT459" i="2"/>
  <c r="AR483" i="2"/>
  <c r="AR229" i="2"/>
  <c r="AR215" i="2"/>
  <c r="AR156" i="2"/>
  <c r="AR261" i="2"/>
  <c r="AR56" i="2"/>
  <c r="AR266" i="2"/>
  <c r="AR146" i="2"/>
  <c r="AR36" i="2"/>
  <c r="AR198" i="2"/>
  <c r="AR119" i="2"/>
  <c r="AR476" i="2"/>
  <c r="AR533" i="2"/>
  <c r="AR57" i="2"/>
  <c r="AR31" i="2"/>
  <c r="AR494" i="2"/>
  <c r="AR339" i="2"/>
  <c r="AR10" i="2"/>
  <c r="AR283" i="2"/>
  <c r="AR193" i="2"/>
  <c r="AR412" i="2"/>
  <c r="AR94" i="2"/>
  <c r="AU718" i="2"/>
  <c r="AU702" i="2"/>
  <c r="AU383" i="2"/>
  <c r="AU387" i="2"/>
  <c r="AU369" i="2"/>
  <c r="AU626" i="2"/>
  <c r="AU132" i="2"/>
  <c r="AU304" i="2"/>
  <c r="AU270" i="2"/>
  <c r="AU651" i="2"/>
  <c r="AU315" i="2"/>
  <c r="AU376" i="2"/>
  <c r="AU580" i="2"/>
  <c r="AU109" i="2"/>
  <c r="AU578" i="2"/>
  <c r="AU242" i="2"/>
  <c r="AU164" i="2"/>
  <c r="AU551" i="2"/>
  <c r="AU440" i="2"/>
  <c r="AU520" i="2"/>
  <c r="AU472" i="2"/>
  <c r="AU76" i="2"/>
  <c r="AU185" i="2"/>
  <c r="AU729" i="2"/>
  <c r="AU230" i="2"/>
  <c r="AU213" i="2"/>
  <c r="AU21" i="2"/>
  <c r="AU87" i="2"/>
  <c r="AU192" i="2"/>
  <c r="AU159" i="2"/>
  <c r="AU20" i="2"/>
  <c r="AU37" i="2"/>
  <c r="AU67" i="2"/>
  <c r="AU345" i="2"/>
  <c r="AU374" i="2"/>
  <c r="AU202" i="2"/>
  <c r="AU129" i="2"/>
  <c r="AU724" i="2"/>
  <c r="AU527" i="2"/>
  <c r="AU452" i="2"/>
  <c r="AU40" i="2"/>
  <c r="AU464" i="2"/>
  <c r="AU60" i="2"/>
  <c r="AU250" i="2"/>
  <c r="AU608" i="2"/>
  <c r="AU611" i="2"/>
  <c r="AU225" i="2"/>
  <c r="AU450" i="2"/>
  <c r="AU377" i="2"/>
  <c r="AU221" i="2"/>
  <c r="AU287" i="2"/>
  <c r="AU12" i="2"/>
  <c r="AU100" i="2"/>
  <c r="AU507" i="2"/>
  <c r="AU420" i="2"/>
  <c r="AU337" i="2"/>
  <c r="AU569" i="2"/>
  <c r="AU71" i="2"/>
  <c r="AT417" i="2"/>
  <c r="AT176" i="2"/>
  <c r="AT460" i="2"/>
  <c r="AT637" i="2"/>
  <c r="AT302" i="2"/>
  <c r="AT468" i="2"/>
  <c r="AT492" i="2"/>
  <c r="AT249" i="2"/>
  <c r="AT335" i="2"/>
  <c r="AT111" i="2"/>
  <c r="AT165" i="2"/>
  <c r="AT334" i="2"/>
  <c r="AT90" i="2"/>
  <c r="AT85" i="2"/>
  <c r="AT118" i="2"/>
  <c r="AT245" i="2"/>
  <c r="AT223" i="2"/>
  <c r="AT661" i="2"/>
  <c r="AT471" i="2"/>
  <c r="AT211" i="2"/>
  <c r="AR132" i="2"/>
  <c r="AR315" i="2"/>
  <c r="AR109" i="2"/>
  <c r="AR440" i="2"/>
  <c r="AR76" i="2"/>
  <c r="AR230" i="2"/>
  <c r="AR21" i="2"/>
  <c r="AR87" i="2"/>
  <c r="AR20" i="2"/>
  <c r="AR202" i="2"/>
  <c r="AR527" i="2"/>
  <c r="AR40" i="2"/>
  <c r="AR60" i="2"/>
  <c r="AR250" i="2"/>
  <c r="AR225" i="2"/>
  <c r="AR221" i="2"/>
  <c r="AR287" i="2"/>
  <c r="AR337" i="2"/>
  <c r="AR71" i="2"/>
  <c r="AU714" i="2"/>
  <c r="AU674" i="2"/>
  <c r="AU329" i="2"/>
  <c r="AU536" i="2"/>
  <c r="AU295" i="2"/>
  <c r="AU687" i="2"/>
  <c r="AU499" i="2"/>
  <c r="AU712" i="2"/>
  <c r="AU720" i="2"/>
  <c r="AU670" i="2"/>
  <c r="AU614" i="2"/>
  <c r="AU274" i="2"/>
  <c r="AU143" i="2"/>
  <c r="AU481" i="2"/>
  <c r="AU200" i="2"/>
  <c r="AU500" i="2"/>
  <c r="AU453" i="2"/>
  <c r="AU408" i="2"/>
  <c r="AU360" i="2"/>
  <c r="AU715" i="2"/>
  <c r="AU386" i="2"/>
  <c r="AU668" i="2"/>
  <c r="AU113" i="2"/>
  <c r="AU288" i="2"/>
  <c r="AU418" i="2"/>
  <c r="AU276" i="2"/>
  <c r="AU641" i="2"/>
  <c r="AU208" i="2"/>
  <c r="AU46" i="2"/>
  <c r="AU2" i="2"/>
  <c r="AU97" i="2"/>
  <c r="AT447" i="2"/>
  <c r="AT381" i="2"/>
  <c r="AT16" i="2"/>
  <c r="AT451" i="2"/>
  <c r="AT325" i="2"/>
  <c r="AT17" i="2"/>
  <c r="AT480" i="2"/>
  <c r="AT532" i="2"/>
  <c r="AT169" i="2"/>
  <c r="AT197" i="2"/>
  <c r="AT605" i="2"/>
  <c r="AT29" i="2"/>
  <c r="AT294" i="2"/>
  <c r="AT130" i="2"/>
  <c r="AT152" i="2"/>
  <c r="AT343" i="2"/>
  <c r="AT114" i="2"/>
  <c r="AT351" i="2"/>
  <c r="AT446" i="2"/>
  <c r="AT279" i="2"/>
  <c r="AT163" i="2"/>
  <c r="AT365" i="2"/>
  <c r="AT372" i="2"/>
  <c r="AT504" i="2"/>
  <c r="AR274" i="2"/>
  <c r="AR143" i="2"/>
  <c r="AR113" i="2"/>
  <c r="AR418" i="2"/>
  <c r="AR2" i="2"/>
  <c r="AR44" i="2"/>
  <c r="AR219" i="2"/>
  <c r="AR389" i="2"/>
  <c r="AR302" i="2"/>
  <c r="AR468" i="2"/>
  <c r="AR90" i="2"/>
  <c r="AR85" i="2"/>
  <c r="AR118" i="2"/>
  <c r="AR245" i="2"/>
  <c r="AR211" i="2"/>
  <c r="AU656" i="2"/>
  <c r="AU654" i="2"/>
  <c r="AU256" i="2"/>
  <c r="AU317" i="2"/>
  <c r="AU262" i="2"/>
  <c r="AU424" i="2"/>
  <c r="AU542" i="2"/>
  <c r="AU456" i="2"/>
  <c r="AU199" i="2"/>
  <c r="AU313" i="2"/>
  <c r="AU162" i="2"/>
  <c r="AU512" i="2"/>
  <c r="AU246" i="2"/>
  <c r="AU681" i="2"/>
  <c r="AU731" i="2"/>
  <c r="AU700" i="2"/>
  <c r="AU544" i="2"/>
  <c r="AU312" i="2"/>
  <c r="AU291" i="2"/>
  <c r="AU168" i="2"/>
  <c r="AU122" i="2"/>
  <c r="AU692" i="2"/>
  <c r="AU685" i="2"/>
  <c r="AU93" i="2"/>
  <c r="AU319" i="2"/>
  <c r="AU503" i="2"/>
  <c r="AU14" i="2"/>
  <c r="AU11" i="2"/>
  <c r="AU141" i="2"/>
  <c r="AU660" i="2"/>
  <c r="AU170" i="2"/>
  <c r="AU38" i="2"/>
  <c r="AU139" i="2"/>
  <c r="AU188" i="2"/>
  <c r="AU271" i="2"/>
  <c r="AU77" i="2"/>
  <c r="AR317" i="2"/>
  <c r="AR262" i="2"/>
  <c r="AR456" i="2"/>
  <c r="AR199" i="2"/>
  <c r="AR93" i="2"/>
  <c r="AR14" i="2"/>
  <c r="AR141" i="2"/>
  <c r="AR170" i="2"/>
  <c r="AR38" i="2"/>
  <c r="AR139" i="2"/>
  <c r="AR188" i="2"/>
  <c r="AR77" i="2"/>
  <c r="AR381" i="2"/>
  <c r="AR16" i="2"/>
  <c r="AR451" i="2"/>
  <c r="AR17" i="2"/>
  <c r="AR197" i="2"/>
  <c r="AR29" i="2"/>
  <c r="AR130" i="2"/>
  <c r="AR152" i="2"/>
  <c r="AR114" i="2"/>
  <c r="AU726" i="2"/>
  <c r="AU513" i="2"/>
  <c r="AU642" i="2"/>
  <c r="AU612" i="2"/>
  <c r="AU137" i="2"/>
  <c r="AU643" i="2"/>
  <c r="AU517" i="2"/>
  <c r="AU175" i="2"/>
  <c r="AU293" i="2"/>
  <c r="AU68" i="2"/>
  <c r="AU664" i="2"/>
  <c r="AU253" i="2"/>
  <c r="AU66" i="2"/>
  <c r="AU117" i="2"/>
  <c r="AU489" i="2"/>
  <c r="AU140" i="2"/>
  <c r="AU576" i="2"/>
  <c r="AU470" i="2"/>
  <c r="AU516" i="2"/>
  <c r="AU103" i="2"/>
  <c r="AU647" i="2"/>
  <c r="AU149" i="2"/>
  <c r="AU380" i="2"/>
  <c r="AU27" i="2"/>
  <c r="AU479" i="2"/>
  <c r="AU25" i="2"/>
  <c r="AU463" i="2"/>
  <c r="AU33" i="2"/>
  <c r="AU524" i="2"/>
  <c r="AU299" i="2"/>
  <c r="AU439" i="2"/>
  <c r="AU358" i="2"/>
  <c r="AU368" i="2"/>
  <c r="AU324" i="2"/>
  <c r="AU189" i="2"/>
  <c r="AU179" i="2"/>
  <c r="AU4" i="2"/>
  <c r="AU265" i="2"/>
  <c r="AU482" i="2"/>
  <c r="AU342" i="2"/>
  <c r="AU80" i="2"/>
  <c r="AU13" i="2"/>
  <c r="AU236" i="2"/>
  <c r="AU52" i="2"/>
  <c r="AU89" i="2"/>
  <c r="AU70" i="2"/>
  <c r="AU627" i="2"/>
  <c r="AU248" i="2"/>
  <c r="AU375" i="2"/>
  <c r="AU531" i="2"/>
  <c r="AU86" i="2"/>
  <c r="AU357" i="2"/>
  <c r="AT648" i="2"/>
  <c r="AT485" i="2"/>
  <c r="AT102" i="2"/>
  <c r="AT695" i="2"/>
  <c r="AT622" i="2"/>
  <c r="AT232" i="2"/>
  <c r="AT18" i="2"/>
  <c r="AT207" i="2"/>
  <c r="AT55" i="2"/>
  <c r="AT128" i="2"/>
  <c r="AT454" i="2"/>
  <c r="AT336" i="2"/>
  <c r="AT300" i="2"/>
  <c r="AT51" i="2"/>
  <c r="AT301" i="2"/>
  <c r="AR137" i="2"/>
  <c r="AR517" i="2"/>
  <c r="AR175" i="2"/>
  <c r="AR293" i="2"/>
  <c r="AR68" i="2"/>
  <c r="AR664" i="2"/>
  <c r="AR117" i="2"/>
  <c r="AR140" i="2"/>
  <c r="AR516" i="2"/>
  <c r="AR103" i="2"/>
  <c r="AR149" i="2"/>
  <c r="AR27" i="2"/>
  <c r="AR463" i="2"/>
  <c r="AR33" i="2"/>
  <c r="AR299" i="2"/>
  <c r="AR358" i="2"/>
  <c r="AR179" i="2"/>
  <c r="AR4" i="2"/>
  <c r="AR482" i="2"/>
  <c r="AR80" i="2"/>
  <c r="AR13" i="2"/>
  <c r="AR52" i="2"/>
  <c r="AR89" i="2"/>
  <c r="AR70" i="2"/>
  <c r="AR375" i="2"/>
  <c r="AR3" i="2"/>
  <c r="AU677" i="2"/>
  <c r="AU728" i="2"/>
  <c r="AU448" i="2"/>
  <c r="AU434" i="2"/>
  <c r="AU632" i="2"/>
  <c r="AU686" i="2"/>
  <c r="AU706" i="2"/>
  <c r="AU268" i="2"/>
  <c r="AU730" i="2"/>
  <c r="AU725" i="2"/>
  <c r="AU48" i="2"/>
  <c r="AU577" i="2"/>
  <c r="AU341" i="2"/>
  <c r="AU672" i="2"/>
  <c r="AU435" i="2"/>
  <c r="AU511" i="2"/>
  <c r="AU224" i="2"/>
  <c r="AU322" i="2"/>
  <c r="AU546" i="2"/>
  <c r="AU589" i="2"/>
  <c r="AU203" i="2"/>
  <c r="AU599" i="2"/>
  <c r="AU126" i="2"/>
  <c r="AU635" i="2"/>
  <c r="AU629" i="2"/>
  <c r="AU62" i="2"/>
  <c r="AU597" i="2"/>
  <c r="AU370" i="2"/>
  <c r="AU259" i="2"/>
  <c r="AU431" i="2"/>
  <c r="AU568" i="2"/>
  <c r="AU206" i="2"/>
  <c r="AU153" i="2"/>
  <c r="AU243" i="2"/>
  <c r="AU535" i="2"/>
  <c r="AU195" i="2"/>
  <c r="AU550" i="2"/>
  <c r="AU393" i="2"/>
  <c r="AU586" i="2"/>
  <c r="AU356" i="2"/>
  <c r="AU177" i="2"/>
  <c r="AU344" i="2"/>
  <c r="AU429" i="2"/>
  <c r="AU284" i="2"/>
  <c r="AT397" i="2"/>
  <c r="AT24" i="2"/>
  <c r="AT228" i="2"/>
  <c r="AT247" i="2"/>
  <c r="AT45" i="2"/>
  <c r="AT415" i="2"/>
  <c r="AT467" i="2"/>
  <c r="AT263" i="2"/>
  <c r="AT290" i="2"/>
  <c r="AT92" i="2"/>
  <c r="AT519" i="2"/>
  <c r="AT110" i="2"/>
  <c r="AT407" i="2"/>
  <c r="AT349" i="2"/>
  <c r="AR448" i="2"/>
  <c r="AR268" i="2"/>
  <c r="AR224" i="2"/>
  <c r="AR203" i="2"/>
  <c r="AR62" i="2"/>
  <c r="AR195" i="2"/>
  <c r="AR177" i="2"/>
  <c r="AR344" i="2"/>
  <c r="AR284" i="2"/>
  <c r="AR226" i="2"/>
  <c r="AR233" i="2"/>
  <c r="AR102" i="2"/>
  <c r="AR207" i="2"/>
  <c r="AR55" i="2"/>
  <c r="AR128" i="2"/>
  <c r="AR51" i="2"/>
  <c r="AU708" i="2"/>
  <c r="AU711" i="2"/>
  <c r="AU678" i="2"/>
  <c r="AU628" i="2"/>
  <c r="AU575" i="2"/>
  <c r="AU218" i="2"/>
  <c r="AU682" i="2"/>
  <c r="AU350" i="2"/>
  <c r="AU650" i="2"/>
  <c r="AU204" i="2"/>
  <c r="AU399" i="2"/>
  <c r="AU665" i="2"/>
  <c r="AU478" i="2"/>
  <c r="AU653" i="2"/>
  <c r="AU212" i="2"/>
  <c r="AU120" i="2"/>
  <c r="AU124" i="2"/>
  <c r="AU30" i="2"/>
  <c r="AU716" i="2"/>
  <c r="AU623" i="2"/>
  <c r="AU172" i="2"/>
  <c r="AU473" i="2"/>
  <c r="AU719" i="2"/>
  <c r="AU398" i="2"/>
  <c r="AU530" i="2"/>
  <c r="AU216" i="2"/>
  <c r="AU667" i="2"/>
  <c r="AU625" i="2"/>
  <c r="AU308" i="2"/>
  <c r="AU135" i="2"/>
  <c r="AU123" i="2"/>
  <c r="AU19" i="2"/>
  <c r="AU5" i="2"/>
  <c r="AU191" i="2"/>
  <c r="AU508" i="2"/>
  <c r="AU84" i="2"/>
  <c r="AU210" i="2"/>
  <c r="AU495" i="2"/>
  <c r="AU518" i="2"/>
  <c r="AU564" i="2"/>
  <c r="AU43" i="2"/>
  <c r="AU403" i="2"/>
  <c r="AU571" i="2"/>
  <c r="AU354" i="2"/>
  <c r="AU474" i="2"/>
  <c r="AU488" i="2"/>
  <c r="AU572" i="2"/>
  <c r="AU506" i="2"/>
  <c r="AU8" i="2"/>
  <c r="AU364" i="2"/>
  <c r="AU727" i="2"/>
  <c r="AU514" i="2"/>
  <c r="AU410" i="2"/>
  <c r="AU61" i="2"/>
  <c r="AU166" i="2"/>
  <c r="AU323" i="2"/>
  <c r="AU303" i="2"/>
  <c r="AU659" i="2"/>
  <c r="AU78" i="2"/>
  <c r="AU604" i="2"/>
  <c r="AU227" i="2"/>
  <c r="AU296" i="2"/>
  <c r="AU566" i="2"/>
  <c r="AU298" i="2"/>
  <c r="AU145" i="2"/>
  <c r="AU241" i="2"/>
  <c r="AU280" i="2"/>
  <c r="AU405" i="2"/>
  <c r="AU591" i="2"/>
  <c r="AU689" i="2"/>
  <c r="AU314" i="2"/>
  <c r="AU160" i="2"/>
  <c r="AU138" i="2"/>
  <c r="AU462" i="2"/>
  <c r="AU154" i="2"/>
  <c r="AU35" i="2"/>
  <c r="AU562" i="2"/>
  <c r="AU556" i="2"/>
  <c r="AU425" i="2"/>
  <c r="AU310" i="2"/>
  <c r="AU23" i="2"/>
  <c r="AU54" i="2"/>
  <c r="AU610" i="2"/>
  <c r="AU239" i="2"/>
  <c r="AU99" i="2"/>
  <c r="AU297" i="2"/>
  <c r="AU371" i="2"/>
  <c r="AU96" i="2"/>
  <c r="AU607" i="2"/>
  <c r="AU444" i="2"/>
  <c r="AU75" i="2"/>
  <c r="AU373" i="2"/>
  <c r="AU101" i="2"/>
  <c r="AU465" i="2"/>
  <c r="AU240" i="2"/>
  <c r="AU105" i="2"/>
  <c r="AU388" i="2"/>
  <c r="AU338" i="2"/>
  <c r="AU437" i="2"/>
  <c r="AU486" i="2"/>
  <c r="AU306" i="2"/>
  <c r="AU116" i="2"/>
  <c r="AU525" i="2"/>
  <c r="AU723" i="2"/>
  <c r="AU590" i="2"/>
  <c r="AU65" i="2"/>
  <c r="AU461" i="2"/>
  <c r="AU34" i="2"/>
  <c r="AU275" i="2"/>
  <c r="AU466" i="2"/>
  <c r="AU326" i="2"/>
  <c r="AU487" i="2"/>
  <c r="AU311" i="2"/>
  <c r="AU150" i="2"/>
  <c r="AU404" i="2"/>
  <c r="AU633" i="2"/>
  <c r="AU534" i="2"/>
  <c r="AU222" i="2"/>
  <c r="AU390" i="2"/>
  <c r="AU621" i="2"/>
  <c r="AU587" i="2"/>
  <c r="AU494" i="2"/>
  <c r="AU339" i="2"/>
  <c r="AU106" i="2"/>
  <c r="AU231" i="2"/>
  <c r="AU10" i="2"/>
  <c r="AU255" i="2"/>
  <c r="AU618" i="2"/>
  <c r="AU244" i="2"/>
  <c r="AU283" i="2"/>
  <c r="AU214" i="2"/>
  <c r="AU58" i="2"/>
  <c r="AU193" i="2"/>
  <c r="AU412" i="2"/>
  <c r="AU252" i="2"/>
  <c r="AU94" i="2"/>
  <c r="AU595" i="2"/>
  <c r="AU201" i="2"/>
  <c r="AU459" i="2"/>
  <c r="AU44" i="2"/>
  <c r="AU158" i="2"/>
  <c r="AU497" i="2"/>
  <c r="AU620" i="2"/>
  <c r="AU630" i="2"/>
  <c r="AU649" i="2"/>
  <c r="AU219" i="2"/>
  <c r="AU455" i="2"/>
  <c r="AU389" i="2"/>
  <c r="AU115" i="2"/>
  <c r="AU417" i="2"/>
  <c r="AU176" i="2"/>
  <c r="AU460" i="2"/>
  <c r="AU637" i="2"/>
  <c r="AU302" i="2"/>
  <c r="AU468" i="2"/>
  <c r="AU492" i="2"/>
  <c r="AU249" i="2"/>
  <c r="AU335" i="2"/>
  <c r="AU111" i="2"/>
  <c r="AU165" i="2"/>
  <c r="AU334" i="2"/>
  <c r="AU90" i="2"/>
  <c r="AU85" i="2"/>
  <c r="AU118" i="2"/>
  <c r="AU245" i="2"/>
  <c r="AU223" i="2"/>
  <c r="AU661" i="2"/>
  <c r="AU471" i="2"/>
  <c r="AU211" i="2"/>
  <c r="AU88" i="2"/>
  <c r="AU447" i="2"/>
  <c r="AU381" i="2"/>
  <c r="AU16" i="2"/>
  <c r="AU451" i="2"/>
  <c r="AU325" i="2"/>
  <c r="AU17" i="2"/>
  <c r="AU480" i="2"/>
  <c r="AU532" i="2"/>
  <c r="AU169" i="2"/>
  <c r="AU197" i="2"/>
  <c r="AU605" i="2"/>
  <c r="AU29" i="2"/>
  <c r="AU294" i="2"/>
  <c r="AU130" i="2"/>
  <c r="AU152" i="2"/>
  <c r="AU343" i="2"/>
  <c r="AU114" i="2"/>
  <c r="AU351" i="2"/>
  <c r="AU446" i="2"/>
  <c r="AU279" i="2"/>
  <c r="AU163" i="2"/>
  <c r="AU365" i="2"/>
  <c r="AU372" i="2"/>
  <c r="AU504" i="2"/>
  <c r="AU74" i="2"/>
  <c r="AU596" i="2"/>
  <c r="AU134" i="2"/>
  <c r="AU361" i="2"/>
  <c r="AU79" i="2"/>
  <c r="AU421" i="2"/>
  <c r="AU3" i="2"/>
  <c r="AU458" i="2"/>
  <c r="AU548" i="2"/>
  <c r="AU226" i="2"/>
  <c r="AU233" i="2"/>
  <c r="AU648" i="2"/>
  <c r="AU485" i="2"/>
  <c r="AU102" i="2"/>
  <c r="AU695" i="2"/>
  <c r="AU622" i="2"/>
  <c r="AU232" i="2"/>
  <c r="AU18" i="2"/>
  <c r="AU207" i="2"/>
  <c r="AU55" i="2"/>
  <c r="AU128" i="2"/>
  <c r="AU454" i="2"/>
  <c r="AU336" i="2"/>
  <c r="AU300" i="2"/>
  <c r="AU51" i="2"/>
  <c r="AU301" i="2"/>
  <c r="AU400" i="2"/>
  <c r="AU413" i="2"/>
  <c r="AU82" i="2"/>
  <c r="AU539" i="2"/>
  <c r="AU112" i="2"/>
  <c r="AU509" i="2"/>
  <c r="AU636" i="2"/>
  <c r="AU292" i="2"/>
  <c r="AU397" i="2"/>
  <c r="AU24" i="2"/>
  <c r="AU228" i="2"/>
  <c r="AU247" i="2"/>
  <c r="AU45" i="2"/>
  <c r="AU415" i="2"/>
  <c r="AU467" i="2"/>
  <c r="AU263" i="2"/>
  <c r="AU290" i="2"/>
  <c r="AU92" i="2"/>
  <c r="AU519" i="2"/>
  <c r="AU110" i="2"/>
  <c r="AU407" i="2"/>
  <c r="AU349" i="2"/>
  <c r="AU414" i="2"/>
  <c r="AU53" i="2"/>
  <c r="AU7" i="2"/>
  <c r="AU585" i="2"/>
  <c r="AU510" i="2"/>
  <c r="AU217" i="2"/>
  <c r="AU183" i="2"/>
  <c r="AU638" i="2"/>
  <c r="AU333" i="2"/>
  <c r="AU151" i="2"/>
  <c r="AU220" i="2"/>
  <c r="AU286" i="2"/>
  <c r="AU615" i="2"/>
  <c r="AU273" i="2"/>
  <c r="AU428" i="2"/>
  <c r="AU49" i="2"/>
  <c r="AU541" i="2"/>
  <c r="AU573" i="2"/>
  <c r="AU384" i="2"/>
  <c r="W107" i="3" l="1"/>
  <c r="W83" i="3"/>
  <c r="Y40" i="3"/>
  <c r="Y7" i="3"/>
  <c r="W48" i="3"/>
  <c r="W66" i="3"/>
  <c r="Y106" i="3"/>
  <c r="W123" i="3"/>
  <c r="W109" i="3"/>
  <c r="W56" i="3"/>
  <c r="W54" i="3"/>
  <c r="Y29" i="3"/>
  <c r="W75" i="3"/>
  <c r="Y50" i="3"/>
  <c r="W114" i="3"/>
  <c r="W34" i="3"/>
  <c r="Y121" i="3"/>
  <c r="W55" i="3"/>
  <c r="Y23" i="3"/>
  <c r="W122" i="3"/>
  <c r="Y54" i="3"/>
  <c r="Y33" i="3"/>
  <c r="W52" i="3"/>
  <c r="Y97" i="3"/>
  <c r="W63" i="3"/>
  <c r="Y94" i="3"/>
  <c r="W118" i="3"/>
  <c r="Y66" i="3"/>
  <c r="Y123" i="3"/>
  <c r="Y56" i="3"/>
  <c r="W76" i="3"/>
  <c r="W36" i="3"/>
  <c r="Y19" i="3"/>
  <c r="Y51" i="3"/>
  <c r="Y4" i="3"/>
  <c r="Y116" i="3"/>
  <c r="Y77" i="3"/>
  <c r="W117" i="3"/>
  <c r="Y74" i="3"/>
  <c r="W119" i="3"/>
  <c r="Y72" i="3"/>
  <c r="Y15" i="3"/>
  <c r="W73" i="3"/>
  <c r="W69" i="3"/>
  <c r="Y38" i="3"/>
  <c r="Y88" i="3"/>
  <c r="W28" i="3"/>
  <c r="Y99" i="3"/>
  <c r="W35" i="3"/>
  <c r="Y112" i="3"/>
  <c r="Y100" i="3"/>
  <c r="W31" i="3"/>
  <c r="Y70" i="3"/>
  <c r="Y25" i="3"/>
  <c r="Y80" i="3"/>
  <c r="Y110" i="3"/>
  <c r="W62" i="3"/>
  <c r="W120" i="3"/>
  <c r="Y30" i="3"/>
  <c r="Y86" i="3"/>
  <c r="Y93" i="3"/>
  <c r="W87" i="3"/>
  <c r="Y62" i="3"/>
  <c r="W21" i="3"/>
  <c r="Y105" i="3"/>
  <c r="W18" i="3"/>
  <c r="Y115" i="3"/>
  <c r="W51" i="3"/>
  <c r="W41" i="3"/>
  <c r="Y118" i="3"/>
  <c r="W27" i="3"/>
  <c r="Y109" i="3"/>
  <c r="Y31" i="3"/>
  <c r="W90" i="3"/>
  <c r="Y46" i="3"/>
  <c r="Y91" i="3"/>
  <c r="Y48" i="3"/>
  <c r="Y114" i="3"/>
  <c r="W47" i="3"/>
  <c r="Y26" i="3"/>
  <c r="W89" i="3"/>
  <c r="Y55" i="3"/>
  <c r="W57" i="3"/>
  <c r="Y82" i="3"/>
  <c r="W32" i="3"/>
  <c r="Y124" i="3"/>
  <c r="W33" i="3"/>
  <c r="Y2" i="3"/>
  <c r="Y22" i="3"/>
  <c r="W97" i="3"/>
  <c r="W10" i="3"/>
  <c r="W61" i="3"/>
  <c r="Y90" i="3"/>
  <c r="Y117" i="3"/>
  <c r="Y3" i="3"/>
  <c r="W26" i="3"/>
  <c r="W101" i="3"/>
  <c r="W70" i="3"/>
  <c r="Y75" i="3"/>
  <c r="W59" i="3"/>
  <c r="Y120" i="3"/>
  <c r="W11" i="3"/>
  <c r="Y34" i="3"/>
  <c r="W84" i="3"/>
  <c r="Y16" i="3"/>
  <c r="W43" i="3"/>
  <c r="Y107" i="3"/>
  <c r="W19" i="3"/>
  <c r="W96" i="3"/>
  <c r="Y44" i="3"/>
  <c r="W116" i="3"/>
  <c r="W65" i="3"/>
  <c r="Y61" i="3"/>
  <c r="W37" i="3"/>
  <c r="Y12" i="3"/>
  <c r="W12" i="3"/>
  <c r="Y98" i="3"/>
  <c r="Y42" i="3"/>
  <c r="Y49" i="3"/>
  <c r="W8" i="3"/>
  <c r="Y76" i="3"/>
  <c r="Y113" i="3"/>
  <c r="W7" i="3"/>
  <c r="W71" i="3"/>
  <c r="Y8" i="3"/>
  <c r="Y69" i="3"/>
  <c r="W103" i="3"/>
  <c r="Y122" i="3"/>
  <c r="W23" i="3"/>
  <c r="Y13" i="3"/>
  <c r="W88" i="3"/>
  <c r="Y60" i="3"/>
  <c r="W99" i="3"/>
  <c r="Y27" i="3"/>
  <c r="W78" i="3"/>
  <c r="W2" i="3"/>
  <c r="Y20" i="3"/>
  <c r="Y37" i="3"/>
  <c r="W24" i="3"/>
  <c r="Y79" i="3"/>
  <c r="W77" i="3"/>
  <c r="Y67" i="3"/>
  <c r="W113" i="3"/>
  <c r="Y92" i="3"/>
  <c r="W16" i="3"/>
  <c r="Y96" i="3"/>
  <c r="Y119" i="3"/>
  <c r="W29" i="3"/>
  <c r="W45" i="3"/>
  <c r="Y73" i="3"/>
  <c r="Y21" i="3"/>
  <c r="W98" i="3"/>
  <c r="W4" i="3"/>
  <c r="Y5" i="3"/>
  <c r="W115" i="3"/>
  <c r="Y101" i="3"/>
  <c r="Y10" i="3"/>
  <c r="W17" i="3"/>
  <c r="W53" i="3"/>
  <c r="W64" i="3"/>
  <c r="W40" i="3"/>
  <c r="Y24" i="3"/>
  <c r="Y83" i="3"/>
  <c r="W81" i="3"/>
  <c r="Y45" i="3"/>
  <c r="W102" i="3"/>
  <c r="Y85" i="3"/>
  <c r="W49" i="3"/>
  <c r="Y47" i="3"/>
  <c r="W50" i="3"/>
  <c r="Y87" i="3"/>
  <c r="W92" i="3"/>
  <c r="Y57" i="3"/>
  <c r="W121" i="3"/>
  <c r="W38" i="3"/>
  <c r="Y52" i="3"/>
  <c r="W124" i="3"/>
  <c r="Y63" i="3"/>
  <c r="W22" i="3"/>
  <c r="Y65" i="3"/>
  <c r="W67" i="3"/>
  <c r="W46" i="3"/>
  <c r="W39" i="3"/>
  <c r="Y64" i="3"/>
  <c r="W95" i="3"/>
  <c r="W3" i="3"/>
  <c r="W58" i="3"/>
  <c r="Y81" i="3"/>
  <c r="W110" i="3"/>
  <c r="W86" i="3"/>
  <c r="Y41" i="3"/>
  <c r="W68" i="3"/>
  <c r="W80" i="3"/>
  <c r="W74" i="3"/>
  <c r="Y11" i="3"/>
  <c r="W91" i="3"/>
  <c r="Y89" i="3"/>
  <c r="W15" i="3"/>
  <c r="Y43" i="3"/>
  <c r="Y18" i="3"/>
  <c r="W105" i="3"/>
  <c r="Y68" i="3"/>
  <c r="Y53" i="3"/>
  <c r="Y102" i="3"/>
  <c r="W44" i="3"/>
  <c r="Y6" i="3"/>
  <c r="Y78" i="3"/>
  <c r="W94" i="3"/>
  <c r="W100" i="3"/>
  <c r="Y39" i="3"/>
  <c r="W104" i="3"/>
  <c r="Y95" i="3"/>
  <c r="W79" i="3"/>
  <c r="W14" i="3"/>
  <c r="W9" i="3"/>
  <c r="Y58" i="3"/>
  <c r="W108" i="3"/>
  <c r="W125" i="3"/>
  <c r="W42" i="3"/>
  <c r="W5" i="3"/>
  <c r="W112" i="3"/>
  <c r="W25" i="3"/>
  <c r="Y59" i="3"/>
  <c r="W30" i="3"/>
  <c r="Y71" i="3"/>
  <c r="W72" i="3"/>
  <c r="Y84" i="3"/>
  <c r="W93" i="3"/>
  <c r="Y103" i="3"/>
  <c r="Y32" i="3"/>
  <c r="W82" i="3"/>
  <c r="Y28" i="3"/>
  <c r="W13" i="3"/>
  <c r="Y36" i="3"/>
  <c r="Y35" i="3"/>
  <c r="W60" i="3"/>
  <c r="Y17" i="3"/>
  <c r="W85" i="3"/>
  <c r="W111" i="3"/>
  <c r="Y104" i="3"/>
  <c r="W106" i="3"/>
  <c r="W20" i="3"/>
  <c r="Y14" i="3"/>
  <c r="Y9" i="3"/>
  <c r="Y108" i="3"/>
  <c r="Y125" i="3"/>
  <c r="W6" i="3"/>
  <c r="Y111" i="3"/>
  <c r="AV697" i="2"/>
  <c r="AV511" i="2"/>
  <c r="AV361" i="2"/>
  <c r="AV52" i="2"/>
  <c r="AV343" i="2"/>
  <c r="AV451" i="2"/>
  <c r="AV335" i="2"/>
  <c r="AV12" i="2"/>
  <c r="AV452" i="2"/>
  <c r="AV87" i="2"/>
  <c r="AV242" i="2"/>
  <c r="AV412" i="2"/>
  <c r="AV494" i="2"/>
  <c r="AV275" i="2"/>
  <c r="AV498" i="2"/>
  <c r="AV592" i="2"/>
  <c r="AV254" i="2"/>
  <c r="AV297" i="2"/>
  <c r="AV462" i="2"/>
  <c r="AV604" i="2"/>
  <c r="AV506" i="2"/>
  <c r="AV503" i="2"/>
  <c r="AV681" i="2"/>
  <c r="AV654" i="2"/>
  <c r="AV195" i="2"/>
  <c r="AV208" i="2"/>
  <c r="AV500" i="2"/>
  <c r="AV536" i="2"/>
  <c r="AV112" i="2"/>
  <c r="AV270" i="2"/>
  <c r="AV616" i="2"/>
  <c r="AV686" i="2"/>
  <c r="AV198" i="2"/>
  <c r="AV657" i="2"/>
  <c r="AV561" i="2"/>
  <c r="AV563" i="2"/>
  <c r="AV730" i="2"/>
  <c r="AV465" i="2"/>
  <c r="AV558" i="2"/>
  <c r="AV484" i="2"/>
  <c r="AV693" i="2"/>
  <c r="AV665" i="2"/>
  <c r="AV289" i="2"/>
  <c r="AV709" i="2"/>
  <c r="AV683" i="2"/>
  <c r="AV124" i="2"/>
  <c r="AV565" i="2"/>
  <c r="AV401" i="2"/>
  <c r="AV475" i="2"/>
  <c r="AV121" i="2"/>
  <c r="AV662" i="2"/>
  <c r="AV379" i="2"/>
  <c r="AV157" i="2"/>
  <c r="AV346" i="2"/>
  <c r="AV123" i="2"/>
  <c r="AV355" i="2"/>
  <c r="AV290" i="2"/>
  <c r="AV191" i="2"/>
  <c r="AV672" i="2"/>
  <c r="AV439" i="2"/>
  <c r="AV516" i="2"/>
  <c r="AV517" i="2"/>
  <c r="AV445" i="2"/>
  <c r="AV134" i="2"/>
  <c r="AV236" i="2"/>
  <c r="AV152" i="2"/>
  <c r="AV16" i="2"/>
  <c r="AV211" i="2"/>
  <c r="AV249" i="2"/>
  <c r="AV287" i="2"/>
  <c r="AV527" i="2"/>
  <c r="AV21" i="2"/>
  <c r="AV578" i="2"/>
  <c r="AV193" i="2"/>
  <c r="AV587" i="2"/>
  <c r="AV34" i="2"/>
  <c r="AV332" i="2"/>
  <c r="AV181" i="2"/>
  <c r="AV59" i="2"/>
  <c r="AV99" i="2"/>
  <c r="AV138" i="2"/>
  <c r="AV78" i="2"/>
  <c r="AV572" i="2"/>
  <c r="AV319" i="2"/>
  <c r="AV246" i="2"/>
  <c r="AV656" i="2"/>
  <c r="AV322" i="2"/>
  <c r="AV641" i="2"/>
  <c r="AV200" i="2"/>
  <c r="AV329" i="2"/>
  <c r="AV19" i="2"/>
  <c r="AV304" i="2"/>
  <c r="AV171" i="2"/>
  <c r="AV222" i="2"/>
  <c r="AV36" i="2"/>
  <c r="AV266" i="2"/>
  <c r="AV229" i="2"/>
  <c r="AV669" i="2"/>
  <c r="AV590" i="2"/>
  <c r="AV101" i="2"/>
  <c r="AV593" i="2"/>
  <c r="AV552" i="2"/>
  <c r="AV701" i="2"/>
  <c r="AV708" i="2"/>
  <c r="AV309" i="2"/>
  <c r="AV39" i="2"/>
  <c r="AV350" i="2"/>
  <c r="AV684" i="2"/>
  <c r="AV316" i="2"/>
  <c r="AV545" i="2"/>
  <c r="AV82" i="2"/>
  <c r="AV194" i="2"/>
  <c r="AV553" i="2"/>
  <c r="AV423" i="2"/>
  <c r="AV529" i="2"/>
  <c r="AV623" i="2"/>
  <c r="AV264" i="2"/>
  <c r="AV263" i="2"/>
  <c r="AV5" i="2"/>
  <c r="AV632" i="2"/>
  <c r="AV299" i="2"/>
  <c r="AV470" i="2"/>
  <c r="AV643" i="2"/>
  <c r="AV559" i="2"/>
  <c r="AV596" i="2"/>
  <c r="AV13" i="2"/>
  <c r="AV130" i="2"/>
  <c r="AV381" i="2"/>
  <c r="AV471" i="2"/>
  <c r="AV492" i="2"/>
  <c r="AV221" i="2"/>
  <c r="AV724" i="2"/>
  <c r="AV213" i="2"/>
  <c r="AV109" i="2"/>
  <c r="AV58" i="2"/>
  <c r="AV621" i="2"/>
  <c r="AV461" i="2"/>
  <c r="AV436" i="2"/>
  <c r="AV83" i="2"/>
  <c r="AV186" i="2"/>
  <c r="AV239" i="2"/>
  <c r="AV160" i="2"/>
  <c r="AV659" i="2"/>
  <c r="AV488" i="2"/>
  <c r="AV93" i="2"/>
  <c r="AV512" i="2"/>
  <c r="AV219" i="2"/>
  <c r="AV276" i="2"/>
  <c r="AV481" i="2"/>
  <c r="AV674" i="2"/>
  <c r="AV172" i="2"/>
  <c r="AV132" i="2"/>
  <c r="AV600" i="2"/>
  <c r="AV521" i="2"/>
  <c r="AV321" i="2"/>
  <c r="AV56" i="2"/>
  <c r="AV505" i="2"/>
  <c r="AV42" i="2"/>
  <c r="AV723" i="2"/>
  <c r="AV373" i="2"/>
  <c r="AV378" i="2"/>
  <c r="AV449" i="2"/>
  <c r="AV698" i="2"/>
  <c r="AV55" i="2"/>
  <c r="AV579" i="2"/>
  <c r="AV631" i="2"/>
  <c r="AV128" i="2"/>
  <c r="AV432" i="2"/>
  <c r="AV713" i="2"/>
  <c r="AV710" i="2"/>
  <c r="AV719" i="2"/>
  <c r="AV422" i="2"/>
  <c r="AV392" i="2"/>
  <c r="AV125" i="2"/>
  <c r="AV699" i="2"/>
  <c r="AV204" i="2"/>
  <c r="AV41" i="2"/>
  <c r="AV467" i="2"/>
  <c r="AV308" i="2"/>
  <c r="AV80" i="2"/>
  <c r="AV524" i="2"/>
  <c r="AV576" i="2"/>
  <c r="AV137" i="2"/>
  <c r="AV400" i="2"/>
  <c r="AV74" i="2"/>
  <c r="AV294" i="2"/>
  <c r="AV447" i="2"/>
  <c r="AV661" i="2"/>
  <c r="AV468" i="2"/>
  <c r="AV377" i="2"/>
  <c r="AV129" i="2"/>
  <c r="AV230" i="2"/>
  <c r="AV580" i="2"/>
  <c r="AV214" i="2"/>
  <c r="AV390" i="2"/>
  <c r="AV65" i="2"/>
  <c r="AV419" i="2"/>
  <c r="AV652" i="2"/>
  <c r="AV196" i="2"/>
  <c r="AV610" i="2"/>
  <c r="AV314" i="2"/>
  <c r="AV303" i="2"/>
  <c r="AV474" i="2"/>
  <c r="AV685" i="2"/>
  <c r="AV162" i="2"/>
  <c r="AV151" i="2"/>
  <c r="AV649" i="2"/>
  <c r="AV418" i="2"/>
  <c r="AV143" i="2"/>
  <c r="AV714" i="2"/>
  <c r="AV399" i="2"/>
  <c r="AV626" i="2"/>
  <c r="AV433" i="2"/>
  <c r="AV645" i="2"/>
  <c r="AV609" i="2"/>
  <c r="AV261" i="2"/>
  <c r="AV307" i="2"/>
  <c r="AV560" i="2"/>
  <c r="AV525" i="2"/>
  <c r="AV385" i="2"/>
  <c r="AV330" i="2"/>
  <c r="AV443" i="2"/>
  <c r="AV286" i="2"/>
  <c r="AV648" i="2"/>
  <c r="AV493" i="2"/>
  <c r="AV353" i="2"/>
  <c r="AV49" i="2"/>
  <c r="AV233" i="2"/>
  <c r="AV359" i="2"/>
  <c r="AV327" i="2"/>
  <c r="AV673" i="2"/>
  <c r="AV218" i="2"/>
  <c r="AV209" i="2"/>
  <c r="AV131" i="2"/>
  <c r="AV180" i="2"/>
  <c r="AV301" i="2"/>
  <c r="AV182" i="2"/>
  <c r="AV415" i="2"/>
  <c r="AV30" i="2"/>
  <c r="AV342" i="2"/>
  <c r="AV33" i="2"/>
  <c r="AV140" i="2"/>
  <c r="AV612" i="2"/>
  <c r="AV667" i="2"/>
  <c r="AV357" i="2"/>
  <c r="AV504" i="2"/>
  <c r="AV29" i="2"/>
  <c r="AV88" i="2"/>
  <c r="AV223" i="2"/>
  <c r="AV302" i="2"/>
  <c r="AV459" i="2"/>
  <c r="AV450" i="2"/>
  <c r="AV202" i="2"/>
  <c r="AV729" i="2"/>
  <c r="AV283" i="2"/>
  <c r="AV534" i="2"/>
  <c r="AV47" i="2"/>
  <c r="AV104" i="2"/>
  <c r="AV54" i="2"/>
  <c r="AV689" i="2"/>
  <c r="AV323" i="2"/>
  <c r="AV692" i="2"/>
  <c r="AV313" i="2"/>
  <c r="AV148" i="2"/>
  <c r="AV630" i="2"/>
  <c r="AV288" i="2"/>
  <c r="AV274" i="2"/>
  <c r="AV232" i="2"/>
  <c r="AV369" i="2"/>
  <c r="AV518" i="2"/>
  <c r="AV31" i="2"/>
  <c r="AV469" i="2"/>
  <c r="AV588" i="2"/>
  <c r="AV483" i="2"/>
  <c r="AV210" i="2"/>
  <c r="AV116" i="2"/>
  <c r="AV363" i="2"/>
  <c r="AV675" i="2"/>
  <c r="AV362" i="2"/>
  <c r="AV53" i="2"/>
  <c r="AV243" i="2"/>
  <c r="AV382" i="2"/>
  <c r="AV717" i="2"/>
  <c r="AV217" i="2"/>
  <c r="AV153" i="2"/>
  <c r="AV234" i="2"/>
  <c r="AV646" i="2"/>
  <c r="AV658" i="2"/>
  <c r="AV102" i="2"/>
  <c r="AV136" i="2"/>
  <c r="AV91" i="2"/>
  <c r="AV537" i="2"/>
  <c r="AV622" i="2"/>
  <c r="AV495" i="2"/>
  <c r="AV45" i="2"/>
  <c r="AV650" i="2"/>
  <c r="AV482" i="2"/>
  <c r="AV463" i="2"/>
  <c r="AV489" i="2"/>
  <c r="AV642" i="2"/>
  <c r="AV120" i="2"/>
  <c r="AV86" i="2"/>
  <c r="AV372" i="2"/>
  <c r="AV605" i="2"/>
  <c r="AV77" i="2"/>
  <c r="AV245" i="2"/>
  <c r="AV637" i="2"/>
  <c r="AV201" i="2"/>
  <c r="AV225" i="2"/>
  <c r="AV374" i="2"/>
  <c r="AV185" i="2"/>
  <c r="AV244" i="2"/>
  <c r="AV633" i="2"/>
  <c r="AV490" i="2"/>
  <c r="AV348" i="2"/>
  <c r="AV23" i="2"/>
  <c r="AV591" i="2"/>
  <c r="AV166" i="2"/>
  <c r="AV122" i="2"/>
  <c r="AV199" i="2"/>
  <c r="AV601" i="2"/>
  <c r="AV620" i="2"/>
  <c r="AV113" i="2"/>
  <c r="AV614" i="2"/>
  <c r="AV384" i="2"/>
  <c r="AV356" i="2"/>
  <c r="AV387" i="2"/>
  <c r="AV216" i="2"/>
  <c r="AV57" i="2"/>
  <c r="AV155" i="2"/>
  <c r="AV457" i="2"/>
  <c r="AV522" i="2"/>
  <c r="AV398" i="2"/>
  <c r="AV306" i="2"/>
  <c r="AV438" i="2"/>
  <c r="AV617" i="2"/>
  <c r="AV367" i="2"/>
  <c r="AV257" i="2"/>
  <c r="AV635" i="2"/>
  <c r="AV409" i="2"/>
  <c r="AV277" i="2"/>
  <c r="AV411" i="2"/>
  <c r="AV629" i="2"/>
  <c r="AV147" i="2"/>
  <c r="AV501" i="2"/>
  <c r="AV550" i="2"/>
  <c r="AV707" i="2"/>
  <c r="AV427" i="2"/>
  <c r="AV107" i="2"/>
  <c r="AV428" i="2"/>
  <c r="AV586" i="2"/>
  <c r="AV530" i="2"/>
  <c r="AV247" i="2"/>
  <c r="AV207" i="2"/>
  <c r="AV265" i="2"/>
  <c r="AV25" i="2"/>
  <c r="AV117" i="2"/>
  <c r="AV513" i="2"/>
  <c r="AV682" i="2"/>
  <c r="AV531" i="2"/>
  <c r="AV365" i="2"/>
  <c r="AV197" i="2"/>
  <c r="AV271" i="2"/>
  <c r="AV118" i="2"/>
  <c r="AV460" i="2"/>
  <c r="AV71" i="2"/>
  <c r="AV611" i="2"/>
  <c r="AV345" i="2"/>
  <c r="AV76" i="2"/>
  <c r="AV618" i="2"/>
  <c r="AV404" i="2"/>
  <c r="AV320" i="2"/>
  <c r="AV95" i="2"/>
  <c r="AV310" i="2"/>
  <c r="AV405" i="2"/>
  <c r="AV61" i="2"/>
  <c r="AV168" i="2"/>
  <c r="AV456" i="2"/>
  <c r="AV603" i="2"/>
  <c r="AV497" i="2"/>
  <c r="AV668" i="2"/>
  <c r="AV670" i="2"/>
  <c r="AV333" i="2"/>
  <c r="AV431" i="2"/>
  <c r="AV383" i="2"/>
  <c r="AV212" i="2"/>
  <c r="AV533" i="2"/>
  <c r="AV146" i="2"/>
  <c r="AV156" i="2"/>
  <c r="AV666" i="2"/>
  <c r="AV478" i="2"/>
  <c r="AV486" i="2"/>
  <c r="AV142" i="2"/>
  <c r="AV26" i="2"/>
  <c r="AV237" i="2"/>
  <c r="AV584" i="2"/>
  <c r="AV48" i="2"/>
  <c r="AV528" i="2"/>
  <c r="AV732" i="2"/>
  <c r="AV73" i="2"/>
  <c r="AV577" i="2"/>
  <c r="AV22" i="2"/>
  <c r="AV69" i="2"/>
  <c r="AV224" i="2"/>
  <c r="AV402" i="2"/>
  <c r="AV190" i="2"/>
  <c r="AV523" i="2"/>
  <c r="AV510" i="2"/>
  <c r="AV259" i="2"/>
  <c r="AV653" i="2"/>
  <c r="AV228" i="2"/>
  <c r="AV284" i="2"/>
  <c r="AV4" i="2"/>
  <c r="AV479" i="2"/>
  <c r="AV66" i="2"/>
  <c r="AV726" i="2"/>
  <c r="AV454" i="2"/>
  <c r="AV548" i="2"/>
  <c r="AV375" i="2"/>
  <c r="AV163" i="2"/>
  <c r="AV169" i="2"/>
  <c r="AV188" i="2"/>
  <c r="AV85" i="2"/>
  <c r="AV176" i="2"/>
  <c r="AV569" i="2"/>
  <c r="AV608" i="2"/>
  <c r="AV67" i="2"/>
  <c r="AV472" i="2"/>
  <c r="AV255" i="2"/>
  <c r="AV150" i="2"/>
  <c r="AV663" i="2"/>
  <c r="AV416" i="2"/>
  <c r="AV75" i="2"/>
  <c r="AV425" i="2"/>
  <c r="AV280" i="2"/>
  <c r="AV410" i="2"/>
  <c r="AV291" i="2"/>
  <c r="AV542" i="2"/>
  <c r="AV722" i="2"/>
  <c r="AV158" i="2"/>
  <c r="AV386" i="2"/>
  <c r="AV720" i="2"/>
  <c r="AV688" i="2"/>
  <c r="AV589" i="2"/>
  <c r="AV702" i="2"/>
  <c r="AV678" i="2"/>
  <c r="AV476" i="2"/>
  <c r="AV640" i="2"/>
  <c r="AV340" i="2"/>
  <c r="AV570" i="2"/>
  <c r="AV628" i="2"/>
  <c r="AV437" i="2"/>
  <c r="AV691" i="2"/>
  <c r="AV694" i="2"/>
  <c r="AV526" i="2"/>
  <c r="AV448" i="2"/>
  <c r="AV391" i="2"/>
  <c r="AV133" i="2"/>
  <c r="AV554" i="2"/>
  <c r="AV728" i="2"/>
  <c r="AV278" i="2"/>
  <c r="AV690" i="2"/>
  <c r="AV354" i="2"/>
  <c r="AV680" i="2"/>
  <c r="AV594" i="2"/>
  <c r="AV32" i="2"/>
  <c r="AV81" i="2"/>
  <c r="AV546" i="2"/>
  <c r="AV711" i="2"/>
  <c r="AV349" i="2"/>
  <c r="AV24" i="2"/>
  <c r="AV206" i="2"/>
  <c r="AV179" i="2"/>
  <c r="AV27" i="2"/>
  <c r="AV253" i="2"/>
  <c r="AV226" i="2"/>
  <c r="AV458" i="2"/>
  <c r="AV248" i="2"/>
  <c r="AV279" i="2"/>
  <c r="AV532" i="2"/>
  <c r="AV139" i="2"/>
  <c r="AV90" i="2"/>
  <c r="AV417" i="2"/>
  <c r="AV337" i="2"/>
  <c r="AV250" i="2"/>
  <c r="AV37" i="2"/>
  <c r="AV520" i="2"/>
  <c r="AV10" i="2"/>
  <c r="AV311" i="2"/>
  <c r="AV515" i="2"/>
  <c r="AV395" i="2"/>
  <c r="AV187" i="2"/>
  <c r="AV444" i="2"/>
  <c r="AV556" i="2"/>
  <c r="AV241" i="2"/>
  <c r="AV514" i="2"/>
  <c r="AV660" i="2"/>
  <c r="AV312" i="2"/>
  <c r="AV424" i="2"/>
  <c r="AV539" i="2"/>
  <c r="AV44" i="2"/>
  <c r="AV715" i="2"/>
  <c r="AV712" i="2"/>
  <c r="AV547" i="2"/>
  <c r="AV268" i="2"/>
  <c r="AV718" i="2"/>
  <c r="AV336" i="2"/>
  <c r="AV267" i="2"/>
  <c r="AV696" i="2"/>
  <c r="AV679" i="2"/>
  <c r="AV18" i="2"/>
  <c r="AV338" i="2"/>
  <c r="AV9" i="2"/>
  <c r="AV144" i="2"/>
  <c r="AV634" i="2"/>
  <c r="AV549" i="2"/>
  <c r="AV582" i="2"/>
  <c r="AV602" i="2"/>
  <c r="AV272" i="2"/>
  <c r="AV441" i="2"/>
  <c r="AV298" i="2"/>
  <c r="AV161" i="2"/>
  <c r="AV396" i="2"/>
  <c r="AV273" i="2"/>
  <c r="AV571" i="2"/>
  <c r="AV639" i="2"/>
  <c r="AV406" i="2"/>
  <c r="AV72" i="2"/>
  <c r="AV644" i="2"/>
  <c r="AV706" i="2"/>
  <c r="AV300" i="2"/>
  <c r="AV407" i="2"/>
  <c r="AV397" i="2"/>
  <c r="AV599" i="2"/>
  <c r="AV51" i="2"/>
  <c r="AV189" i="2"/>
  <c r="AV380" i="2"/>
  <c r="AV664" i="2"/>
  <c r="AV220" i="2"/>
  <c r="AV535" i="2"/>
  <c r="AV3" i="2"/>
  <c r="AV627" i="2"/>
  <c r="AV446" i="2"/>
  <c r="AV480" i="2"/>
  <c r="AV38" i="2"/>
  <c r="AV334" i="2"/>
  <c r="AV115" i="2"/>
  <c r="AV420" i="2"/>
  <c r="AV60" i="2"/>
  <c r="AV20" i="2"/>
  <c r="AV440" i="2"/>
  <c r="AV595" i="2"/>
  <c r="AV231" i="2"/>
  <c r="AV487" i="2"/>
  <c r="AV98" i="2"/>
  <c r="AV238" i="2"/>
  <c r="AV285" i="2"/>
  <c r="AV607" i="2"/>
  <c r="AV562" i="2"/>
  <c r="AV145" i="2"/>
  <c r="AV727" i="2"/>
  <c r="AV141" i="2"/>
  <c r="AV544" i="2"/>
  <c r="AV262" i="2"/>
  <c r="AV473" i="2"/>
  <c r="AV97" i="2"/>
  <c r="AV360" i="2"/>
  <c r="AV499" i="2"/>
  <c r="AV331" i="2"/>
  <c r="AV376" i="2"/>
  <c r="AV344" i="2"/>
  <c r="AV606" i="2"/>
  <c r="AV251" i="2"/>
  <c r="AV541" i="2"/>
  <c r="AV429" i="2"/>
  <c r="AV388" i="2"/>
  <c r="AV108" i="2"/>
  <c r="AV555" i="2"/>
  <c r="AV704" i="2"/>
  <c r="AV636" i="2"/>
  <c r="AV318" i="2"/>
  <c r="AV491" i="2"/>
  <c r="AV305" i="2"/>
  <c r="AV557" i="2"/>
  <c r="AV566" i="2"/>
  <c r="AV15" i="2"/>
  <c r="AV538" i="2"/>
  <c r="AV585" i="2"/>
  <c r="AV403" i="2"/>
  <c r="AV50" i="2"/>
  <c r="AV394" i="2"/>
  <c r="AV442" i="2"/>
  <c r="AV167" i="2"/>
  <c r="AV177" i="2"/>
  <c r="AV110" i="2"/>
  <c r="AV292" i="2"/>
  <c r="AV725" i="2"/>
  <c r="AV485" i="2"/>
  <c r="AV324" i="2"/>
  <c r="AV149" i="2"/>
  <c r="AV68" i="2"/>
  <c r="AV414" i="2"/>
  <c r="AV126" i="2"/>
  <c r="AV421" i="2"/>
  <c r="AV70" i="2"/>
  <c r="AV351" i="2"/>
  <c r="AV17" i="2"/>
  <c r="AV170" i="2"/>
  <c r="AV165" i="2"/>
  <c r="AV389" i="2"/>
  <c r="AV507" i="2"/>
  <c r="AV464" i="2"/>
  <c r="AV159" i="2"/>
  <c r="AV551" i="2"/>
  <c r="AV94" i="2"/>
  <c r="AV106" i="2"/>
  <c r="AV326" i="2"/>
  <c r="AV567" i="2"/>
  <c r="AV184" i="2"/>
  <c r="AV624" i="2"/>
  <c r="AV96" i="2"/>
  <c r="AV35" i="2"/>
  <c r="AV364" i="2"/>
  <c r="AV11" i="2"/>
  <c r="AV700" i="2"/>
  <c r="AV317" i="2"/>
  <c r="AV575" i="2"/>
  <c r="AV2" i="2"/>
  <c r="AV408" i="2"/>
  <c r="AV687" i="2"/>
  <c r="AV258" i="2"/>
  <c r="AV315" i="2"/>
  <c r="AV615" i="2"/>
  <c r="AV597" i="2"/>
  <c r="AV64" i="2"/>
  <c r="AV352" i="2"/>
  <c r="AV574" i="2"/>
  <c r="AV183" i="2"/>
  <c r="AV568" i="2"/>
  <c r="AV105" i="2"/>
  <c r="AV598" i="2"/>
  <c r="AV328" i="2"/>
  <c r="AV281" i="2"/>
  <c r="AV135" i="2"/>
  <c r="AV260" i="2"/>
  <c r="AV583" i="2"/>
  <c r="AV502" i="2"/>
  <c r="AV413" i="2"/>
  <c r="AV296" i="2"/>
  <c r="AV28" i="2"/>
  <c r="AV543" i="2"/>
  <c r="AV174" i="2"/>
  <c r="AV43" i="2"/>
  <c r="AV477" i="2"/>
  <c r="AV705" i="2"/>
  <c r="AV426" i="2"/>
  <c r="AV655" i="2"/>
  <c r="AV573" i="2"/>
  <c r="AV370" i="2"/>
  <c r="AV519" i="2"/>
  <c r="AV84" i="2"/>
  <c r="AV677" i="2"/>
  <c r="AV393" i="2"/>
  <c r="AV368" i="2"/>
  <c r="AV647" i="2"/>
  <c r="AV293" i="2"/>
  <c r="AV619" i="2"/>
  <c r="AV341" i="2"/>
  <c r="AV79" i="2"/>
  <c r="AV89" i="2"/>
  <c r="AV114" i="2"/>
  <c r="AV325" i="2"/>
  <c r="AV111" i="2"/>
  <c r="AV455" i="2"/>
  <c r="AV100" i="2"/>
  <c r="AV40" i="2"/>
  <c r="AV192" i="2"/>
  <c r="AV164" i="2"/>
  <c r="AV252" i="2"/>
  <c r="AV339" i="2"/>
  <c r="AV466" i="2"/>
  <c r="AV205" i="2"/>
  <c r="AV671" i="2"/>
  <c r="AV430" i="2"/>
  <c r="AV371" i="2"/>
  <c r="AV154" i="2"/>
  <c r="AV227" i="2"/>
  <c r="AV8" i="2"/>
  <c r="AV14" i="2"/>
  <c r="AV731" i="2"/>
  <c r="AV256" i="2"/>
  <c r="AV695" i="2"/>
  <c r="AV46" i="2"/>
  <c r="AV453" i="2"/>
  <c r="AV295" i="2"/>
  <c r="AV613" i="2"/>
  <c r="AV651" i="2"/>
  <c r="AV7" i="2"/>
  <c r="AV435" i="2"/>
  <c r="AV119" i="2"/>
  <c r="AV721" i="2"/>
  <c r="AV215" i="2"/>
  <c r="AV366" i="2"/>
  <c r="AV203" i="2"/>
  <c r="AV240" i="2"/>
  <c r="AV178" i="2"/>
  <c r="AV347" i="2"/>
  <c r="AV235" i="2"/>
  <c r="AV716" i="2"/>
  <c r="AV127" i="2"/>
  <c r="AV496" i="2"/>
  <c r="AV676" i="2"/>
  <c r="AV625" i="2"/>
  <c r="AV540" i="2"/>
  <c r="AV581" i="2"/>
  <c r="AV282" i="2"/>
  <c r="AV63" i="2"/>
  <c r="AV564" i="2"/>
  <c r="AV269" i="2"/>
  <c r="AV703" i="2"/>
  <c r="AV173" i="2"/>
  <c r="AV509" i="2"/>
  <c r="AV638" i="2"/>
  <c r="AV92" i="2"/>
  <c r="AV508" i="2"/>
  <c r="AV62" i="2"/>
  <c r="AV358" i="2"/>
  <c r="AV103" i="2"/>
  <c r="AV175" i="2"/>
  <c r="AV6" i="2"/>
  <c r="AV434" i="2"/>
  <c r="Z104" i="3" l="1"/>
  <c r="X93" i="3"/>
  <c r="Z58" i="3"/>
  <c r="X48" i="3"/>
  <c r="Z40" i="3"/>
  <c r="Z10" i="3"/>
  <c r="Z27" i="3"/>
  <c r="Z50" i="3"/>
  <c r="X111" i="3"/>
  <c r="Z84" i="3"/>
  <c r="X9" i="3"/>
  <c r="Z53" i="3"/>
  <c r="Z41" i="3"/>
  <c r="X22" i="3"/>
  <c r="Z85" i="3"/>
  <c r="Z101" i="3"/>
  <c r="Z92" i="3"/>
  <c r="X99" i="3"/>
  <c r="Z76" i="3"/>
  <c r="X96" i="3"/>
  <c r="X101" i="3"/>
  <c r="X32" i="3"/>
  <c r="Z31" i="3"/>
  <c r="Z93" i="3"/>
  <c r="X35" i="3"/>
  <c r="Z77" i="3"/>
  <c r="X63" i="3"/>
  <c r="X75" i="3"/>
  <c r="Z65" i="3"/>
  <c r="Z124" i="3"/>
  <c r="X72" i="3"/>
  <c r="Z68" i="3"/>
  <c r="X86" i="3"/>
  <c r="Z63" i="3"/>
  <c r="X102" i="3"/>
  <c r="X115" i="3"/>
  <c r="X113" i="3"/>
  <c r="Z60" i="3"/>
  <c r="X8" i="3"/>
  <c r="X19" i="3"/>
  <c r="X26" i="3"/>
  <c r="Z82" i="3"/>
  <c r="Z109" i="3"/>
  <c r="Z86" i="3"/>
  <c r="Z99" i="3"/>
  <c r="Z116" i="3"/>
  <c r="Z97" i="3"/>
  <c r="Z29" i="3"/>
  <c r="X16" i="3"/>
  <c r="X85" i="3"/>
  <c r="Z17" i="3"/>
  <c r="Z71" i="3"/>
  <c r="X79" i="3"/>
  <c r="X105" i="3"/>
  <c r="X110" i="3"/>
  <c r="X124" i="3"/>
  <c r="Z45" i="3"/>
  <c r="Z5" i="3"/>
  <c r="Z67" i="3"/>
  <c r="X88" i="3"/>
  <c r="Z49" i="3"/>
  <c r="Z107" i="3"/>
  <c r="Z3" i="3"/>
  <c r="X57" i="3"/>
  <c r="X27" i="3"/>
  <c r="Z30" i="3"/>
  <c r="X28" i="3"/>
  <c r="Z4" i="3"/>
  <c r="X52" i="3"/>
  <c r="X54" i="3"/>
  <c r="X49" i="3"/>
  <c r="Z94" i="3"/>
  <c r="X14" i="3"/>
  <c r="Z111" i="3"/>
  <c r="X60" i="3"/>
  <c r="X30" i="3"/>
  <c r="Z95" i="3"/>
  <c r="Z18" i="3"/>
  <c r="Z81" i="3"/>
  <c r="Z52" i="3"/>
  <c r="X4" i="3"/>
  <c r="Z7" i="3"/>
  <c r="Z13" i="3"/>
  <c r="Z42" i="3"/>
  <c r="X43" i="3"/>
  <c r="Z117" i="3"/>
  <c r="Z55" i="3"/>
  <c r="Z118" i="3"/>
  <c r="X120" i="3"/>
  <c r="Z88" i="3"/>
  <c r="Z51" i="3"/>
  <c r="Z33" i="3"/>
  <c r="X56" i="3"/>
  <c r="X70" i="3"/>
  <c r="X6" i="3"/>
  <c r="Z35" i="3"/>
  <c r="Z59" i="3"/>
  <c r="X104" i="3"/>
  <c r="Z43" i="3"/>
  <c r="X58" i="3"/>
  <c r="X38" i="3"/>
  <c r="X81" i="3"/>
  <c r="X98" i="3"/>
  <c r="X77" i="3"/>
  <c r="X23" i="3"/>
  <c r="Z98" i="3"/>
  <c r="Z16" i="3"/>
  <c r="Z90" i="3"/>
  <c r="X89" i="3"/>
  <c r="X41" i="3"/>
  <c r="X62" i="3"/>
  <c r="Z38" i="3"/>
  <c r="Z19" i="3"/>
  <c r="Z54" i="3"/>
  <c r="X109" i="3"/>
  <c r="X68" i="3"/>
  <c r="Z113" i="3"/>
  <c r="Z125" i="3"/>
  <c r="Z36" i="3"/>
  <c r="X25" i="3"/>
  <c r="Z39" i="3"/>
  <c r="X15" i="3"/>
  <c r="X3" i="3"/>
  <c r="X121" i="3"/>
  <c r="Z83" i="3"/>
  <c r="Z21" i="3"/>
  <c r="Z79" i="3"/>
  <c r="Z122" i="3"/>
  <c r="X12" i="3"/>
  <c r="X84" i="3"/>
  <c r="X61" i="3"/>
  <c r="Z26" i="3"/>
  <c r="X51" i="3"/>
  <c r="Z110" i="3"/>
  <c r="X69" i="3"/>
  <c r="X36" i="3"/>
  <c r="X122" i="3"/>
  <c r="X123" i="3"/>
  <c r="Z102" i="3"/>
  <c r="Z44" i="3"/>
  <c r="Z108" i="3"/>
  <c r="X13" i="3"/>
  <c r="X112" i="3"/>
  <c r="X100" i="3"/>
  <c r="Z89" i="3"/>
  <c r="X95" i="3"/>
  <c r="Z57" i="3"/>
  <c r="Z24" i="3"/>
  <c r="Z73" i="3"/>
  <c r="X24" i="3"/>
  <c r="X103" i="3"/>
  <c r="Z12" i="3"/>
  <c r="Z34" i="3"/>
  <c r="X10" i="3"/>
  <c r="X47" i="3"/>
  <c r="Z115" i="3"/>
  <c r="Z80" i="3"/>
  <c r="X73" i="3"/>
  <c r="X76" i="3"/>
  <c r="Z23" i="3"/>
  <c r="Z106" i="3"/>
  <c r="X90" i="3"/>
  <c r="Z9" i="3"/>
  <c r="Z28" i="3"/>
  <c r="X5" i="3"/>
  <c r="X94" i="3"/>
  <c r="X91" i="3"/>
  <c r="Z64" i="3"/>
  <c r="X92" i="3"/>
  <c r="X40" i="3"/>
  <c r="X45" i="3"/>
  <c r="Z37" i="3"/>
  <c r="Z69" i="3"/>
  <c r="X37" i="3"/>
  <c r="X11" i="3"/>
  <c r="X97" i="3"/>
  <c r="Z114" i="3"/>
  <c r="X18" i="3"/>
  <c r="Z25" i="3"/>
  <c r="Z15" i="3"/>
  <c r="Z56" i="3"/>
  <c r="X55" i="3"/>
  <c r="X66" i="3"/>
  <c r="Z112" i="3"/>
  <c r="Z14" i="3"/>
  <c r="X82" i="3"/>
  <c r="X42" i="3"/>
  <c r="Z78" i="3"/>
  <c r="Z11" i="3"/>
  <c r="X39" i="3"/>
  <c r="Z87" i="3"/>
  <c r="X64" i="3"/>
  <c r="X29" i="3"/>
  <c r="Z20" i="3"/>
  <c r="Z8" i="3"/>
  <c r="Z61" i="3"/>
  <c r="Z120" i="3"/>
  <c r="Z22" i="3"/>
  <c r="Z48" i="3"/>
  <c r="Z105" i="3"/>
  <c r="Z70" i="3"/>
  <c r="Z72" i="3"/>
  <c r="Z123" i="3"/>
  <c r="Z121" i="3"/>
  <c r="X87" i="3"/>
  <c r="X20" i="3"/>
  <c r="Z32" i="3"/>
  <c r="X125" i="3"/>
  <c r="Z6" i="3"/>
  <c r="X74" i="3"/>
  <c r="X46" i="3"/>
  <c r="X50" i="3"/>
  <c r="X53" i="3"/>
  <c r="Z119" i="3"/>
  <c r="X2" i="3"/>
  <c r="X71" i="3"/>
  <c r="X65" i="3"/>
  <c r="X59" i="3"/>
  <c r="Z2" i="3"/>
  <c r="Z91" i="3"/>
  <c r="X21" i="3"/>
  <c r="X31" i="3"/>
  <c r="X119" i="3"/>
  <c r="Z66" i="3"/>
  <c r="X34" i="3"/>
  <c r="X83" i="3"/>
  <c r="X117" i="3"/>
  <c r="X106" i="3"/>
  <c r="Z103" i="3"/>
  <c r="X108" i="3"/>
  <c r="X44" i="3"/>
  <c r="X80" i="3"/>
  <c r="X67" i="3"/>
  <c r="Z47" i="3"/>
  <c r="X17" i="3"/>
  <c r="Z96" i="3"/>
  <c r="X78" i="3"/>
  <c r="X7" i="3"/>
  <c r="X116" i="3"/>
  <c r="Z75" i="3"/>
  <c r="X33" i="3"/>
  <c r="Z46" i="3"/>
  <c r="Z62" i="3"/>
  <c r="Z100" i="3"/>
  <c r="Z74" i="3"/>
  <c r="X118" i="3"/>
  <c r="X114" i="3"/>
  <c r="X107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</calcChain>
</file>

<file path=xl/sharedStrings.xml><?xml version="1.0" encoding="utf-8"?>
<sst xmlns="http://schemas.openxmlformats.org/spreadsheetml/2006/main" count="8964" uniqueCount="3162">
  <si>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</si>
  <si>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</si>
  <si>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</si>
  <si>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</si>
  <si>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</si>
  <si>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</si>
  <si>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</si>
  <si>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</si>
  <si>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</si>
  <si>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</si>
  <si>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</si>
  <si>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</si>
  <si>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</si>
  <si>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</si>
  <si>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</si>
  <si>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</si>
  <si>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</si>
  <si>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</si>
  <si>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</si>
  <si>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</si>
  <si>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</si>
  <si>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</si>
  <si>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</si>
  <si>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</si>
  <si>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</si>
  <si>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</si>
  <si>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</si>
  <si>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</si>
  <si>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</si>
  <si>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</si>
  <si>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</si>
  <si>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</si>
  <si>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</si>
  <si>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</si>
  <si>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</si>
  <si>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</si>
  <si>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</si>
  <si>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</si>
  <si>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</si>
  <si>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</si>
  <si>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</si>
  <si>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</si>
  <si>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</si>
  <si>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</si>
  <si>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</si>
  <si>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</si>
  <si>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</si>
  <si>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</si>
  <si>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</si>
  <si>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</si>
  <si>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</si>
  <si>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</si>
  <si>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</si>
  <si>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</si>
  <si>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</si>
  <si>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</si>
  <si>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</si>
  <si>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</si>
  <si>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</si>
  <si>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</si>
  <si>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</si>
  <si>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</si>
  <si>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</si>
  <si>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</si>
  <si>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</si>
  <si>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</si>
  <si>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</si>
  <si>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</si>
  <si>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Mahindra and Mahindra Ltd</t>
  </si>
  <si>
    <t>M&amp;M</t>
  </si>
  <si>
    <t>Adani Enterprises Ltd</t>
  </si>
  <si>
    <t>ADANIENT</t>
  </si>
  <si>
    <t>Commodities Trading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</si>
  <si>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</si>
  <si>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</si>
  <si>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</si>
  <si>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</si>
  <si>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</si>
  <si>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</si>
  <si>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</si>
  <si>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</si>
  <si>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</si>
  <si>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</si>
  <si>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</si>
  <si>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Wipro Ltd</t>
  </si>
  <si>
    <t>WIPRO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</si>
  <si>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</si>
  <si>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</si>
  <si>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</si>
  <si>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</si>
  <si>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</si>
  <si>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</si>
  <si>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Hindustan Aeronautics Ltd</t>
  </si>
  <si>
    <t>HAL</t>
  </si>
  <si>
    <t>Aerospace &amp; Defense Equipments</t>
  </si>
  <si>
    <t>Bajaj Finserv Ltd</t>
  </si>
  <si>
    <t>BAJAJFINSV</t>
  </si>
  <si>
    <t>Bajaj Auto Limited</t>
  </si>
  <si>
    <t>BAJAJ-AUTO</t>
  </si>
  <si>
    <t>Two Wheelers</t>
  </si>
  <si>
    <t>Coal India Ltd</t>
  </si>
  <si>
    <t>COALINDIA</t>
  </si>
  <si>
    <t>Mining - Coal</t>
  </si>
  <si>
    <t>Trent Ltd</t>
  </si>
  <si>
    <t>TRENT</t>
  </si>
  <si>
    <t>Retail - Apparel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</si>
  <si>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</si>
  <si>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</si>
  <si>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</si>
  <si>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</si>
  <si>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</si>
  <si>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</si>
  <si>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Siemens Ltd</t>
  </si>
  <si>
    <t>SIEMENS</t>
  </si>
  <si>
    <t>Conglomerates</t>
  </si>
  <si>
    <t>JSW Steel Ltd</t>
  </si>
  <si>
    <t>JSWSTEEL</t>
  </si>
  <si>
    <t>Iron &amp; Steel</t>
  </si>
  <si>
    <t>Hindustan Zinc Ltd</t>
  </si>
  <si>
    <t>HINDZINC</t>
  </si>
  <si>
    <t>Mining - Diversified</t>
  </si>
  <si>
    <t>Adani Power Ltd</t>
  </si>
  <si>
    <t>ADANIPOWER</t>
  </si>
  <si>
    <t>Zomato Ltd</t>
  </si>
  <si>
    <t>ZOMATO</t>
  </si>
  <si>
    <t>Online Services</t>
  </si>
  <si>
    <t>Nestle India Ltd</t>
  </si>
  <si>
    <t>NESTLEIND</t>
  </si>
  <si>
    <t>FMCG - Foods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</si>
  <si>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</si>
  <si>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</si>
  <si>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</si>
  <si>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</si>
  <si>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</si>
  <si>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</si>
  <si>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</si>
  <si>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</si>
  <si>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</si>
  <si>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</si>
  <si>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Varun Beverages Ltd</t>
  </si>
  <si>
    <t>VBL</t>
  </si>
  <si>
    <t>Soft Drinks</t>
  </si>
  <si>
    <t>Indian Railway Finance Corp Ltd</t>
  </si>
  <si>
    <t>IRFC</t>
  </si>
  <si>
    <t>Specialized Finance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</si>
  <si>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</si>
  <si>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</si>
  <si>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</si>
  <si>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</si>
  <si>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</si>
  <si>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</si>
  <si>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</si>
  <si>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</si>
  <si>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</si>
  <si>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SBI Life Insurance Company Ltd</t>
  </si>
  <si>
    <t>SBILIFE</t>
  </si>
  <si>
    <t>Tech Mahindra Ltd</t>
  </si>
  <si>
    <t>TECHM</t>
  </si>
  <si>
    <t>HDFC Life Insurance Company Ltd</t>
  </si>
  <si>
    <t>HDFCLIFE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</si>
  <si>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</si>
  <si>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</si>
  <si>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</si>
  <si>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</si>
  <si>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</si>
  <si>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</si>
  <si>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Power Finance Corporation Ltd</t>
  </si>
  <si>
    <t>PFC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</si>
  <si>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</si>
  <si>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</si>
  <si>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</si>
  <si>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</si>
  <si>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</si>
  <si>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</si>
  <si>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Hindalco Industries Ltd</t>
  </si>
  <si>
    <t>HINDALCO</t>
  </si>
  <si>
    <t>Metals - Aluminium</t>
  </si>
  <si>
    <t>REC Limited</t>
  </si>
  <si>
    <t>RECLTD</t>
  </si>
  <si>
    <t>Hyundai Motor India Ltd</t>
  </si>
  <si>
    <t>HYUNDAI</t>
  </si>
  <si>
    <t>Ambuja Cements Ltd</t>
  </si>
  <si>
    <t>AMBUJACEM</t>
  </si>
  <si>
    <t>Britannia Industries Ltd</t>
  </si>
  <si>
    <t>BRITANNIA</t>
  </si>
  <si>
    <t>Tata Power Company Ltd</t>
  </si>
  <si>
    <t>TATAPOWER</t>
  </si>
  <si>
    <t>Bharat Petroleum Corporation Ltd</t>
  </si>
  <si>
    <t>BPCL</t>
  </si>
  <si>
    <t>Gail (India) Ltd</t>
  </si>
  <si>
    <t>GAIL</t>
  </si>
  <si>
    <t>Gas Distribution</t>
  </si>
  <si>
    <t>Eicher Motors Ltd</t>
  </si>
  <si>
    <t>EICHERMOT</t>
  </si>
  <si>
    <t>Trucks &amp; Buses</t>
  </si>
  <si>
    <t>Samvardhana Motherson International Ltd</t>
  </si>
  <si>
    <t>MOTHERSON</t>
  </si>
  <si>
    <t>Auto Parts</t>
  </si>
  <si>
    <t>Bank of Baroda Ltd</t>
  </si>
  <si>
    <t>BANKBARODA</t>
  </si>
  <si>
    <t>Godrej Consumer Products Ltd</t>
  </si>
  <si>
    <t>GODREJCP</t>
  </si>
  <si>
    <t>FMCG - Personal Products</t>
  </si>
  <si>
    <t>Shriram Finance Ltd</t>
  </si>
  <si>
    <t>SHRIRAMFIN</t>
  </si>
  <si>
    <t>Cipla Ltd</t>
  </si>
  <si>
    <t>CIPLA</t>
  </si>
  <si>
    <t>JSW Energy Ltd</t>
  </si>
  <si>
    <t>JSWENERGY</t>
  </si>
  <si>
    <t>Macrotech Developers Ltd</t>
  </si>
  <si>
    <t>LODHA</t>
  </si>
  <si>
    <t>Punjab National Bank</t>
  </si>
  <si>
    <t>PNB</t>
  </si>
  <si>
    <t>TVS Motor Company Ltd</t>
  </si>
  <si>
    <t>TVSMOTOR</t>
  </si>
  <si>
    <t>Bajaj Holdings and Investment Ltd</t>
  </si>
  <si>
    <t>BAJAJHLDNG</t>
  </si>
  <si>
    <t>Asset Management</t>
  </si>
  <si>
    <t>Adani Energy Solutions Ltd</t>
  </si>
  <si>
    <t>ADANIENSOL</t>
  </si>
  <si>
    <t>Power Infrastructure</t>
  </si>
  <si>
    <t>ICICI Prudential Life Insurance Company Ltd</t>
  </si>
  <si>
    <t>ICICIPRULI</t>
  </si>
  <si>
    <t>Bajaj Housing Finance Ltd</t>
  </si>
  <si>
    <t>BAJAJHFL</t>
  </si>
  <si>
    <t>CG Power and Industrial Solutions Ltd</t>
  </si>
  <si>
    <t>CGPOWER</t>
  </si>
  <si>
    <t>Torrent Pharmaceuticals Ltd</t>
  </si>
  <si>
    <t>TORNTPHARM</t>
  </si>
  <si>
    <t>Cholamandalam Investment and Finance Company Ltd</t>
  </si>
  <si>
    <t>CHOLAFIN</t>
  </si>
  <si>
    <t>Bosch Ltd</t>
  </si>
  <si>
    <t>BOSCHLTD</t>
  </si>
  <si>
    <t>Dr Reddy's Laboratories Ltd</t>
  </si>
  <si>
    <t>DRREDDY</t>
  </si>
  <si>
    <t>United Spirits Ltd</t>
  </si>
  <si>
    <t>UNITDSPR</t>
  </si>
  <si>
    <t>Alcoholic Beverages</t>
  </si>
  <si>
    <t>Havells India Ltd</t>
  </si>
  <si>
    <t>HAVELLS</t>
  </si>
  <si>
    <t>Electrical Components &amp; Equipments</t>
  </si>
  <si>
    <t>Mankind Pharma Ltd</t>
  </si>
  <si>
    <t>MANKIND</t>
  </si>
  <si>
    <t>Zydus Lifesciences Ltd</t>
  </si>
  <si>
    <t>ZYDUSLIFE</t>
  </si>
  <si>
    <t>Lupin Ltd</t>
  </si>
  <si>
    <t>LUPIN</t>
  </si>
  <si>
    <t>Apollo Hospitals Enterprise Ltd</t>
  </si>
  <si>
    <t>APOLLOHOSP</t>
  </si>
  <si>
    <t>Hospitals &amp; Diagnostic Centres</t>
  </si>
  <si>
    <t>Indian Overseas Bank</t>
  </si>
  <si>
    <t>IOB</t>
  </si>
  <si>
    <t>Info Edge (India) Ltd</t>
  </si>
  <si>
    <t>NAUKRI</t>
  </si>
  <si>
    <t>Tata Consumer Products Ltd</t>
  </si>
  <si>
    <t>TATACONSUM</t>
  </si>
  <si>
    <t>Tea &amp; Coffee</t>
  </si>
  <si>
    <t>Max Healthcare Institute Ltd</t>
  </si>
  <si>
    <t>MAXHEALTH</t>
  </si>
  <si>
    <t>Indian Hotels Company Ltd</t>
  </si>
  <si>
    <t>INDHOTEL</t>
  </si>
  <si>
    <t>Hotels, Resorts &amp; Cruise Lines</t>
  </si>
  <si>
    <t>Cummins India Ltd</t>
  </si>
  <si>
    <t>CUMMINSIND</t>
  </si>
  <si>
    <t>Industrial Machinery</t>
  </si>
  <si>
    <t>Polycab India Ltd</t>
  </si>
  <si>
    <t>POLYCAB</t>
  </si>
  <si>
    <t>Hero MotoCorp Ltd</t>
  </si>
  <si>
    <t>HEROMOTOCO</t>
  </si>
  <si>
    <t>Oracle Financial Services Software Ltd</t>
  </si>
  <si>
    <t>OFSS</t>
  </si>
  <si>
    <t>Software Services</t>
  </si>
  <si>
    <t>Dabur India Ltd</t>
  </si>
  <si>
    <t>DABUR</t>
  </si>
  <si>
    <t>ICICI Lombard General Insurance Company Ltd</t>
  </si>
  <si>
    <t>ICICIGI</t>
  </si>
  <si>
    <t>HDFC Asset Management Company Ltd</t>
  </si>
  <si>
    <t>HDFCAMC</t>
  </si>
  <si>
    <t>Canara Bank Ltd</t>
  </si>
  <si>
    <t>CANBK</t>
  </si>
  <si>
    <t>Suzlon Energy Ltd</t>
  </si>
  <si>
    <t>SUZLON</t>
  </si>
  <si>
    <t>Renewable Energy Equipment &amp; Services</t>
  </si>
  <si>
    <t>Solar Industries India Ltd</t>
  </si>
  <si>
    <t>SOLARINDS</t>
  </si>
  <si>
    <t>Commodity Chemicals</t>
  </si>
  <si>
    <t>Jindal Steel And Power Ltd</t>
  </si>
  <si>
    <t>JINDALSTEL</t>
  </si>
  <si>
    <t>Indus Towers Ltd</t>
  </si>
  <si>
    <t>INDUSTOWER</t>
  </si>
  <si>
    <t>Telecom Infrastructure</t>
  </si>
  <si>
    <t>Rail Vikas Nigam Ltd</t>
  </si>
  <si>
    <t>RVNL</t>
  </si>
  <si>
    <t>Shree Cement Ltd</t>
  </si>
  <si>
    <t>SHREECEM</t>
  </si>
  <si>
    <t>Dixon Technologies (India) Ltd</t>
  </si>
  <si>
    <t>DIXON</t>
  </si>
  <si>
    <t>Home Electronics &amp; Appliances</t>
  </si>
  <si>
    <t>IDBI Bank Ltd</t>
  </si>
  <si>
    <t>IDBI</t>
  </si>
  <si>
    <t>Private Bank</t>
  </si>
  <si>
    <t>Torrent Power Ltd</t>
  </si>
  <si>
    <t>TORNTPOWER</t>
  </si>
  <si>
    <t>Union Bank of India Ltd</t>
  </si>
  <si>
    <t>UNIONBANK</t>
  </si>
  <si>
    <t>Tube Investments of India Ltd</t>
  </si>
  <si>
    <t>TIINDIA</t>
  </si>
  <si>
    <t>Cycles</t>
  </si>
  <si>
    <t>Persistent Systems Ltd</t>
  </si>
  <si>
    <t>PERSISTENT</t>
  </si>
  <si>
    <t>Colgate-Palmolive (India) Ltd</t>
  </si>
  <si>
    <t>COLPAL</t>
  </si>
  <si>
    <t>GMR Airports Ltd</t>
  </si>
  <si>
    <t>GMRINFRA</t>
  </si>
  <si>
    <t>Hindustan Petroleum Corp Ltd</t>
  </si>
  <si>
    <t>HINDPETRO</t>
  </si>
  <si>
    <t>Aurobindo Pharma Ltd</t>
  </si>
  <si>
    <t>AUROPHARMA</t>
  </si>
  <si>
    <t>Godrej Properties Ltd</t>
  </si>
  <si>
    <t>GODREJPROP</t>
  </si>
  <si>
    <t>Bharat Heavy Electricals Ltd</t>
  </si>
  <si>
    <t>BHEL</t>
  </si>
  <si>
    <t>Marico Ltd</t>
  </si>
  <si>
    <t>MARICO</t>
  </si>
  <si>
    <t>NHPC Ltd</t>
  </si>
  <si>
    <t>NHPC</t>
  </si>
  <si>
    <t>Mazagon Dock Shipbuilders Ltd</t>
  </si>
  <si>
    <t>MAZDOCK</t>
  </si>
  <si>
    <t>Shipbuilding</t>
  </si>
  <si>
    <t>Indusind Bank Ltd</t>
  </si>
  <si>
    <t>INDUSINDBK</t>
  </si>
  <si>
    <t>Muthoot Finance Ltd</t>
  </si>
  <si>
    <t>MUTHOOTFIN</t>
  </si>
  <si>
    <t>Indian Bank</t>
  </si>
  <si>
    <t>INDIANB</t>
  </si>
  <si>
    <t>Adani Total Gas Ltd</t>
  </si>
  <si>
    <t>ATGL</t>
  </si>
  <si>
    <t>Oil India Ltd</t>
  </si>
  <si>
    <t>OIL</t>
  </si>
  <si>
    <t>PB Fintech Ltd</t>
  </si>
  <si>
    <t>POLICYBZR</t>
  </si>
  <si>
    <t>Oberoi Realty Ltd</t>
  </si>
  <si>
    <t>OBEROIRLTY</t>
  </si>
  <si>
    <t>Bharti Hexacom Ltd</t>
  </si>
  <si>
    <t>BHARTIHEXA</t>
  </si>
  <si>
    <t>Alkem Laboratories Ltd</t>
  </si>
  <si>
    <t>ALKEM</t>
  </si>
  <si>
    <t>Kalyan Jewellers India Ltd</t>
  </si>
  <si>
    <t>KALYANKJIL</t>
  </si>
  <si>
    <t>Prestige Estates Projects Ltd</t>
  </si>
  <si>
    <t>PRESTIGE</t>
  </si>
  <si>
    <t>Waaree Energies Ltd</t>
  </si>
  <si>
    <t>WAAREEENER</t>
  </si>
  <si>
    <t>SRF Ltd</t>
  </si>
  <si>
    <t>SRF</t>
  </si>
  <si>
    <t>PI Industries Ltd</t>
  </si>
  <si>
    <t>PIIND</t>
  </si>
  <si>
    <t>NMDC Ltd</t>
  </si>
  <si>
    <t>NMDC</t>
  </si>
  <si>
    <t>Mining - Iron Ore</t>
  </si>
  <si>
    <t>Indian Railway Catering and Tourism Corporation Ltd</t>
  </si>
  <si>
    <t>IRCTC</t>
  </si>
  <si>
    <t>JSW Infrastructure Ltd</t>
  </si>
  <si>
    <t>JSWINFRA</t>
  </si>
  <si>
    <t>SBI Cards and Payment Services Ltd</t>
  </si>
  <si>
    <t>SBICARD</t>
  </si>
  <si>
    <t>Payment Infrastructure</t>
  </si>
  <si>
    <t>Yes Bank Ltd</t>
  </si>
  <si>
    <t>YESBANK</t>
  </si>
  <si>
    <t>Patanjali Foods Ltd</t>
  </si>
  <si>
    <t>PATANJALI</t>
  </si>
  <si>
    <t>Packaged Foods &amp; Meats</t>
  </si>
  <si>
    <t>Bharat Forge Ltd</t>
  </si>
  <si>
    <t>BHARATFORG</t>
  </si>
  <si>
    <t>Linde India Ltd</t>
  </si>
  <si>
    <t>LINDEINDIA</t>
  </si>
  <si>
    <t>General Insurance Corporation of India</t>
  </si>
  <si>
    <t>GICRE</t>
  </si>
  <si>
    <t>Berger Paints India Ltd</t>
  </si>
  <si>
    <t>BERGEPAINT</t>
  </si>
  <si>
    <t>Ashok Leyland Ltd</t>
  </si>
  <si>
    <t>ASHOKLEY</t>
  </si>
  <si>
    <t>Abbott India Ltd</t>
  </si>
  <si>
    <t>ABBOTINDIA</t>
  </si>
  <si>
    <t>Hitachi Energy India Ltd</t>
  </si>
  <si>
    <t>POWERINDIA</t>
  </si>
  <si>
    <t>Voltas Ltd</t>
  </si>
  <si>
    <t>VOLTAS</t>
  </si>
  <si>
    <t>BSE Ltd</t>
  </si>
  <si>
    <t>BSE</t>
  </si>
  <si>
    <t>Stock Exchanges &amp; Ratings</t>
  </si>
  <si>
    <t>Thermax Limited</t>
  </si>
  <si>
    <t>THERMAX</t>
  </si>
  <si>
    <t>Mphasis Ltd</t>
  </si>
  <si>
    <t>MPHASIS</t>
  </si>
  <si>
    <t>Motilal Oswal Financial Services Ltd</t>
  </si>
  <si>
    <t>MOTILALOFS</t>
  </si>
  <si>
    <t>Diversified Financials</t>
  </si>
  <si>
    <t>Jindal Stainless Ltd</t>
  </si>
  <si>
    <t>JSL</t>
  </si>
  <si>
    <t>Balkrishna Industries Ltd</t>
  </si>
  <si>
    <t>BALKRISIND</t>
  </si>
  <si>
    <t>Tires &amp; Rubber</t>
  </si>
  <si>
    <t>UNO Minda Ltd</t>
  </si>
  <si>
    <t>UNOMINDA</t>
  </si>
  <si>
    <t>Vodafone Idea Ltd</t>
  </si>
  <si>
    <t>IDEA</t>
  </si>
  <si>
    <t>Indian Renewable Energy Development Agency Ltd</t>
  </si>
  <si>
    <t>IREDA</t>
  </si>
  <si>
    <t>Supreme Industries Ltd</t>
  </si>
  <si>
    <t>SUPREMEIND</t>
  </si>
  <si>
    <t>Plastic Products</t>
  </si>
  <si>
    <t>L&amp;T Technology Services Ltd</t>
  </si>
  <si>
    <t>LTTS</t>
  </si>
  <si>
    <t>Phoenix Mills Ltd</t>
  </si>
  <si>
    <t>PHOENIXLTD</t>
  </si>
  <si>
    <t>Schaeffler India Ltd</t>
  </si>
  <si>
    <t>SCHAEFFLER</t>
  </si>
  <si>
    <t>UCO Bank</t>
  </si>
  <si>
    <t>UCOBANK</t>
  </si>
  <si>
    <t>Fertilisers And Chemicals Travancore Ltd</t>
  </si>
  <si>
    <t>FACT</t>
  </si>
  <si>
    <t>Fertilizers &amp; Agro Chemicals</t>
  </si>
  <si>
    <t>Procter &amp; Gamble Hygiene and Health Care Ltd</t>
  </si>
  <si>
    <t>PGHH</t>
  </si>
  <si>
    <t>Aditya Birla Capital Ltd</t>
  </si>
  <si>
    <t>ABCAPITAL</t>
  </si>
  <si>
    <t>Lloyds Metals And Energy Ltd</t>
  </si>
  <si>
    <t>LLOYDSME</t>
  </si>
  <si>
    <t>Sundaram Finance Ltd</t>
  </si>
  <si>
    <t>SUNDARMFIN</t>
  </si>
  <si>
    <t>MRF Ltd</t>
  </si>
  <si>
    <t>MRF</t>
  </si>
  <si>
    <t>Coforge Ltd</t>
  </si>
  <si>
    <t>COFORGE</t>
  </si>
  <si>
    <t>Fsn E-Commerce Ventures Ltd</t>
  </si>
  <si>
    <t>NYKAA</t>
  </si>
  <si>
    <t>Wellness Services</t>
  </si>
  <si>
    <t>United Breweries Ltd</t>
  </si>
  <si>
    <t>UBL</t>
  </si>
  <si>
    <t>Tata Communications Ltd</t>
  </si>
  <si>
    <t>TATACOMM</t>
  </si>
  <si>
    <t>Petronet LNG Ltd</t>
  </si>
  <si>
    <t>PETRONET</t>
  </si>
  <si>
    <t>Oil &amp; Gas - Storage &amp; Transportation</t>
  </si>
  <si>
    <t>IDFC First Bank Ltd</t>
  </si>
  <si>
    <t>IDFCFIRSTB</t>
  </si>
  <si>
    <t>Container Corporation of India Ltd</t>
  </si>
  <si>
    <t>CONCOR</t>
  </si>
  <si>
    <t>Logistics</t>
  </si>
  <si>
    <t>Federal Bank Ltd</t>
  </si>
  <si>
    <t>FEDERALBNK</t>
  </si>
  <si>
    <t>Page Industries Ltd</t>
  </si>
  <si>
    <t>PAGEIND</t>
  </si>
  <si>
    <t>Apparel &amp; Accessories</t>
  </si>
  <si>
    <t>Steel Authority of India Ltd</t>
  </si>
  <si>
    <t>SAIL</t>
  </si>
  <si>
    <t>One 97 Communications Ltd</t>
  </si>
  <si>
    <t>PAYTM</t>
  </si>
  <si>
    <t>Business Support Services</t>
  </si>
  <si>
    <t>Coromandel International Ltd</t>
  </si>
  <si>
    <t>COROMANDEL</t>
  </si>
  <si>
    <t>Astral Ltd</t>
  </si>
  <si>
    <t>ASTRAL</t>
  </si>
  <si>
    <t>Building Products - Pipes</t>
  </si>
  <si>
    <t>Glenmark Pharmaceuticals Ltd</t>
  </si>
  <si>
    <t>GLENMARK</t>
  </si>
  <si>
    <t>Central Bank of India Ltd</t>
  </si>
  <si>
    <t>CENTRALBK</t>
  </si>
  <si>
    <t>Bank of India Ltd</t>
  </si>
  <si>
    <t>BANKINDIA</t>
  </si>
  <si>
    <t>AU Small Finance Bank Ltd</t>
  </si>
  <si>
    <t>AUBANK</t>
  </si>
  <si>
    <t>Gujarat Fluorochemicals Ltd</t>
  </si>
  <si>
    <t>FLUOROCHEM</t>
  </si>
  <si>
    <t>Specialty Chemicals</t>
  </si>
  <si>
    <t>Fortis Healthcare Ltd</t>
  </si>
  <si>
    <t>FORTIS</t>
  </si>
  <si>
    <t>GlaxoSmithKline Pharmaceuticals Ltd</t>
  </si>
  <si>
    <t>GLAXO</t>
  </si>
  <si>
    <t>Max Financial Services Ltd</t>
  </si>
  <si>
    <t>MFSL</t>
  </si>
  <si>
    <t>Tata Elxsi Ltd</t>
  </si>
  <si>
    <t>TATAELXSI</t>
  </si>
  <si>
    <t>ACC Ltd</t>
  </si>
  <si>
    <t>ACC</t>
  </si>
  <si>
    <t>SJVN Ltd</t>
  </si>
  <si>
    <t>SJVN</t>
  </si>
  <si>
    <t>Adani Wilmar Ltd</t>
  </si>
  <si>
    <t>AWL</t>
  </si>
  <si>
    <t>Housing and Urban Development Corporation Ltd</t>
  </si>
  <si>
    <t>HUDCO</t>
  </si>
  <si>
    <t>Honeywell Automation India Ltd</t>
  </si>
  <si>
    <t>HONAUT</t>
  </si>
  <si>
    <t>GE Vernova T&amp;D India Ltd</t>
  </si>
  <si>
    <t>GET&amp;D</t>
  </si>
  <si>
    <t>Sona BLW Precision Forgings Ltd</t>
  </si>
  <si>
    <t>SONACOMS</t>
  </si>
  <si>
    <t>Premier Energies Ltd</t>
  </si>
  <si>
    <t>PREMIERENE</t>
  </si>
  <si>
    <t>Nippon Life India Asset Management Ltd</t>
  </si>
  <si>
    <t>NAM-INDIA</t>
  </si>
  <si>
    <t>National Aluminium Co Ltd</t>
  </si>
  <si>
    <t>NATIONALUM</t>
  </si>
  <si>
    <t>APL Apollo Tubes Ltd</t>
  </si>
  <si>
    <t>APLAPOLLO</t>
  </si>
  <si>
    <t>Tata Technologies Ltd</t>
  </si>
  <si>
    <t>TATATECH</t>
  </si>
  <si>
    <t>IPCA Laboratories Ltd</t>
  </si>
  <si>
    <t>IPCALAB</t>
  </si>
  <si>
    <t>UPL Ltd</t>
  </si>
  <si>
    <t>UPL</t>
  </si>
  <si>
    <t>Bank of Maharashtra Ltd</t>
  </si>
  <si>
    <t>MAHABANK</t>
  </si>
  <si>
    <t>Exide Industries Ltd</t>
  </si>
  <si>
    <t>EXIDEIND</t>
  </si>
  <si>
    <t>Batteries</t>
  </si>
  <si>
    <t>Biocon Ltd</t>
  </si>
  <si>
    <t>BIOCON</t>
  </si>
  <si>
    <t>Biotechnology</t>
  </si>
  <si>
    <t>Escorts Kubota Ltd</t>
  </si>
  <si>
    <t>ESCORTS</t>
  </si>
  <si>
    <t>Tractors</t>
  </si>
  <si>
    <t>Apar Industries Ltd</t>
  </si>
  <si>
    <t>APARINDS</t>
  </si>
  <si>
    <t>Bharat Dynamics Ltd</t>
  </si>
  <si>
    <t>BDL</t>
  </si>
  <si>
    <t>CRISIL Ltd</t>
  </si>
  <si>
    <t>CRISIL</t>
  </si>
  <si>
    <t>Blue Star Ltd</t>
  </si>
  <si>
    <t>BLUESTARCO</t>
  </si>
  <si>
    <t>Jubilant Foodworks Ltd</t>
  </si>
  <si>
    <t>JUBLFOOD</t>
  </si>
  <si>
    <t>Restaurants &amp; Cafes</t>
  </si>
  <si>
    <t>3M India Ltd</t>
  </si>
  <si>
    <t>3MINDIA</t>
  </si>
  <si>
    <t>Stationery</t>
  </si>
  <si>
    <t>360 One Wam Ltd</t>
  </si>
  <si>
    <t>360ONE</t>
  </si>
  <si>
    <t>Investment Banking &amp; Brokerage</t>
  </si>
  <si>
    <t>KPIT Technologies Ltd</t>
  </si>
  <si>
    <t>KPITTECH</t>
  </si>
  <si>
    <t>Deepak Nitrite Ltd</t>
  </si>
  <si>
    <t>DEEPAKNTR</t>
  </si>
  <si>
    <t>Cochin Shipyard Ltd</t>
  </si>
  <si>
    <t>COCHINSHIP</t>
  </si>
  <si>
    <t>Ajanta Pharma Ltd</t>
  </si>
  <si>
    <t>AJANTPHARM</t>
  </si>
  <si>
    <t>Gujarat Gas Ltd</t>
  </si>
  <si>
    <t>GUJGASLTD</t>
  </si>
  <si>
    <t>AIA Engineering Ltd</t>
  </si>
  <si>
    <t>AIAENG</t>
  </si>
  <si>
    <t>Brainbees Solutions Ltd</t>
  </si>
  <si>
    <t>FIRSTCRY</t>
  </si>
  <si>
    <t>L&amp;T Finance Ltd</t>
  </si>
  <si>
    <t>LTF</t>
  </si>
  <si>
    <t>LIC Housing Finance Ltd</t>
  </si>
  <si>
    <t>LICHSGFIN</t>
  </si>
  <si>
    <t>Home Financing</t>
  </si>
  <si>
    <t>Godrej Industries Ltd</t>
  </si>
  <si>
    <t>GODREJIND</t>
  </si>
  <si>
    <t>Multi Commodity Exchange of India Ltd</t>
  </si>
  <si>
    <t>MCX</t>
  </si>
  <si>
    <t>NLC India Ltd</t>
  </si>
  <si>
    <t>NLCINDIA</t>
  </si>
  <si>
    <t>Mahindra and Mahindra Financial Services Ltd</t>
  </si>
  <si>
    <t>M&amp;MFIN</t>
  </si>
  <si>
    <t>KEI Industries Ltd</t>
  </si>
  <si>
    <t>KEI</t>
  </si>
  <si>
    <t>Cables</t>
  </si>
  <si>
    <t>Syngene International Ltd</t>
  </si>
  <si>
    <t>SYNGENE</t>
  </si>
  <si>
    <t>Punjab &amp; Sind Bank</t>
  </si>
  <si>
    <t>PSB</t>
  </si>
  <si>
    <t>Dalmia Bharat Ltd</t>
  </si>
  <si>
    <t>DALBHARAT</t>
  </si>
  <si>
    <t>Tata Investment Corporation Ltd</t>
  </si>
  <si>
    <t>TATAINVEST</t>
  </si>
  <si>
    <t>J K Cement Ltd</t>
  </si>
  <si>
    <t>JKCEMENT</t>
  </si>
  <si>
    <t>Kaynes Technology India Ltd</t>
  </si>
  <si>
    <t>KAYNES</t>
  </si>
  <si>
    <t>Piramal Pharma Ltd</t>
  </si>
  <si>
    <t>PPLPHARMA</t>
  </si>
  <si>
    <t>Vedant Fashions Ltd</t>
  </si>
  <si>
    <t>MANYAVAR</t>
  </si>
  <si>
    <t>Textiles</t>
  </si>
  <si>
    <t>Godfrey Phillips India Ltd</t>
  </si>
  <si>
    <t>GODFRYPHLP</t>
  </si>
  <si>
    <t>Endurance Technologies Ltd</t>
  </si>
  <si>
    <t>ENDURANCE</t>
  </si>
  <si>
    <t>Aditya Birla Fashion and Retail Ltd</t>
  </si>
  <si>
    <t>ABFRL</t>
  </si>
  <si>
    <t>Suven Pharmaceuticals Ltd</t>
  </si>
  <si>
    <t>SUVENPHAR</t>
  </si>
  <si>
    <t>New India Assurance Company Ltd</t>
  </si>
  <si>
    <t>NIACL</t>
  </si>
  <si>
    <t>Embassy Office Parks REIT</t>
  </si>
  <si>
    <t>EMBASSY</t>
  </si>
  <si>
    <t>Ola Electric Mobility Ltd</t>
  </si>
  <si>
    <t>OLAELEC</t>
  </si>
  <si>
    <t>Metro Brands Ltd</t>
  </si>
  <si>
    <t>METROBRAND</t>
  </si>
  <si>
    <t>Footwear</t>
  </si>
  <si>
    <t>Cholamandalam Financial Holdings Ltd</t>
  </si>
  <si>
    <t>CHOLAHLDNG</t>
  </si>
  <si>
    <t>Apollo Tyres Ltd</t>
  </si>
  <si>
    <t>APOLLOTYRE</t>
  </si>
  <si>
    <t>BASF India Ltd</t>
  </si>
  <si>
    <t>BASF</t>
  </si>
  <si>
    <t>Star Health and Allied Insurance Company Ltd</t>
  </si>
  <si>
    <t>STARHEALTH</t>
  </si>
  <si>
    <t>IRB Infrastructure Developers Ltd</t>
  </si>
  <si>
    <t>IRB</t>
  </si>
  <si>
    <t>Gillette India Ltd</t>
  </si>
  <si>
    <t>GILLETTE</t>
  </si>
  <si>
    <t>Central Depository Services (India) Ltd</t>
  </si>
  <si>
    <t>CDSL</t>
  </si>
  <si>
    <t>KPR Mill Ltd</t>
  </si>
  <si>
    <t>KPRMILL</t>
  </si>
  <si>
    <t>Aditya Birla Real Estate Ltd</t>
  </si>
  <si>
    <t>ABREL</t>
  </si>
  <si>
    <t>Go Digit General Insurance Ltd</t>
  </si>
  <si>
    <t>GODIGIT</t>
  </si>
  <si>
    <t>Radico Khaitan Ltd</t>
  </si>
  <si>
    <t>RADICO</t>
  </si>
  <si>
    <t>Sun Tv Network Ltd</t>
  </si>
  <si>
    <t>SUNTV</t>
  </si>
  <si>
    <t>TV Channels &amp; Broadcasters</t>
  </si>
  <si>
    <t>Indraprastha Gas Ltd</t>
  </si>
  <si>
    <t>IGL</t>
  </si>
  <si>
    <t>Brigade Enterprises Ltd</t>
  </si>
  <si>
    <t>BRIGADE</t>
  </si>
  <si>
    <t>Bayer Cropscience Ltd</t>
  </si>
  <si>
    <t>BAYERCROP</t>
  </si>
  <si>
    <t>Bandhan Bank Ltd</t>
  </si>
  <si>
    <t>BANDHANBNK</t>
  </si>
  <si>
    <t>Global Health Ltd</t>
  </si>
  <si>
    <t>MEDANTA</t>
  </si>
  <si>
    <t>J B Chemicals and Pharmaceuticals Ltd</t>
  </si>
  <si>
    <t>JBCHEPHARM</t>
  </si>
  <si>
    <t>ICICI Securities Ltd</t>
  </si>
  <si>
    <t>ISEC</t>
  </si>
  <si>
    <t>Emami Ltd</t>
  </si>
  <si>
    <t>EMAMILTD</t>
  </si>
  <si>
    <t>Hindustan Copper Ltd</t>
  </si>
  <si>
    <t>HINDCOPPER</t>
  </si>
  <si>
    <t>Mining - Copper</t>
  </si>
  <si>
    <t>Himadri Speciality Chemical Ltd</t>
  </si>
  <si>
    <t>HSCL</t>
  </si>
  <si>
    <t>Sundram Fasteners Ltd</t>
  </si>
  <si>
    <t>SUNDRMFAST</t>
  </si>
  <si>
    <t>Tata Chemicals Ltd</t>
  </si>
  <si>
    <t>TATACHEM</t>
  </si>
  <si>
    <t>Authum Investment &amp; Infrastructure Ltd</t>
  </si>
  <si>
    <t>AIIL</t>
  </si>
  <si>
    <t>Inox Wind Ltd</t>
  </si>
  <si>
    <t>INOXWIND</t>
  </si>
  <si>
    <t>Sumitomo Chemical India Ltd</t>
  </si>
  <si>
    <t>SUMICHEM</t>
  </si>
  <si>
    <t>TVS Holdings Ltd</t>
  </si>
  <si>
    <t>TVSHLTD</t>
  </si>
  <si>
    <t>Aegis Logistics Ltd</t>
  </si>
  <si>
    <t>AEGISLOG</t>
  </si>
  <si>
    <t>Motherson Sumi Wiring India Ltd</t>
  </si>
  <si>
    <t>MSUMI</t>
  </si>
  <si>
    <t>Gland Pharma Ltd</t>
  </si>
  <si>
    <t>GLAND</t>
  </si>
  <si>
    <t>Angel One Ltd</t>
  </si>
  <si>
    <t>ANGELONE</t>
  </si>
  <si>
    <t>Emcure Pharmaceuticals Ltd</t>
  </si>
  <si>
    <t>EMCURE</t>
  </si>
  <si>
    <t>ZF Commercial Vehicle Control Systems India Ltd</t>
  </si>
  <si>
    <t>ZFCVINDIA</t>
  </si>
  <si>
    <t>Poonawalla Fincorp Ltd</t>
  </si>
  <si>
    <t>POONAWALLA</t>
  </si>
  <si>
    <t>Laurus Labs Ltd</t>
  </si>
  <si>
    <t>LAURUSLABS</t>
  </si>
  <si>
    <t>Whirlpool of India Ltd</t>
  </si>
  <si>
    <t>WHIRLPOOL</t>
  </si>
  <si>
    <t>Carborundum Universal Ltd</t>
  </si>
  <si>
    <t>CARBORUNIV</t>
  </si>
  <si>
    <t>Delhivery Ltd</t>
  </si>
  <si>
    <t>DELHIVERY</t>
  </si>
  <si>
    <t>Poly Medicure Ltd</t>
  </si>
  <si>
    <t>POLYMED</t>
  </si>
  <si>
    <t>Health Care Equipment &amp; Supplies</t>
  </si>
  <si>
    <t>Mangalore Refinery and Petrochemicals Ltd</t>
  </si>
  <si>
    <t>MRPL</t>
  </si>
  <si>
    <t>Five-Star Business Finance Ltd</t>
  </si>
  <si>
    <t>FIVESTAR</t>
  </si>
  <si>
    <t>Dr. Lal PathLabs Ltd</t>
  </si>
  <si>
    <t>LALPATHLAB</t>
  </si>
  <si>
    <t>NBCC (India) Ltd</t>
  </si>
  <si>
    <t>NBCC</t>
  </si>
  <si>
    <t>Crompton Greaves Consumer Electricals Ltd</t>
  </si>
  <si>
    <t>CROMPTON</t>
  </si>
  <si>
    <t>SKF India Ltd</t>
  </si>
  <si>
    <t>SKFINDIA</t>
  </si>
  <si>
    <t>Narayana Hrudayalaya Ltd</t>
  </si>
  <si>
    <t>NH</t>
  </si>
  <si>
    <t>Ratnamani Metals and Tubes Ltd</t>
  </si>
  <si>
    <t>RATNAMANI</t>
  </si>
  <si>
    <t>Timken India Ltd</t>
  </si>
  <si>
    <t>TIMKEN</t>
  </si>
  <si>
    <t>KEC International Ltd</t>
  </si>
  <si>
    <t>KEC</t>
  </si>
  <si>
    <t>Amara Raja Energy &amp; Mobility Ltd</t>
  </si>
  <si>
    <t>ARE&amp;M</t>
  </si>
  <si>
    <t>Piramal Enterprises Ltd</t>
  </si>
  <si>
    <t>PEL</t>
  </si>
  <si>
    <t>CESC Ltd</t>
  </si>
  <si>
    <t>CESC</t>
  </si>
  <si>
    <t>Natco Pharma Ltd</t>
  </si>
  <si>
    <t>NATCOPHARM</t>
  </si>
  <si>
    <t>PNB Housing Finance Ltd</t>
  </si>
  <si>
    <t>PNBHOUSING</t>
  </si>
  <si>
    <t>Pfizer Ltd</t>
  </si>
  <si>
    <t>PFIZER</t>
  </si>
  <si>
    <t>Firstsource Solutions Ltd</t>
  </si>
  <si>
    <t>FSL</t>
  </si>
  <si>
    <t>Outsourced services</t>
  </si>
  <si>
    <t>Nuvama Wealth Management Ltd</t>
  </si>
  <si>
    <t>NUVAMA</t>
  </si>
  <si>
    <t>Grindwell Norton Ltd</t>
  </si>
  <si>
    <t>GRINDWELL</t>
  </si>
  <si>
    <t>Anant Raj Ltd</t>
  </si>
  <si>
    <t>ANANTRAJ</t>
  </si>
  <si>
    <t>Shyam Metalics and Energy Ltd</t>
  </si>
  <si>
    <t>SHYAMMETL</t>
  </si>
  <si>
    <t>Jyoti CNC Automation Ltd</t>
  </si>
  <si>
    <t>JYOTICNC</t>
  </si>
  <si>
    <t>Computer Hardware</t>
  </si>
  <si>
    <t>Kansai Nerolac Paints Ltd</t>
  </si>
  <si>
    <t>KANSAINER</t>
  </si>
  <si>
    <t>Hatsun Agro Product Ltd</t>
  </si>
  <si>
    <t>HATSUN</t>
  </si>
  <si>
    <t>CPSE ETF</t>
  </si>
  <si>
    <t>CPSEETF</t>
  </si>
  <si>
    <t>Equity</t>
  </si>
  <si>
    <t>Aditya Birla Sun Life Amc Ltd</t>
  </si>
  <si>
    <t>ABSLAMC</t>
  </si>
  <si>
    <t>Atul Ltd</t>
  </si>
  <si>
    <t>ATUL</t>
  </si>
  <si>
    <t>EIH Ltd</t>
  </si>
  <si>
    <t>EIHOTEL</t>
  </si>
  <si>
    <t>Gujarat State Petronet Ltd</t>
  </si>
  <si>
    <t>GSPL</t>
  </si>
  <si>
    <t>Tejas Networks Ltd</t>
  </si>
  <si>
    <t>TEJASNET</t>
  </si>
  <si>
    <t>Telecom Equipments</t>
  </si>
  <si>
    <t>Aster DM Healthcare Ltd</t>
  </si>
  <si>
    <t>ASTERDM</t>
  </si>
  <si>
    <t>Computer Age Management Services Ltd</t>
  </si>
  <si>
    <t>CAMS</t>
  </si>
  <si>
    <t>Amber Enterprises India Ltd</t>
  </si>
  <si>
    <t>AMBER</t>
  </si>
  <si>
    <t>Bikaji Foods International Ltd</t>
  </si>
  <si>
    <t>BIKAJI</t>
  </si>
  <si>
    <t>Krishna Institute of Medical Sciences Ltd</t>
  </si>
  <si>
    <t>KIMS</t>
  </si>
  <si>
    <t>Triveni Turbine Ltd</t>
  </si>
  <si>
    <t>TRITURBINE</t>
  </si>
  <si>
    <t>ITI Ltd</t>
  </si>
  <si>
    <t>ITI</t>
  </si>
  <si>
    <t>Alembic Pharmaceuticals Ltd</t>
  </si>
  <si>
    <t>APLLTD</t>
  </si>
  <si>
    <t>Affle (India) Ltd</t>
  </si>
  <si>
    <t>AFFLE</t>
  </si>
  <si>
    <t>Advertising</t>
  </si>
  <si>
    <t>Castrol India Ltd</t>
  </si>
  <si>
    <t>CASTROLIND</t>
  </si>
  <si>
    <t>Ramco Cements Limited</t>
  </si>
  <si>
    <t>RAMCOCEM</t>
  </si>
  <si>
    <t>KIOCL Ltd</t>
  </si>
  <si>
    <t>KIOCL</t>
  </si>
  <si>
    <t>Nexus Select Trust</t>
  </si>
  <si>
    <t>NXST</t>
  </si>
  <si>
    <t>Kalpataru Projects International Ltd</t>
  </si>
  <si>
    <t>KPIL</t>
  </si>
  <si>
    <t>Mindspace Business Parks REIT</t>
  </si>
  <si>
    <t>MINDSPACE</t>
  </si>
  <si>
    <t>Jupiter Wagons Ltd</t>
  </si>
  <si>
    <t>JWL</t>
  </si>
  <si>
    <t>Rail</t>
  </si>
  <si>
    <t>Devyani International Ltd</t>
  </si>
  <si>
    <t>DEVYANI</t>
  </si>
  <si>
    <t>Cyient Ltd</t>
  </si>
  <si>
    <t>CYIENT</t>
  </si>
  <si>
    <t>Vinati Organics Ltd</t>
  </si>
  <si>
    <t>VINATIORGA</t>
  </si>
  <si>
    <t>Jindal SAW Ltd</t>
  </si>
  <si>
    <t>JINDALSAW</t>
  </si>
  <si>
    <t>Signatureglobal (India) Ltd</t>
  </si>
  <si>
    <t>SIGNATURE</t>
  </si>
  <si>
    <t>Aadhar Housing Finance Ltd</t>
  </si>
  <si>
    <t>AADHARHFC</t>
  </si>
  <si>
    <t>Kajaria Ceramics Ltd</t>
  </si>
  <si>
    <t>KAJARIACER</t>
  </si>
  <si>
    <t>Building Products - Ceramics</t>
  </si>
  <si>
    <t>Bombay Burmah Trading Corporation</t>
  </si>
  <si>
    <t xml:space="preserve"> Ltd</t>
  </si>
  <si>
    <t>BBTC</t>
  </si>
  <si>
    <t>Ircon International Ltd</t>
  </si>
  <si>
    <t>IRCON</t>
  </si>
  <si>
    <t>Welspun Corp Ltd</t>
  </si>
  <si>
    <t>WELCORP</t>
  </si>
  <si>
    <t>Concord Biotech Ltd</t>
  </si>
  <si>
    <t>CONCORDBIO</t>
  </si>
  <si>
    <t>Elgi Equipments Ltd</t>
  </si>
  <si>
    <t>ELGIEQUIP</t>
  </si>
  <si>
    <t>Century Plyboards (India) Ltd</t>
  </si>
  <si>
    <t>CENTURYPLY</t>
  </si>
  <si>
    <t>Wood Products</t>
  </si>
  <si>
    <t>Aarti Industries Ltd</t>
  </si>
  <si>
    <t>AARTIIND</t>
  </si>
  <si>
    <t>V Guard Industries Ltd</t>
  </si>
  <si>
    <t>VGUARD</t>
  </si>
  <si>
    <t>Jyothy Labs Ltd</t>
  </si>
  <si>
    <t>JYOTHYLAB</t>
  </si>
  <si>
    <t>Finolex Cables Ltd</t>
  </si>
  <si>
    <t>FINCABLES</t>
  </si>
  <si>
    <t>Relaxo Footwears Ltd</t>
  </si>
  <si>
    <t>RELAXO</t>
  </si>
  <si>
    <t>Chambal Fertilisers and Chemicals Ltd</t>
  </si>
  <si>
    <t>CHAMBLFERT</t>
  </si>
  <si>
    <t>Jai Balaji Industries Ltd</t>
  </si>
  <si>
    <t>JAIBALAJI</t>
  </si>
  <si>
    <t>CIE Automotive India Ltd</t>
  </si>
  <si>
    <t>CIEINDIA</t>
  </si>
  <si>
    <t>NCC Ltd</t>
  </si>
  <si>
    <t>NCC</t>
  </si>
  <si>
    <t>Astrazeneca Pharma India Ltd</t>
  </si>
  <si>
    <t>ASTRAZEN</t>
  </si>
  <si>
    <t>Blue Dart Express Ltd</t>
  </si>
  <si>
    <t>BLUEDART</t>
  </si>
  <si>
    <t>Chalet Hotels Ltd</t>
  </si>
  <si>
    <t>CHALET</t>
  </si>
  <si>
    <t>IIFL Finance Ltd</t>
  </si>
  <si>
    <t>IIFL</t>
  </si>
  <si>
    <t>JBM Auto Ltd</t>
  </si>
  <si>
    <t>JBMA</t>
  </si>
  <si>
    <t>Cello World Ltd</t>
  </si>
  <si>
    <t>CELLO</t>
  </si>
  <si>
    <t>Neuland Laboratories Ltd</t>
  </si>
  <si>
    <t>NEULANDLAB</t>
  </si>
  <si>
    <t>PTC Industries Ltd</t>
  </si>
  <si>
    <t>PTCIL</t>
  </si>
  <si>
    <t>Finolex Industries Ltd</t>
  </si>
  <si>
    <t>FINPIPE</t>
  </si>
  <si>
    <t>Karur Vysya Bank Ltd</t>
  </si>
  <si>
    <t>KARURVYSYA</t>
  </si>
  <si>
    <t>Schneider Electric Infrastructure Ltd</t>
  </si>
  <si>
    <t>SCHNEIDER</t>
  </si>
  <si>
    <t>Garden Reach Shipbuilders &amp; Engineers Ltd</t>
  </si>
  <si>
    <t>GRSE</t>
  </si>
  <si>
    <t>Eris Lifesciences Ltd</t>
  </si>
  <si>
    <t>ERIS</t>
  </si>
  <si>
    <t>Great Eastern Shipping Company Ltd</t>
  </si>
  <si>
    <t>GESHIP</t>
  </si>
  <si>
    <t>LMW Ltd</t>
  </si>
  <si>
    <t>LMW</t>
  </si>
  <si>
    <t>Jubilant Pharmova Ltd</t>
  </si>
  <si>
    <t>JUBLPHARMA</t>
  </si>
  <si>
    <t>Sobha Ltd</t>
  </si>
  <si>
    <t>SOBHA</t>
  </si>
  <si>
    <t>Bata India Ltd</t>
  </si>
  <si>
    <t>BATAINDIA</t>
  </si>
  <si>
    <t>Aptus Value Housing Finance India Ltd</t>
  </si>
  <si>
    <t>APTUS</t>
  </si>
  <si>
    <t>Techno Electric &amp; Engineering Company Ltd</t>
  </si>
  <si>
    <t>TECHNOE</t>
  </si>
  <si>
    <t>Akzo Nobel India Ltd</t>
  </si>
  <si>
    <t>AKZOINDIA</t>
  </si>
  <si>
    <t>HFCL Ltd</t>
  </si>
  <si>
    <t>HFCL</t>
  </si>
  <si>
    <t>Asahi India Glass Ltd</t>
  </si>
  <si>
    <t>ASAHIINDIA</t>
  </si>
  <si>
    <t>Wockhardt Ltd</t>
  </si>
  <si>
    <t>WOCKPHARMA</t>
  </si>
  <si>
    <t>Newgen Software Technologies Ltd</t>
  </si>
  <si>
    <t>NEWGEN</t>
  </si>
  <si>
    <t>Sarda Energy &amp; Minerals Ltd</t>
  </si>
  <si>
    <t>SARDAEN</t>
  </si>
  <si>
    <t>PCBL Ltd</t>
  </si>
  <si>
    <t>PCBL</t>
  </si>
  <si>
    <t>Trident Ltd</t>
  </si>
  <si>
    <t>TRIDENT</t>
  </si>
  <si>
    <t>Kfin Technologies Ltd</t>
  </si>
  <si>
    <t>KFINTECH</t>
  </si>
  <si>
    <t>Tbo Tek Ltd</t>
  </si>
  <si>
    <t>TBOTEK</t>
  </si>
  <si>
    <t>Tour &amp; Travel Services</t>
  </si>
  <si>
    <t>Sonata Software Ltd</t>
  </si>
  <si>
    <t>SONATSOFTW</t>
  </si>
  <si>
    <t>Navin Fluorine International Ltd</t>
  </si>
  <si>
    <t>NAVINFLUOR</t>
  </si>
  <si>
    <t>Reliance Power Ltd</t>
  </si>
  <si>
    <t>RPOWER</t>
  </si>
  <si>
    <t>R R Kabel Ltd</t>
  </si>
  <si>
    <t>RRKABEL</t>
  </si>
  <si>
    <t>Anand Rathi Wealth Ltd</t>
  </si>
  <si>
    <t>ANANDRATHI</t>
  </si>
  <si>
    <t>Birlasoft Ltd</t>
  </si>
  <si>
    <t>BSOFT</t>
  </si>
  <si>
    <t>Indian Energy Exchange Ltd</t>
  </si>
  <si>
    <t>IEX</t>
  </si>
  <si>
    <t>Power Trading &amp; Consultancy</t>
  </si>
  <si>
    <t>Ramkrishna Forgings Ltd</t>
  </si>
  <si>
    <t>RKFORGE</t>
  </si>
  <si>
    <t>Kirloskar Oil Engines Ltd</t>
  </si>
  <si>
    <t>KIRLOSENG</t>
  </si>
  <si>
    <t>BEML Ltd</t>
  </si>
  <si>
    <t>BEML</t>
  </si>
  <si>
    <t>Zensar Technologies Ltd</t>
  </si>
  <si>
    <t>ZENSARTECH</t>
  </si>
  <si>
    <t>Zen Technologies Ltd</t>
  </si>
  <si>
    <t>ZENTEC</t>
  </si>
  <si>
    <t>Doms Industries Ltd</t>
  </si>
  <si>
    <t>DOMS</t>
  </si>
  <si>
    <t>Office Supplies</t>
  </si>
  <si>
    <t>DCM Shriram Ltd</t>
  </si>
  <si>
    <t>DCMSHRIRAM</t>
  </si>
  <si>
    <t>Indegene Ltd</t>
  </si>
  <si>
    <t>INDGN</t>
  </si>
  <si>
    <t>Deepak Fertilisers and Petrochemicals Corp Ltd</t>
  </si>
  <si>
    <t>DEEPAKFERT</t>
  </si>
  <si>
    <t>Clean Science and Technology Ltd</t>
  </si>
  <si>
    <t>CLEAN</t>
  </si>
  <si>
    <t>UTI S&amp;P BSE Sensex ETF</t>
  </si>
  <si>
    <t>UTISENSETF</t>
  </si>
  <si>
    <t>Titagarh Rail Systems Ltd</t>
  </si>
  <si>
    <t>TITAGARH</t>
  </si>
  <si>
    <t>Swan Energy Ltd</t>
  </si>
  <si>
    <t>SWANENERGY</t>
  </si>
  <si>
    <t>UTI Asset Management Company Ltd</t>
  </si>
  <si>
    <t>UTIAMC</t>
  </si>
  <si>
    <t>Indiamart Intermesh Ltd</t>
  </si>
  <si>
    <t>INDIAMART</t>
  </si>
  <si>
    <t>PG Electroplast Ltd</t>
  </si>
  <si>
    <t>PGEL</t>
  </si>
  <si>
    <t>Bls International Services Ltd</t>
  </si>
  <si>
    <t>BLS</t>
  </si>
  <si>
    <t>Capri Global Capital Ltd</t>
  </si>
  <si>
    <t>CGCL</t>
  </si>
  <si>
    <t>HBL Power Systems Ltd</t>
  </si>
  <si>
    <t>HBLPOWER</t>
  </si>
  <si>
    <t>PVR INOX Ltd</t>
  </si>
  <si>
    <t>PVRINOX</t>
  </si>
  <si>
    <t>Theatres</t>
  </si>
  <si>
    <t>CreditAccess Grameen Ltd</t>
  </si>
  <si>
    <t>CREDITACC</t>
  </si>
  <si>
    <t>G R Infraprojects Ltd</t>
  </si>
  <si>
    <t>GRINFRA</t>
  </si>
  <si>
    <t>Rainbow Children's Medicare Ltd</t>
  </si>
  <si>
    <t>RAINBOW</t>
  </si>
  <si>
    <t>Sanofi India Ltd</t>
  </si>
  <si>
    <t>SANOFI</t>
  </si>
  <si>
    <t>Waaree Renewable Technologies Ltd</t>
  </si>
  <si>
    <t>WAAREERTL</t>
  </si>
  <si>
    <t>Godrej Agrovet Ltd</t>
  </si>
  <si>
    <t>GODREJAGRO</t>
  </si>
  <si>
    <t>Agro Products</t>
  </si>
  <si>
    <t>Fine Organic Industries Ltd</t>
  </si>
  <si>
    <t>FINEORG</t>
  </si>
  <si>
    <t>Netweb Technologies India Ltd</t>
  </si>
  <si>
    <t>NETWEB</t>
  </si>
  <si>
    <t>Kirloskar Brothers Ltd</t>
  </si>
  <si>
    <t>KIRLOSBROS</t>
  </si>
  <si>
    <t>Caplin Point Laboratories Ltd</t>
  </si>
  <si>
    <t>CAPLIPOINT</t>
  </si>
  <si>
    <t>RITES Ltd</t>
  </si>
  <si>
    <t>RITES</t>
  </si>
  <si>
    <t>Welspun Living Ltd</t>
  </si>
  <si>
    <t>WELSPUNLIV</t>
  </si>
  <si>
    <t>Action Construction Equipment Ltd</t>
  </si>
  <si>
    <t>ACE</t>
  </si>
  <si>
    <t>Heavy Machinery</t>
  </si>
  <si>
    <t>Mahanagar Gas Ltd</t>
  </si>
  <si>
    <t>MGL</t>
  </si>
  <si>
    <t>Supreme Petrochem Ltd</t>
  </si>
  <si>
    <t>SPLPETRO</t>
  </si>
  <si>
    <t>Akums Drugs and Pharmaceuticals Ltd</t>
  </si>
  <si>
    <t>AKUMS</t>
  </si>
  <si>
    <t>Inox Wind Energy Ltd</t>
  </si>
  <si>
    <t>IWEL</t>
  </si>
  <si>
    <t>IFCI Ltd</t>
  </si>
  <si>
    <t>IFCI</t>
  </si>
  <si>
    <t>Tata Teleservices (Maharashtra) Ltd</t>
  </si>
  <si>
    <t>TTML</t>
  </si>
  <si>
    <t>KSB Ltd</t>
  </si>
  <si>
    <t>KSB</t>
  </si>
  <si>
    <t>Strides Pharma Science Ltd</t>
  </si>
  <si>
    <t>STAR</t>
  </si>
  <si>
    <t>Nava Limited</t>
  </si>
  <si>
    <t>NAVA</t>
  </si>
  <si>
    <t>E I D-Parry (India) Ltd</t>
  </si>
  <si>
    <t>EIDPARRY</t>
  </si>
  <si>
    <t>Sugar</t>
  </si>
  <si>
    <t>Gravita India Ltd</t>
  </si>
  <si>
    <t>GRAVITA</t>
  </si>
  <si>
    <t>Metals - Lead</t>
  </si>
  <si>
    <t>Granules India Ltd</t>
  </si>
  <si>
    <t>GRANULES</t>
  </si>
  <si>
    <t>Ingersoll-Rand (India) Ltd</t>
  </si>
  <si>
    <t>INGERRAND</t>
  </si>
  <si>
    <t>eClerx Services Limited</t>
  </si>
  <si>
    <t>ECLERX</t>
  </si>
  <si>
    <t>Raymond Lifestyle Ltd</t>
  </si>
  <si>
    <t>RAYMONDLSL</t>
  </si>
  <si>
    <t>Olectra Greentech Ltd</t>
  </si>
  <si>
    <t>OLECTRA</t>
  </si>
  <si>
    <t>Sterling and Wilson Renewable Energy Ltd</t>
  </si>
  <si>
    <t>SWSOLAR</t>
  </si>
  <si>
    <t>NMDC Steel Ltd</t>
  </si>
  <si>
    <t>NSLNISP</t>
  </si>
  <si>
    <t>Manappuram Finance Ltd</t>
  </si>
  <si>
    <t>MANAPPURAM</t>
  </si>
  <si>
    <t>Aavas Financiers Ltd</t>
  </si>
  <si>
    <t>AAVAS</t>
  </si>
  <si>
    <t>City Union Bank Ltd</t>
  </si>
  <si>
    <t>CUB</t>
  </si>
  <si>
    <t>Transformers and Rectifiers (India) Ltd</t>
  </si>
  <si>
    <t>TARIL</t>
  </si>
  <si>
    <t>LT Foods Ltd</t>
  </si>
  <si>
    <t>LTFOODS</t>
  </si>
  <si>
    <t>Redington Ltd</t>
  </si>
  <si>
    <t>REDINGTON</t>
  </si>
  <si>
    <t>Technology Hardware</t>
  </si>
  <si>
    <t>Railtel Corporation of India Ltd</t>
  </si>
  <si>
    <t>RAILTEL</t>
  </si>
  <si>
    <t>Communication &amp; Networking</t>
  </si>
  <si>
    <t>JM Financial Ltd</t>
  </si>
  <si>
    <t>JMFINANCIL</t>
  </si>
  <si>
    <t>Honasa Consumer Ltd</t>
  </si>
  <si>
    <t>HONASA</t>
  </si>
  <si>
    <t>Balrampur Chini Mills Ltd</t>
  </si>
  <si>
    <t>BALRAMCHIN</t>
  </si>
  <si>
    <t>Cube Highways Trust</t>
  </si>
  <si>
    <t>CUBEINVIT</t>
  </si>
  <si>
    <t>Roads</t>
  </si>
  <si>
    <t>Praj Industries Ltd</t>
  </si>
  <si>
    <t>PRAJIND</t>
  </si>
  <si>
    <t>Genus Power Infrastructures Ltd</t>
  </si>
  <si>
    <t>GENUSPOWER</t>
  </si>
  <si>
    <t>Vardhman Textiles Ltd</t>
  </si>
  <si>
    <t>VTL</t>
  </si>
  <si>
    <t>Usha Martin Ltd</t>
  </si>
  <si>
    <t>USHAMART</t>
  </si>
  <si>
    <t>Glenmark Life Sciences Ltd</t>
  </si>
  <si>
    <t>GLS</t>
  </si>
  <si>
    <t>Tega Industries Ltd</t>
  </si>
  <si>
    <t>TEGA</t>
  </si>
  <si>
    <t>Marksans Pharma Ltd</t>
  </si>
  <si>
    <t>MARKSANS</t>
  </si>
  <si>
    <t>Data Patterns (India) Ltd</t>
  </si>
  <si>
    <t>DATAPATTNS</t>
  </si>
  <si>
    <t>Elecon Engineering Company Ltd</t>
  </si>
  <si>
    <t>ELECON</t>
  </si>
  <si>
    <t>Jaiprakash Power Ventures Ltd</t>
  </si>
  <si>
    <t>JPPOWER</t>
  </si>
  <si>
    <t>Nuvoco Vistas Corporation Ltd</t>
  </si>
  <si>
    <t>NUVOCO</t>
  </si>
  <si>
    <t>Network18 Media &amp; Investments Ltd</t>
  </si>
  <si>
    <t>NETWORK18</t>
  </si>
  <si>
    <t>Movies &amp; TV Serials</t>
  </si>
  <si>
    <t>RedTape</t>
  </si>
  <si>
    <t>REDTAPE</t>
  </si>
  <si>
    <t>TTK Prestige Ltd</t>
  </si>
  <si>
    <t>TTKPRESTIG</t>
  </si>
  <si>
    <t>Maharashtra Scooters Ltd</t>
  </si>
  <si>
    <t>MAHSCOOTER</t>
  </si>
  <si>
    <t>Minda Corporation Ltd</t>
  </si>
  <si>
    <t>MINDACORP</t>
  </si>
  <si>
    <t>Craftsman Automation Ltd</t>
  </si>
  <si>
    <t>CRAFTSMAN</t>
  </si>
  <si>
    <t>RHI Magnesita India Ltd</t>
  </si>
  <si>
    <t>RHIM</t>
  </si>
  <si>
    <t>Zydus Wellness Ltd</t>
  </si>
  <si>
    <t>ZYDUSWELL</t>
  </si>
  <si>
    <t>Westlife Foodworld Ltd</t>
  </si>
  <si>
    <t>WESTLIFE</t>
  </si>
  <si>
    <t>Gujarat Mineral Development Corporation Ltd</t>
  </si>
  <si>
    <t>GMDCLTD</t>
  </si>
  <si>
    <t>Godawari Power and Ispat Ltd</t>
  </si>
  <si>
    <t>GPIL</t>
  </si>
  <si>
    <t>Powergrid Infrastructure Investment Trust</t>
  </si>
  <si>
    <t>PGINVIT</t>
  </si>
  <si>
    <t>Can Fin Homes Ltd</t>
  </si>
  <si>
    <t>CANFINHOME</t>
  </si>
  <si>
    <t>Zee Entertainment Enterprises Ltd</t>
  </si>
  <si>
    <t>ZEEL</t>
  </si>
  <si>
    <t>Happiest Minds Technologies Ltd</t>
  </si>
  <si>
    <t>HAPPSTMNDS</t>
  </si>
  <si>
    <t>MMTC Ltd</t>
  </si>
  <si>
    <t>MMTC</t>
  </si>
  <si>
    <t>Bengal &amp; Assam Company Ltd</t>
  </si>
  <si>
    <t>BENGALASM</t>
  </si>
  <si>
    <t>CEAT Ltd</t>
  </si>
  <si>
    <t>CEATLTD</t>
  </si>
  <si>
    <t>IIFL Securities Ltd</t>
  </si>
  <si>
    <t>IIFLSEC</t>
  </si>
  <si>
    <t>India Cements Ltd</t>
  </si>
  <si>
    <t>INDIACEM</t>
  </si>
  <si>
    <t>Mrs. Bectors Food Specialities Ltd</t>
  </si>
  <si>
    <t>BECTORFOOD</t>
  </si>
  <si>
    <t>Sanofi Consumer Healthcare India Ltd</t>
  </si>
  <si>
    <t>SANOFICONR</t>
  </si>
  <si>
    <t>Metropolis Healthcare Ltd</t>
  </si>
  <si>
    <t>METROPOLIS</t>
  </si>
  <si>
    <t>Aether Industries Ltd</t>
  </si>
  <si>
    <t>AETHER</t>
  </si>
  <si>
    <t>Prudent Corporate Advisory Services Ltd</t>
  </si>
  <si>
    <t>PRUDENT</t>
  </si>
  <si>
    <t>Reliance Infrastructure Ltd</t>
  </si>
  <si>
    <t>RELINFRA</t>
  </si>
  <si>
    <t>Jubilant Ingrevia Ltd</t>
  </si>
  <si>
    <t>JUBLINGREA</t>
  </si>
  <si>
    <t>Electrosteel Castings Ltd</t>
  </si>
  <si>
    <t>ELECTCAST</t>
  </si>
  <si>
    <t>Bharat 22 ETF</t>
  </si>
  <si>
    <t>ICICIB22</t>
  </si>
  <si>
    <t>Alok Industries Ltd</t>
  </si>
  <si>
    <t>ALOKINDS</t>
  </si>
  <si>
    <t>Safari Industries (India) Ltd</t>
  </si>
  <si>
    <t>SAFARI</t>
  </si>
  <si>
    <t>Jammu and Kashmir Bank Ltd</t>
  </si>
  <si>
    <t>J&amp;KBANK</t>
  </si>
  <si>
    <t>Nippon India ETF Nifty Bank BeES</t>
  </si>
  <si>
    <t>BANKBEES</t>
  </si>
  <si>
    <t>Home First Finance Company India Ltd</t>
  </si>
  <si>
    <t>HOMEFIRST</t>
  </si>
  <si>
    <t>Raymond Ltd</t>
  </si>
  <si>
    <t>RAYMOND</t>
  </si>
  <si>
    <t>Va Tech Wabag Ltd</t>
  </si>
  <si>
    <t>WABAG</t>
  </si>
  <si>
    <t>Water Management</t>
  </si>
  <si>
    <t>Tips Music Ltd</t>
  </si>
  <si>
    <t>TIPSMUSIC</t>
  </si>
  <si>
    <t>JSW Holdings Ltd</t>
  </si>
  <si>
    <t>JSWHL</t>
  </si>
  <si>
    <t>RBL Bank Ltd</t>
  </si>
  <si>
    <t>RBLBANK</t>
  </si>
  <si>
    <t>Voltamp Transformers Ltd</t>
  </si>
  <si>
    <t>VOLTAMP</t>
  </si>
  <si>
    <t>JK Tyre &amp; Industries Ltd</t>
  </si>
  <si>
    <t>JKTYRE</t>
  </si>
  <si>
    <t>Sammaan Capital Ltd</t>
  </si>
  <si>
    <t>SAMMAANCAP</t>
  </si>
  <si>
    <t>Vesuvius India Ltd</t>
  </si>
  <si>
    <t>VESUVIUS</t>
  </si>
  <si>
    <t>Edelweiss Financial Services Ltd</t>
  </si>
  <si>
    <t>EDELWEISS</t>
  </si>
  <si>
    <t>Sapphire Foods India Ltd</t>
  </si>
  <si>
    <t>SAPPHIRE</t>
  </si>
  <si>
    <t>Alkyl Amines Chemicals Ltd</t>
  </si>
  <si>
    <t>ALKYLAMINE</t>
  </si>
  <si>
    <t>Happy Forgings Ltd</t>
  </si>
  <si>
    <t>HAPPYFORGE</t>
  </si>
  <si>
    <t>Auto, Truck &amp; Motorcycle Parts</t>
  </si>
  <si>
    <t>Symphony Ltd</t>
  </si>
  <si>
    <t>SYMPHONY</t>
  </si>
  <si>
    <t>Kirloskar Ferrous Industries Ltd</t>
  </si>
  <si>
    <t>KIRLFER</t>
  </si>
  <si>
    <t>Engineers India Ltd</t>
  </si>
  <si>
    <t>ENGINERSIN</t>
  </si>
  <si>
    <t>Intellect Design Arena Ltd</t>
  </si>
  <si>
    <t>INTELLECT</t>
  </si>
  <si>
    <t>Chennai Petroleum Corporation Ltd</t>
  </si>
  <si>
    <t>CHENNPETRO</t>
  </si>
  <si>
    <t>CE Info Systems Ltd</t>
  </si>
  <si>
    <t>MAPMYINDIA</t>
  </si>
  <si>
    <t>Kirloskar Pneumatic Company Ltd</t>
  </si>
  <si>
    <t>KIRLPNU</t>
  </si>
  <si>
    <t>Galaxy Surfactants Ltd</t>
  </si>
  <si>
    <t>GALAXYSURF</t>
  </si>
  <si>
    <t>ELANTAS Beck India Ltd</t>
  </si>
  <si>
    <t>ELANTAS</t>
  </si>
  <si>
    <t>Bajaj Electricals Ltd</t>
  </si>
  <si>
    <t>BAJAJELEC</t>
  </si>
  <si>
    <t>Graphite India Ltd</t>
  </si>
  <si>
    <t>GRAPHITE</t>
  </si>
  <si>
    <t>Quess Corp Ltd</t>
  </si>
  <si>
    <t>QUESS</t>
  </si>
  <si>
    <t>Employment Services</t>
  </si>
  <si>
    <t>Tanla Platforms Ltd</t>
  </si>
  <si>
    <t>TANLA</t>
  </si>
  <si>
    <t>INOX India Ltd</t>
  </si>
  <si>
    <t>INOXINDIA</t>
  </si>
  <si>
    <t>Sea-Borne Tankers</t>
  </si>
  <si>
    <t>Brookfield India Real Estate Trust</t>
  </si>
  <si>
    <t>BIRET</t>
  </si>
  <si>
    <t>shipping corporation of India Ltd</t>
  </si>
  <si>
    <t>SCI</t>
  </si>
  <si>
    <t>Choice International Ltd</t>
  </si>
  <si>
    <t>CHOICEIN</t>
  </si>
  <si>
    <t>Puravankara Ltd</t>
  </si>
  <si>
    <t>PURVA</t>
  </si>
  <si>
    <t>Saregama India Ltd</t>
  </si>
  <si>
    <t>SAREGAMA</t>
  </si>
  <si>
    <t>India Grid Trust</t>
  </si>
  <si>
    <t>INDIGRID</t>
  </si>
  <si>
    <t>Isgec Heavy Engineering Ltd</t>
  </si>
  <si>
    <t>ISGEC</t>
  </si>
  <si>
    <t>Prism Johnson Ltd</t>
  </si>
  <si>
    <t>PRSMJOHNSN</t>
  </si>
  <si>
    <t>KPI Green Energy Ltd</t>
  </si>
  <si>
    <t>KPIGREEN</t>
  </si>
  <si>
    <t>Vijaya Diagnostic Centre Ltd</t>
  </si>
  <si>
    <t>VIJAYA</t>
  </si>
  <si>
    <t>P N Gadgil Jewellers Ltd</t>
  </si>
  <si>
    <t>PNGJL</t>
  </si>
  <si>
    <t>Route Mobile Ltd</t>
  </si>
  <si>
    <t>ROUTE</t>
  </si>
  <si>
    <t>Eureka Forbes Ltd</t>
  </si>
  <si>
    <t>EUREKAFORB</t>
  </si>
  <si>
    <t>Household Appliances</t>
  </si>
  <si>
    <t>Arvind Ltd</t>
  </si>
  <si>
    <t>ARVIND</t>
  </si>
  <si>
    <t>Gujarat Pipavav Port Ltd</t>
  </si>
  <si>
    <t>GPPL</t>
  </si>
  <si>
    <t>JK Lakshmi Cement Ltd</t>
  </si>
  <si>
    <t>JKLAKSHMI</t>
  </si>
  <si>
    <t>Latent View Analytics Ltd</t>
  </si>
  <si>
    <t>LATENTVIEW</t>
  </si>
  <si>
    <t>ESAB India Ltd</t>
  </si>
  <si>
    <t>ESABINDIA</t>
  </si>
  <si>
    <t>Allied Blenders and Distillers Ltd</t>
  </si>
  <si>
    <t>ABDL</t>
  </si>
  <si>
    <t>ITD Cementation India Ltd</t>
  </si>
  <si>
    <t>ITDCEM</t>
  </si>
  <si>
    <t>Just Dial Ltd</t>
  </si>
  <si>
    <t>JUSTDIAL</t>
  </si>
  <si>
    <t>Time Technoplast Ltd</t>
  </si>
  <si>
    <t>TIMETECHNO</t>
  </si>
  <si>
    <t>SBFC Finance Ltd</t>
  </si>
  <si>
    <t>SBFC</t>
  </si>
  <si>
    <t>Lemon Tree Hotels Ltd</t>
  </si>
  <si>
    <t>LEMONTREE</t>
  </si>
  <si>
    <t>Gujarat Narmada Valley Fertilizers &amp; Chemicals Ltd</t>
  </si>
  <si>
    <t>GNFC</t>
  </si>
  <si>
    <t>Cera Sanitaryware Ltd</t>
  </si>
  <si>
    <t>CERA</t>
  </si>
  <si>
    <t>Sansera Engineering Ltd</t>
  </si>
  <si>
    <t>SANSERA</t>
  </si>
  <si>
    <t>Max Estates Ltd</t>
  </si>
  <si>
    <t>MAXESTATES</t>
  </si>
  <si>
    <t>Shriram Pistons &amp; Rings Ltd</t>
  </si>
  <si>
    <t>SHRIPISTON</t>
  </si>
  <si>
    <t>Sheela Foam Ltd</t>
  </si>
  <si>
    <t>SFL</t>
  </si>
  <si>
    <t>Home Furnishing</t>
  </si>
  <si>
    <t>National Standard (India) Ltd</t>
  </si>
  <si>
    <t>NATIONSTD</t>
  </si>
  <si>
    <t>Jupiter Life Line Hospitals Ltd</t>
  </si>
  <si>
    <t>JLHL</t>
  </si>
  <si>
    <t>Shakti Pumps (India) Ltd</t>
  </si>
  <si>
    <t>SHAKTIPUMP</t>
  </si>
  <si>
    <t>Senco Gold Ltd</t>
  </si>
  <si>
    <t>SENCO</t>
  </si>
  <si>
    <t>Keystone Realtors Ltd</t>
  </si>
  <si>
    <t>RUSTOMJEE</t>
  </si>
  <si>
    <t>V-mart Retail Ltd</t>
  </si>
  <si>
    <t>VMART</t>
  </si>
  <si>
    <t>Syrma SGS Technology Ltd</t>
  </si>
  <si>
    <t>SYRMA</t>
  </si>
  <si>
    <t>Shree Renuka Sugars Ltd</t>
  </si>
  <si>
    <t>RENUKA</t>
  </si>
  <si>
    <t>Triveni Engineering and Industries Ltd</t>
  </si>
  <si>
    <t>TRIVENI</t>
  </si>
  <si>
    <t>Power Mech Projects Ltd</t>
  </si>
  <si>
    <t>POWERMECH</t>
  </si>
  <si>
    <t>Birla Corporation Ltd</t>
  </si>
  <si>
    <t>BIRLACORPN</t>
  </si>
  <si>
    <t>Rattanindia Enterprises Ltd</t>
  </si>
  <si>
    <t>RTNINDIA</t>
  </si>
  <si>
    <t>Mastek Ltd</t>
  </si>
  <si>
    <t>MASTEK</t>
  </si>
  <si>
    <t>HG Infra Engineering Ltd</t>
  </si>
  <si>
    <t>HGINFRA</t>
  </si>
  <si>
    <t>Thomas Cook (India) Ltd</t>
  </si>
  <si>
    <t>THOMASCOOK</t>
  </si>
  <si>
    <t>Valor Estate Ltd</t>
  </si>
  <si>
    <t>DBREALTY</t>
  </si>
  <si>
    <t>Kotak Nifty Bank ETF</t>
  </si>
  <si>
    <t>BANKNIFTY1</t>
  </si>
  <si>
    <t>Epigral Ltd</t>
  </si>
  <si>
    <t>EPIGRAL</t>
  </si>
  <si>
    <t>Campus Activewear Ltd</t>
  </si>
  <si>
    <t>CAMPUS</t>
  </si>
  <si>
    <t>Blue Jet Healthcare Ltd</t>
  </si>
  <si>
    <t>BLUEJET</t>
  </si>
  <si>
    <t>Rategain Travel Technologies Ltd</t>
  </si>
  <si>
    <t>RATEGAIN</t>
  </si>
  <si>
    <t>Rashtriya Chemicals and Fertilizers Ltd</t>
  </si>
  <si>
    <t>RCF</t>
  </si>
  <si>
    <t>Ganesh Housing Corp Ltd</t>
  </si>
  <si>
    <t>GANESHHOUC</t>
  </si>
  <si>
    <t>Garware Hi-Tech Films Ltd</t>
  </si>
  <si>
    <t>GRWRHITECH</t>
  </si>
  <si>
    <t>F D C Ltd</t>
  </si>
  <si>
    <t>FDC</t>
  </si>
  <si>
    <t>CCL Products (India) Ltd</t>
  </si>
  <si>
    <t>CCL</t>
  </si>
  <si>
    <t>Force Motors Ltd</t>
  </si>
  <si>
    <t>FORCEMOT</t>
  </si>
  <si>
    <t>Diamond Power Infrastructure Ltd</t>
  </si>
  <si>
    <t>DIACABS</t>
  </si>
  <si>
    <t>Religare Enterprises Ltd</t>
  </si>
  <si>
    <t>RELIGARE</t>
  </si>
  <si>
    <t>SBI Nifty 50 ETF</t>
  </si>
  <si>
    <t>SETFNIF50</t>
  </si>
  <si>
    <t>BHARAT Bond ETF-April 2023-Growth</t>
  </si>
  <si>
    <t>EBBETF0423</t>
  </si>
  <si>
    <t>Debt</t>
  </si>
  <si>
    <t>Lloyds Engineering Works Ltd</t>
  </si>
  <si>
    <t>LLOYDSENGG</t>
  </si>
  <si>
    <t>EPL Ltd</t>
  </si>
  <si>
    <t>EPL</t>
  </si>
  <si>
    <t>Packaging</t>
  </si>
  <si>
    <t>Azad Engineering Ltd</t>
  </si>
  <si>
    <t>AZAD</t>
  </si>
  <si>
    <t>Procter &amp; Gamble Health Ltd</t>
  </si>
  <si>
    <t>PGHL</t>
  </si>
  <si>
    <t>Aurionpro Solutions Ltd</t>
  </si>
  <si>
    <t>AURIONPRO</t>
  </si>
  <si>
    <t>ASK Automotive Ltd</t>
  </si>
  <si>
    <t>ASKAUTOLTD</t>
  </si>
  <si>
    <t>PNC Infratech Ltd</t>
  </si>
  <si>
    <t>PNCINFRA</t>
  </si>
  <si>
    <t>GMR Power and Urban Infra Ltd</t>
  </si>
  <si>
    <t>GMRP&amp;UI</t>
  </si>
  <si>
    <t>HEG Ltd</t>
  </si>
  <si>
    <t>HEG</t>
  </si>
  <si>
    <t>Texmaco Rail &amp; Engineering Ltd</t>
  </si>
  <si>
    <t>TEXRAIL</t>
  </si>
  <si>
    <t>CMS Info Systems Ltd</t>
  </si>
  <si>
    <t>CMSINFO</t>
  </si>
  <si>
    <t>Maharashtra Seamless Ltd</t>
  </si>
  <si>
    <t>MAHSEAMLES</t>
  </si>
  <si>
    <t>KNR Constructions Ltd</t>
  </si>
  <si>
    <t>KNRCON</t>
  </si>
  <si>
    <t>Kama Holdings Ltd</t>
  </si>
  <si>
    <t>KAMAHOLD</t>
  </si>
  <si>
    <t>Star Cement Ltd</t>
  </si>
  <si>
    <t>STARCEMENT</t>
  </si>
  <si>
    <t>HMT Ltd</t>
  </si>
  <si>
    <t>HMT</t>
  </si>
  <si>
    <t>Transport Corporation of India Ltd</t>
  </si>
  <si>
    <t>TCI</t>
  </si>
  <si>
    <t>Ion Exchange (India) Ltd</t>
  </si>
  <si>
    <t>IONEXCHANG</t>
  </si>
  <si>
    <t>Environmental Services</t>
  </si>
  <si>
    <t>Gujarat State Fertilizers &amp; Chemicals Ltd</t>
  </si>
  <si>
    <t>GSFC</t>
  </si>
  <si>
    <t>Pilani Investment And Industries Corporation Ltd</t>
  </si>
  <si>
    <t>PILANIINVS</t>
  </si>
  <si>
    <t>Sunteck Realty Ltd</t>
  </si>
  <si>
    <t>SUNTECK</t>
  </si>
  <si>
    <t>Indigo Paints Ltd</t>
  </si>
  <si>
    <t>INDIGOPNTS</t>
  </si>
  <si>
    <t>Balu Forge Industries Ltd</t>
  </si>
  <si>
    <t>BALUFORGE</t>
  </si>
  <si>
    <t>Equitas Small Finance Bank Ltd</t>
  </si>
  <si>
    <t>EQUITASBNK</t>
  </si>
  <si>
    <t>Anupam Rasayan India Ltd</t>
  </si>
  <si>
    <t>ANURAS</t>
  </si>
  <si>
    <t>TVS Supply Chain Solutions Ltd</t>
  </si>
  <si>
    <t>TVSSCS</t>
  </si>
  <si>
    <t>Shilpa Medicare Ltd</t>
  </si>
  <si>
    <t>SHILPAMED</t>
  </si>
  <si>
    <t>Gallantt Ispat Ltd</t>
  </si>
  <si>
    <t>GALLANTT</t>
  </si>
  <si>
    <t>Karnataka Bank Ltd</t>
  </si>
  <si>
    <t>KTKBANK</t>
  </si>
  <si>
    <t>Paradeep Phosphates Ltd</t>
  </si>
  <si>
    <t>PARADEEP</t>
  </si>
  <si>
    <t>MedPlus Health Services Ltd</t>
  </si>
  <si>
    <t>MEDPLUS</t>
  </si>
  <si>
    <t>Varroc Engineering Ltd</t>
  </si>
  <si>
    <t>VARROC</t>
  </si>
  <si>
    <t>LS Industries Ltd</t>
  </si>
  <si>
    <t>LSIND</t>
  </si>
  <si>
    <t>Archean Chemical Industries Ltd</t>
  </si>
  <si>
    <t>ACI</t>
  </si>
  <si>
    <t>Avanti Feeds Ltd</t>
  </si>
  <si>
    <t>AVANTIFEED</t>
  </si>
  <si>
    <t>Infibeam Avenues Ltd</t>
  </si>
  <si>
    <t>INFIBEAM</t>
  </si>
  <si>
    <t>Black Box Ltd</t>
  </si>
  <si>
    <t>BBOX</t>
  </si>
  <si>
    <t>Mahindra Lifespace Developers Ltd</t>
  </si>
  <si>
    <t>MAHLIFE</t>
  </si>
  <si>
    <t>JK Paper Ltd</t>
  </si>
  <si>
    <t>JKPAPER</t>
  </si>
  <si>
    <t>Paper Products</t>
  </si>
  <si>
    <t>Protean eGov Technologies Ltd</t>
  </si>
  <si>
    <t>PROTEAN</t>
  </si>
  <si>
    <t>IT Consulting &amp; Other Services</t>
  </si>
  <si>
    <t>Ami Organics Ltd</t>
  </si>
  <si>
    <t>AMIORG</t>
  </si>
  <si>
    <t>Juniper Hotels Ltd</t>
  </si>
  <si>
    <t>JUNIPER</t>
  </si>
  <si>
    <t>Mahindra Holidays and Resorts India Ltd</t>
  </si>
  <si>
    <t>MHRIL</t>
  </si>
  <si>
    <t>Arvind Fashions Ltd</t>
  </si>
  <si>
    <t>ARVINDFASN</t>
  </si>
  <si>
    <t>Shoppers Stop Ltd</t>
  </si>
  <si>
    <t>SHOPERSTOP</t>
  </si>
  <si>
    <t>Garware Technical Fibres Ltd</t>
  </si>
  <si>
    <t>GARFIBRES</t>
  </si>
  <si>
    <t>Spicejet Ltd</t>
  </si>
  <si>
    <t>SPICEJET</t>
  </si>
  <si>
    <t>PC Jeweller Ltd</t>
  </si>
  <si>
    <t>PCJEWELLER</t>
  </si>
  <si>
    <t>RattanIndia Power Ltd</t>
  </si>
  <si>
    <t>RTNPOWER</t>
  </si>
  <si>
    <t>India Shelter Finance Corporation Ltd</t>
  </si>
  <si>
    <t>INDIASHLTR</t>
  </si>
  <si>
    <t>Indo Count Industries Ltd</t>
  </si>
  <si>
    <t>ICIL</t>
  </si>
  <si>
    <t>Rajesh Exports Ltd</t>
  </si>
  <si>
    <t>RAJESHEXPO</t>
  </si>
  <si>
    <t>Sundaram Finance Holdings Ltd</t>
  </si>
  <si>
    <t>SUNDARMHLD</t>
  </si>
  <si>
    <t>Astra Microwave Products Ltd</t>
  </si>
  <si>
    <t>ASTRAMICRO</t>
  </si>
  <si>
    <t>eMudhra Ltd</t>
  </si>
  <si>
    <t>EMUDHRA</t>
  </si>
  <si>
    <t>Dodla Dairy Ltd</t>
  </si>
  <si>
    <t>DODLA</t>
  </si>
  <si>
    <t>Responsive Industries Ltd</t>
  </si>
  <si>
    <t>RESPONIND</t>
  </si>
  <si>
    <t>Building Products - Granite</t>
  </si>
  <si>
    <t>Electronics Mart India Ltd</t>
  </si>
  <si>
    <t>EMIL</t>
  </si>
  <si>
    <t>Ujjivan Small Finance Bank Ltd</t>
  </si>
  <si>
    <t>UJJIVANSFB</t>
  </si>
  <si>
    <t>PDS Limited</t>
  </si>
  <si>
    <t>PDSL</t>
  </si>
  <si>
    <t>Tamilnad Mercantile Bank Ltd</t>
  </si>
  <si>
    <t>TMB</t>
  </si>
  <si>
    <t>Nazara Technologies Ltd</t>
  </si>
  <si>
    <t>NAZARA</t>
  </si>
  <si>
    <t>Theme Parks &amp; Gaming</t>
  </si>
  <si>
    <t>Dilip Buildcon Ltd</t>
  </si>
  <si>
    <t>DBL</t>
  </si>
  <si>
    <t>Laxmi Organic Industries Ltd</t>
  </si>
  <si>
    <t>LXCHEM</t>
  </si>
  <si>
    <t>Chemplast Sanmar Ltd</t>
  </si>
  <si>
    <t>CHEMPLASTS</t>
  </si>
  <si>
    <t>Orient Cement Ltd</t>
  </si>
  <si>
    <t>ORIENTCEM</t>
  </si>
  <si>
    <t>Ujaas Energy Ltd</t>
  </si>
  <si>
    <t>UEL</t>
  </si>
  <si>
    <t>Insolation Energy Ltd</t>
  </si>
  <si>
    <t>INA</t>
  </si>
  <si>
    <t>Semiconductors</t>
  </si>
  <si>
    <t>Sun Pharma Advanced Research Co Ltd</t>
  </si>
  <si>
    <t>SPARC</t>
  </si>
  <si>
    <t>Man Infraconstruction Ltd</t>
  </si>
  <si>
    <t>MANINFRA</t>
  </si>
  <si>
    <t>Equinox India Developments Ltd</t>
  </si>
  <si>
    <t>EMBDL</t>
  </si>
  <si>
    <t>Ahluwalia Contracts (India) Ltd</t>
  </si>
  <si>
    <t>AHLUCONT</t>
  </si>
  <si>
    <t>Surya Roshni Ltd</t>
  </si>
  <si>
    <t>SURYAROSNI</t>
  </si>
  <si>
    <t>V I P Industries Ltd</t>
  </si>
  <si>
    <t>VIPIND</t>
  </si>
  <si>
    <t>Sandur Manganese and Iron Ores Ltd</t>
  </si>
  <si>
    <t>SANDUMA</t>
  </si>
  <si>
    <t>National Highways Infra Trust</t>
  </si>
  <si>
    <t>NHIT</t>
  </si>
  <si>
    <t>ICRA Ltd</t>
  </si>
  <si>
    <t>ICRA</t>
  </si>
  <si>
    <t>Ethos Ltd</t>
  </si>
  <si>
    <t>ETHOSLTD</t>
  </si>
  <si>
    <t>Welspun Enterprises Ltd</t>
  </si>
  <si>
    <t>WELENT</t>
  </si>
  <si>
    <t>Moil Ltd</t>
  </si>
  <si>
    <t>MOIL</t>
  </si>
  <si>
    <t>Mining - Manganese</t>
  </si>
  <si>
    <t>Nesco Ltd</t>
  </si>
  <si>
    <t>NESCO</t>
  </si>
  <si>
    <t>Orchid Pharma Ltd</t>
  </si>
  <si>
    <t>ORCHPHARMA</t>
  </si>
  <si>
    <t>BHARAT Bond ETF-April 2030-Growth</t>
  </si>
  <si>
    <t>EBBETF0430</t>
  </si>
  <si>
    <t>Dhanuka Agritech Ltd</t>
  </si>
  <si>
    <t>DHANUKA</t>
  </si>
  <si>
    <t>Sudarshan Chemical Industries Ltd</t>
  </si>
  <si>
    <t>SUDARSCHEM</t>
  </si>
  <si>
    <t>Suprajit Engineering Ltd</t>
  </si>
  <si>
    <t>SUPRAJIT</t>
  </si>
  <si>
    <t>E2E Networks Ltd</t>
  </si>
  <si>
    <t>E2E</t>
  </si>
  <si>
    <t>Balaji Amines Ltd</t>
  </si>
  <si>
    <t>BALAMINES</t>
  </si>
  <si>
    <t>Hindustan Foods Ltd</t>
  </si>
  <si>
    <t>HNDFDS</t>
  </si>
  <si>
    <t>Privi Speciality Chemicals Ltd</t>
  </si>
  <si>
    <t>PRIVISCL</t>
  </si>
  <si>
    <t>Tarc Ltd</t>
  </si>
  <si>
    <t>TARC</t>
  </si>
  <si>
    <t>Kesoram Industries Ltd</t>
  </si>
  <si>
    <t>KESORAMIND</t>
  </si>
  <si>
    <t>Greenlam Industries Ltd</t>
  </si>
  <si>
    <t>GREENLAM</t>
  </si>
  <si>
    <t>Building Products - Laminates</t>
  </si>
  <si>
    <t>Technocraft Industries (India) Ltd</t>
  </si>
  <si>
    <t>TIIL</t>
  </si>
  <si>
    <t>Bharat Global Developers Ltd</t>
  </si>
  <si>
    <t>BGDL</t>
  </si>
  <si>
    <t>Computer &amp; Electronics Retail</t>
  </si>
  <si>
    <t>BHARAT Bond ETF-April 2032</t>
  </si>
  <si>
    <t>BBETF0432</t>
  </si>
  <si>
    <t>Kennametal India Ltd</t>
  </si>
  <si>
    <t>KENNAMET</t>
  </si>
  <si>
    <t>Ashoka Buildcon Ltd</t>
  </si>
  <si>
    <t>ASHOKA</t>
  </si>
  <si>
    <t>Piccadily Agro Industries Ltd</t>
  </si>
  <si>
    <t>PICCADIL</t>
  </si>
  <si>
    <t>Sharda Cropchem Ltd</t>
  </si>
  <si>
    <t>SHARDACROP</t>
  </si>
  <si>
    <t>KRBL Ltd</t>
  </si>
  <si>
    <t>KRBL</t>
  </si>
  <si>
    <t>Share India Securities Ltd</t>
  </si>
  <si>
    <t>SHAREINDIA</t>
  </si>
  <si>
    <t>India Infrastructure Trust</t>
  </si>
  <si>
    <t>INFRATRUST</t>
  </si>
  <si>
    <t>Hindustan Construction Company Ltd</t>
  </si>
  <si>
    <t>HCC</t>
  </si>
  <si>
    <t>South Indian Bank Ltd</t>
  </si>
  <si>
    <t>SOUTHBANK</t>
  </si>
  <si>
    <t>Anup Engineering Ltd</t>
  </si>
  <si>
    <t>ANUP</t>
  </si>
  <si>
    <t>Bansal Wire Industries Ltd</t>
  </si>
  <si>
    <t>BANSALWIRE</t>
  </si>
  <si>
    <t>Indinfravit Trust</t>
  </si>
  <si>
    <t>INDINFR</t>
  </si>
  <si>
    <t>Healthcare Global Enterprises Ltd</t>
  </si>
  <si>
    <t>HCG</t>
  </si>
  <si>
    <t>Rallis India Ltd</t>
  </si>
  <si>
    <t>RALLIS</t>
  </si>
  <si>
    <t>Gabriel India Ltd</t>
  </si>
  <si>
    <t>GABRIEL</t>
  </si>
  <si>
    <t>IFB Industries Ltd</t>
  </si>
  <si>
    <t>IFBIND</t>
  </si>
  <si>
    <t>Skipper Ltd</t>
  </si>
  <si>
    <t>SKIPPER</t>
  </si>
  <si>
    <t>Mishra Dhatu Nigam Ltd</t>
  </si>
  <si>
    <t>MIDHANI</t>
  </si>
  <si>
    <t>GMM Pfaudler Ltd</t>
  </si>
  <si>
    <t>GMMPFAUDLR</t>
  </si>
  <si>
    <t>Gujarat Alkalies And Chemicals Ltd</t>
  </si>
  <si>
    <t>GUJALKALI</t>
  </si>
  <si>
    <t>Inox Green Energy Services Ltd</t>
  </si>
  <si>
    <t>INOXGREEN</t>
  </si>
  <si>
    <t>Thangamayil Jewellery Ltd</t>
  </si>
  <si>
    <t>THANGAMAYL</t>
  </si>
  <si>
    <t>Gokaldas Exports Ltd</t>
  </si>
  <si>
    <t>GOKEX</t>
  </si>
  <si>
    <t>Kovai Medical Center and Hospital Ltd</t>
  </si>
  <si>
    <t>KOVAI</t>
  </si>
  <si>
    <t>Sharda Motor Industries Ltd</t>
  </si>
  <si>
    <t>SHARDAMOTR</t>
  </si>
  <si>
    <t>Go Fashion (India) Ltd</t>
  </si>
  <si>
    <t>GOCOLORS</t>
  </si>
  <si>
    <t>TD Power Systems Ltd</t>
  </si>
  <si>
    <t>TDPOWERSYS</t>
  </si>
  <si>
    <t>Ceigall India Ltd</t>
  </si>
  <si>
    <t>CEIGALL</t>
  </si>
  <si>
    <t>Entero Healthcare Solutions Ltd</t>
  </si>
  <si>
    <t>ENTERO</t>
  </si>
  <si>
    <t>Niit Learning Systems Ltd</t>
  </si>
  <si>
    <t>NIITMTS</t>
  </si>
  <si>
    <t>Education Services</t>
  </si>
  <si>
    <t>Gujarat Ambuja Exports Ltd</t>
  </si>
  <si>
    <t>GAEL</t>
  </si>
  <si>
    <t>Jindal Worldwide Ltd</t>
  </si>
  <si>
    <t>JINDWORLD</t>
  </si>
  <si>
    <t>AGI Greenpac Ltd</t>
  </si>
  <si>
    <t>AGI</t>
  </si>
  <si>
    <t>Lux Industries Ltd</t>
  </si>
  <si>
    <t>LUXIND</t>
  </si>
  <si>
    <t>Jai Corp Ltd</t>
  </si>
  <si>
    <t>JAICORPLTD</t>
  </si>
  <si>
    <t>J Kumar Infraprojects Ltd</t>
  </si>
  <si>
    <t>JKIL</t>
  </si>
  <si>
    <t>Refex Industries Ltd</t>
  </si>
  <si>
    <t>REFEX</t>
  </si>
  <si>
    <t>R Systems International Ltd</t>
  </si>
  <si>
    <t>RSYSTEMS</t>
  </si>
  <si>
    <t>Le Travenues Technology Ltd</t>
  </si>
  <si>
    <t>IXIGO</t>
  </si>
  <si>
    <t>Unichem Laboratories Ltd</t>
  </si>
  <si>
    <t>UNICHEMLAB</t>
  </si>
  <si>
    <t>Rolex Rings Ltd</t>
  </si>
  <si>
    <t>ROLEXRINGS</t>
  </si>
  <si>
    <t>Yatharth Hospital &amp; Trauma Care Services Ltd</t>
  </si>
  <si>
    <t>YATHARTH</t>
  </si>
  <si>
    <t>Manorama Industries Ltd</t>
  </si>
  <si>
    <t>MANORAMA</t>
  </si>
  <si>
    <t>Sterlite Technologies Ltd</t>
  </si>
  <si>
    <t>STLTECH</t>
  </si>
  <si>
    <t>Optiemus Infracom Ltd</t>
  </si>
  <si>
    <t>OPTIEMUS</t>
  </si>
  <si>
    <t>Network People Services Technologies Ltd</t>
  </si>
  <si>
    <t>NPST</t>
  </si>
  <si>
    <t>Lloyds Enterprises Ltd</t>
  </si>
  <si>
    <t>LLOYDSENT</t>
  </si>
  <si>
    <t>SIS Ltd</t>
  </si>
  <si>
    <t>SIS</t>
  </si>
  <si>
    <t>Gopal Snacks Ltd</t>
  </si>
  <si>
    <t>GOPAL</t>
  </si>
  <si>
    <t>Aarti Pharmalabs Ltd</t>
  </si>
  <si>
    <t>AARTIPHARM</t>
  </si>
  <si>
    <t>Borosil Renewables Ltd</t>
  </si>
  <si>
    <t>BORORENEW</t>
  </si>
  <si>
    <t>Housewares</t>
  </si>
  <si>
    <t>Aditya Vision Ltd</t>
  </si>
  <si>
    <t>AVL</t>
  </si>
  <si>
    <t>Retail - Speciality</t>
  </si>
  <si>
    <t>Pricol Ltd</t>
  </si>
  <si>
    <t>PRICOLLTD</t>
  </si>
  <si>
    <t>Johnson Controls-Hitachi Air Conditioning India Ltd</t>
  </si>
  <si>
    <t>JCHAC</t>
  </si>
  <si>
    <t>Websol Energy System Ltd</t>
  </si>
  <si>
    <t>WEBELSOLAR</t>
  </si>
  <si>
    <t>Gulf Oil Lubricants India Ltd</t>
  </si>
  <si>
    <t>GULFOILLUB</t>
  </si>
  <si>
    <t>Allcargo Logistics Ltd</t>
  </si>
  <si>
    <t>ALLCARGO</t>
  </si>
  <si>
    <t>Zaggle Prepaid Ocean Services Ltd</t>
  </si>
  <si>
    <t>ZAGGLE</t>
  </si>
  <si>
    <t>PTC India Ltd</t>
  </si>
  <si>
    <t>PTC</t>
  </si>
  <si>
    <t>GHCL Ltd</t>
  </si>
  <si>
    <t>GHCL</t>
  </si>
  <si>
    <t>Rain Industries Ltd</t>
  </si>
  <si>
    <t>RAIN</t>
  </si>
  <si>
    <t>VST Industries Ltd</t>
  </si>
  <si>
    <t>VSTIND</t>
  </si>
  <si>
    <t>Shilchar Technologies Ltd</t>
  </si>
  <si>
    <t>SHILCTECH</t>
  </si>
  <si>
    <t>Prince Pipes and Fittings Ltd</t>
  </si>
  <si>
    <t>PRINCEPIPE</t>
  </si>
  <si>
    <t>Neogen Chemicals Ltd</t>
  </si>
  <si>
    <t>NEOGEN</t>
  </si>
  <si>
    <t>Tilaknagar Industries Ltd</t>
  </si>
  <si>
    <t>TI</t>
  </si>
  <si>
    <t>Easy Trip Planners Ltd</t>
  </si>
  <si>
    <t>EASEMYTRIP</t>
  </si>
  <si>
    <t>National Fertilizers Ltd</t>
  </si>
  <si>
    <t>NFL</t>
  </si>
  <si>
    <t>Orient Electric Ltd</t>
  </si>
  <si>
    <t>ORIENTELEC</t>
  </si>
  <si>
    <t>CSB Bank Ltd</t>
  </si>
  <si>
    <t>CSBBANK</t>
  </si>
  <si>
    <t>DB Corp Ltd</t>
  </si>
  <si>
    <t>DBCORP</t>
  </si>
  <si>
    <t>Publishing</t>
  </si>
  <si>
    <t>Bondada Engineering Ltd</t>
  </si>
  <si>
    <t>BONDADA</t>
  </si>
  <si>
    <t>Nippon India ETF Gold BeES</t>
  </si>
  <si>
    <t>GOLDBEES</t>
  </si>
  <si>
    <t>Gold</t>
  </si>
  <si>
    <t>Borosil Ltd</t>
  </si>
  <si>
    <t>BOROLTD</t>
  </si>
  <si>
    <t>Hemisphere Properties India Ltd</t>
  </si>
  <si>
    <t>HEMIPROP</t>
  </si>
  <si>
    <t>Bharat Bijlee Ltd</t>
  </si>
  <si>
    <t>BBL</t>
  </si>
  <si>
    <t>MAS Financial Services Ltd</t>
  </si>
  <si>
    <t>MASFIN</t>
  </si>
  <si>
    <t>Sundaram Clayton Ltd</t>
  </si>
  <si>
    <t>SUNCLAY</t>
  </si>
  <si>
    <t>Heidelbergcement India Ltd</t>
  </si>
  <si>
    <t>HEIDELBERG</t>
  </si>
  <si>
    <t>Ganesha Ecosphere Ltd</t>
  </si>
  <si>
    <t>GANECOS</t>
  </si>
  <si>
    <t>Advanced Enzyme Technologies Ltd</t>
  </si>
  <si>
    <t>ADVENZYMES</t>
  </si>
  <si>
    <t>Thyrocare Technologies Ltd</t>
  </si>
  <si>
    <t>THYROCARE</t>
  </si>
  <si>
    <t>Cartrade Tech Ltd</t>
  </si>
  <si>
    <t>CARTRADE</t>
  </si>
  <si>
    <t>Banco Products (India) Ltd</t>
  </si>
  <si>
    <t>BANCOINDIA</t>
  </si>
  <si>
    <t>India Tourism Development Corp Ltd</t>
  </si>
  <si>
    <t>ITDC</t>
  </si>
  <si>
    <t>Wonderla Holidays Ltd</t>
  </si>
  <si>
    <t>WONDERLA</t>
  </si>
  <si>
    <t>MTAR Technologies Ltd</t>
  </si>
  <si>
    <t>MTARTECH</t>
  </si>
  <si>
    <t>Jana Small Finance Bank Ltd</t>
  </si>
  <si>
    <t>JSFB</t>
  </si>
  <si>
    <t>Supriya Lifescience Ltd</t>
  </si>
  <si>
    <t>SUPRIYA</t>
  </si>
  <si>
    <t>Orissa Minerals Development Company Ltd</t>
  </si>
  <si>
    <t>ORISSAMINE</t>
  </si>
  <si>
    <t>Cyient DLM Ltd</t>
  </si>
  <si>
    <t>CYIENTDLM</t>
  </si>
  <si>
    <t>Awfis Space Solutions Ltd</t>
  </si>
  <si>
    <t>AWFIS</t>
  </si>
  <si>
    <t>Vaibhav Global Ltd</t>
  </si>
  <si>
    <t>VAIBHAVGBL</t>
  </si>
  <si>
    <t>Dynamatic Technologies Ltd</t>
  </si>
  <si>
    <t>DYNAMATECH</t>
  </si>
  <si>
    <t>Heritage Foods Ltd</t>
  </si>
  <si>
    <t>HERITGFOOD</t>
  </si>
  <si>
    <t>Elcid Investments Ltd</t>
  </si>
  <si>
    <t>ELCIDIN</t>
  </si>
  <si>
    <t>Magellanic Cloud Ltd</t>
  </si>
  <si>
    <t>MCLOUD</t>
  </si>
  <si>
    <t>Kirloskar Industries Ltd</t>
  </si>
  <si>
    <t>KIRLOSIND</t>
  </si>
  <si>
    <t>VRL Logistics Ltd</t>
  </si>
  <si>
    <t>VRLLOG</t>
  </si>
  <si>
    <t>SG Mart Ltd</t>
  </si>
  <si>
    <t>SGMART</t>
  </si>
  <si>
    <t>Renewable Electricity</t>
  </si>
  <si>
    <t>Bombay Dyeing and Mfg Co Ltd</t>
  </si>
  <si>
    <t>BOMDYEING</t>
  </si>
  <si>
    <t>TeamLease Services Ltd</t>
  </si>
  <si>
    <t>TEAMLEASE</t>
  </si>
  <si>
    <t>Restaurant Brands Asia Ltd</t>
  </si>
  <si>
    <t>RBA</t>
  </si>
  <si>
    <t>Greenpanel Industries Ltd</t>
  </si>
  <si>
    <t>GREENPANEL</t>
  </si>
  <si>
    <t>Nocil Ltd</t>
  </si>
  <si>
    <t>NOCIL</t>
  </si>
  <si>
    <t>Medi Assist Healthcare Services Ltd</t>
  </si>
  <si>
    <t>MEDIASSIST</t>
  </si>
  <si>
    <t>MSTC Ltd</t>
  </si>
  <si>
    <t>MSTCLTD</t>
  </si>
  <si>
    <t>Tinplate Company of India Ltd</t>
  </si>
  <si>
    <t>TINPLATE</t>
  </si>
  <si>
    <t>Pitti Engineering Ltd</t>
  </si>
  <si>
    <t>PITTIENG</t>
  </si>
  <si>
    <t>Hawkins Cookers Ltd</t>
  </si>
  <si>
    <t>HAWKINCOOK</t>
  </si>
  <si>
    <t>Marsons Ltd</t>
  </si>
  <si>
    <t>MARSONS</t>
  </si>
  <si>
    <t>Bharat Rasayan Ltd</t>
  </si>
  <si>
    <t>BHARATRAS</t>
  </si>
  <si>
    <t>Grauer And Weil (India) Ltd</t>
  </si>
  <si>
    <t>GRAUWEIL</t>
  </si>
  <si>
    <t>Nippon India ETF Nifty 50 BeES</t>
  </si>
  <si>
    <t>NIFTYBEES</t>
  </si>
  <si>
    <t>Moschip Technologies Ltd</t>
  </si>
  <si>
    <t>MOSCHIP</t>
  </si>
  <si>
    <t>Aarti Drugs Ltd</t>
  </si>
  <si>
    <t>AARTIDRUGS</t>
  </si>
  <si>
    <t>Harsha Engineers International Ltd</t>
  </si>
  <si>
    <t>HARSHA</t>
  </si>
  <si>
    <t>Bannari Amman Sugars Ltd</t>
  </si>
  <si>
    <t>BANARISUG</t>
  </si>
  <si>
    <t>Utkarsh Small Finance Bank Ltd</t>
  </si>
  <si>
    <t>UTKARSHBNK</t>
  </si>
  <si>
    <t>Greenply Industries Ltd</t>
  </si>
  <si>
    <t>GREENPLY</t>
  </si>
  <si>
    <t>Hikal Ltd</t>
  </si>
  <si>
    <t>HIKAL</t>
  </si>
  <si>
    <t>CARE Ratings Ltd</t>
  </si>
  <si>
    <t>CARERATING</t>
  </si>
  <si>
    <t>Styrenix Performance Materials Ltd</t>
  </si>
  <si>
    <t>STYRENIX</t>
  </si>
  <si>
    <t>JTEKT India Ltd</t>
  </si>
  <si>
    <t>JTEKTINDIA</t>
  </si>
  <si>
    <t>Kaveri Seed Company Ltd</t>
  </si>
  <si>
    <t>KSCL</t>
  </si>
  <si>
    <t>Seeds</t>
  </si>
  <si>
    <t>SeQuent Scientific Ltd</t>
  </si>
  <si>
    <t>SEQUENT</t>
  </si>
  <si>
    <t>Bhagiradha Chemicals and Industries Ltd</t>
  </si>
  <si>
    <t>BHAGCHEM</t>
  </si>
  <si>
    <t>Jamna Auto Industries Ltd</t>
  </si>
  <si>
    <t>JAMNAAUTO</t>
  </si>
  <si>
    <t>Solara Active Pharma Sciences Ltd</t>
  </si>
  <si>
    <t>SOLARA</t>
  </si>
  <si>
    <t>Rossari Biotech Ltd</t>
  </si>
  <si>
    <t>ROSSARI</t>
  </si>
  <si>
    <t>Bajaj Hindusthan Sugar Ltd</t>
  </si>
  <si>
    <t>BAJAJHIND</t>
  </si>
  <si>
    <t>Gateway Distriparks Ltd</t>
  </si>
  <si>
    <t>GATEWAY</t>
  </si>
  <si>
    <t>Shaily Engineering Plastics Ltd</t>
  </si>
  <si>
    <t>SHAILY</t>
  </si>
  <si>
    <t>Pearl Global Industries Ltd</t>
  </si>
  <si>
    <t>PGIL</t>
  </si>
  <si>
    <t>EMS Ltd</t>
  </si>
  <si>
    <t>EMSLIMITED</t>
  </si>
  <si>
    <t>Morepen Laboratories Ltd</t>
  </si>
  <si>
    <t>MOREPENLAB</t>
  </si>
  <si>
    <t>Gufic Biosciences Ltd</t>
  </si>
  <si>
    <t>GUFICBIO</t>
  </si>
  <si>
    <t>Shanthi Gears Ltd</t>
  </si>
  <si>
    <t>SHANTIGEAR</t>
  </si>
  <si>
    <t>Innova Captab Ltd</t>
  </si>
  <si>
    <t>INNOVACAP</t>
  </si>
  <si>
    <t>Fineotex Chemical Ltd</t>
  </si>
  <si>
    <t>FCL</t>
  </si>
  <si>
    <t>WPIL Ltd</t>
  </si>
  <si>
    <t>WPIL</t>
  </si>
  <si>
    <t>Uflex Ltd</t>
  </si>
  <si>
    <t>UFLEX</t>
  </si>
  <si>
    <t>Subros Ltd</t>
  </si>
  <si>
    <t>SUBROS</t>
  </si>
  <si>
    <t>LG Balakrishnan &amp; Bros Ltd</t>
  </si>
  <si>
    <t>LGBBROSLTD</t>
  </si>
  <si>
    <t>Avantel Ltd</t>
  </si>
  <si>
    <t>AVANTEL</t>
  </si>
  <si>
    <t>Rajoo Engineers Ltd</t>
  </si>
  <si>
    <t>RAJOOENG</t>
  </si>
  <si>
    <t>Greaves Cotton Ltd</t>
  </si>
  <si>
    <t>GREAVESCOT</t>
  </si>
  <si>
    <t>Jayaswal Neco Industries Ltd</t>
  </si>
  <si>
    <t>JAYNECOIND</t>
  </si>
  <si>
    <t>Imagicaaworld Entertainment Ltd</t>
  </si>
  <si>
    <t>IMAGICAA</t>
  </si>
  <si>
    <t>Shrem InvIT</t>
  </si>
  <si>
    <t>SHREMINVIT</t>
  </si>
  <si>
    <t>D P Abhushan Ltd</t>
  </si>
  <si>
    <t>DPABHUSHAN</t>
  </si>
  <si>
    <t>Jeena Sikho Lifecare Ltd</t>
  </si>
  <si>
    <t>JSLL</t>
  </si>
  <si>
    <t>Northern ARC Capital Ltd</t>
  </si>
  <si>
    <t>NORTHARC</t>
  </si>
  <si>
    <t>Epack Durable Ltd</t>
  </si>
  <si>
    <t>EPACK</t>
  </si>
  <si>
    <t>Patel Engineering Ltd</t>
  </si>
  <si>
    <t>PATELENG</t>
  </si>
  <si>
    <t>Ramky Infrastructure Ltd</t>
  </si>
  <si>
    <t>RAMKY</t>
  </si>
  <si>
    <t>Eraaya Lifespaces Ltd</t>
  </si>
  <si>
    <t>ERAAYA</t>
  </si>
  <si>
    <t>Samhi Hotels Ltd</t>
  </si>
  <si>
    <t>SAMHI</t>
  </si>
  <si>
    <t>Prime Focus Ltd</t>
  </si>
  <si>
    <t>PFOCUS</t>
  </si>
  <si>
    <t>Animation</t>
  </si>
  <si>
    <t>JTL Industries Ltd</t>
  </si>
  <si>
    <t>JTLIND</t>
  </si>
  <si>
    <t>RPG Life Sciences Limited</t>
  </si>
  <si>
    <t>RPGLIFE</t>
  </si>
  <si>
    <t>Paisalo Digital Ltd</t>
  </si>
  <si>
    <t>PAISALO</t>
  </si>
  <si>
    <t>Servotech Power Systems Ltd</t>
  </si>
  <si>
    <t>SERVOTECH</t>
  </si>
  <si>
    <t>Arvind Smartspaces Ltd</t>
  </si>
  <si>
    <t>ARVSMART</t>
  </si>
  <si>
    <t>Gokul Agro Resources Ltd</t>
  </si>
  <si>
    <t>GOKULAGRO</t>
  </si>
  <si>
    <t>Fiem Industries Ltd</t>
  </si>
  <si>
    <t>FIEMIND</t>
  </si>
  <si>
    <t>VST Tillers Tractors Ltd</t>
  </si>
  <si>
    <t>VSTTILLERS</t>
  </si>
  <si>
    <t>Cigniti Technologies Ltd</t>
  </si>
  <si>
    <t>CIGNITITEC</t>
  </si>
  <si>
    <t>V2 Retail Ltd</t>
  </si>
  <si>
    <t>V2RETAIL</t>
  </si>
  <si>
    <t>Paras Defence and Space Technologies Ltd</t>
  </si>
  <si>
    <t>PARAS</t>
  </si>
  <si>
    <t>Balmer Lawrie and Company Ltd</t>
  </si>
  <si>
    <t>BALMLAWRIE</t>
  </si>
  <si>
    <t>Fedbank Financial Services Ltd</t>
  </si>
  <si>
    <t>FEDFINA</t>
  </si>
  <si>
    <t>S H Kelkar and Company Ltd</t>
  </si>
  <si>
    <t>SHK</t>
  </si>
  <si>
    <t>Indraprastha Medical Corporation Ltd</t>
  </si>
  <si>
    <t>INDRAMEDCO</t>
  </si>
  <si>
    <t>SEPC Ltd</t>
  </si>
  <si>
    <t>SEPC</t>
  </si>
  <si>
    <t>Avalon Technologies Ltd</t>
  </si>
  <si>
    <t>AVALON</t>
  </si>
  <si>
    <t>Honda India Power Products Ltd</t>
  </si>
  <si>
    <t>HONDAPOWER</t>
  </si>
  <si>
    <t>Stylam Industries Ltd</t>
  </si>
  <si>
    <t>STYLAMIND</t>
  </si>
  <si>
    <t>MPS Ltd</t>
  </si>
  <si>
    <t>MPSLTD</t>
  </si>
  <si>
    <t>Goldiam International Ltd</t>
  </si>
  <si>
    <t>GOLDIAM</t>
  </si>
  <si>
    <t>Venus Pipes and Tubes Ltd</t>
  </si>
  <si>
    <t>VENUSPIPES</t>
  </si>
  <si>
    <t>Kewal Kiran Clothing Ltd</t>
  </si>
  <si>
    <t>KKCL</t>
  </si>
  <si>
    <t>Nirlon Ltd</t>
  </si>
  <si>
    <t>NIRLON</t>
  </si>
  <si>
    <t>TCI Express Ltd</t>
  </si>
  <si>
    <t>TCIEXP</t>
  </si>
  <si>
    <t>IRB InvIT Fund</t>
  </si>
  <si>
    <t>IRBINVIT</t>
  </si>
  <si>
    <t>Motilal Oswal NASDAQ 100 ETF</t>
  </si>
  <si>
    <t>MON100</t>
  </si>
  <si>
    <t>Kingfa Science and Technology (India) Ltd</t>
  </si>
  <si>
    <t>KINGFA</t>
  </si>
  <si>
    <t>Artemis Medicare Services Ltd</t>
  </si>
  <si>
    <t>ARTEMISMED</t>
  </si>
  <si>
    <t>India Glycols Ltd</t>
  </si>
  <si>
    <t>INDIAGLYCO</t>
  </si>
  <si>
    <t>West Coast Paper Mills Ltd</t>
  </si>
  <si>
    <t>WSTCSTPAPR</t>
  </si>
  <si>
    <t>TCNS Clothing Co Ltd</t>
  </si>
  <si>
    <t>TCNSBRANDS</t>
  </si>
  <si>
    <t>Exicom Tele-Systems Ltd</t>
  </si>
  <si>
    <t>EXICOM</t>
  </si>
  <si>
    <t>IndoStar Capital Finance Ltd</t>
  </si>
  <si>
    <t>INDOSTAR</t>
  </si>
  <si>
    <t>DCB Bank Ltd</t>
  </si>
  <si>
    <t>DCBBANK</t>
  </si>
  <si>
    <t>Sunflag Iron and Steel Co Ltd</t>
  </si>
  <si>
    <t>SUNFLAG</t>
  </si>
  <si>
    <t>Oriana Power Ltd</t>
  </si>
  <si>
    <t>ORIANA</t>
  </si>
  <si>
    <t>Sky Gold Ltd</t>
  </si>
  <si>
    <t>SKYGOLD</t>
  </si>
  <si>
    <t>La Opala R G Ltd</t>
  </si>
  <si>
    <t>LAOPALA</t>
  </si>
  <si>
    <t>Dalmia Bharat Sugar and Industries Ltd</t>
  </si>
  <si>
    <t>DALMIASUG</t>
  </si>
  <si>
    <t>Jain Irrigation Systems Ltd</t>
  </si>
  <si>
    <t>JISLJALEQS</t>
  </si>
  <si>
    <t>Agricultural &amp; Farm Machinery</t>
  </si>
  <si>
    <t>Shivalik Bimetal Controls Ltd</t>
  </si>
  <si>
    <t>SBCL</t>
  </si>
  <si>
    <t>SJS Enterprises Ltd</t>
  </si>
  <si>
    <t>SJS</t>
  </si>
  <si>
    <t>K.P. Energy Ltd</t>
  </si>
  <si>
    <t>KPEL</t>
  </si>
  <si>
    <t>Hi-Tech Pipes Ltd</t>
  </si>
  <si>
    <t>HITECH</t>
  </si>
  <si>
    <t>Vishnu Prakash R Punglia Ltd</t>
  </si>
  <si>
    <t>VPRPL</t>
  </si>
  <si>
    <t>Kitex Garments Ltd</t>
  </si>
  <si>
    <t>KITEX</t>
  </si>
  <si>
    <t>DCX Systems Ltd</t>
  </si>
  <si>
    <t>DCXINDIA</t>
  </si>
  <si>
    <t>Swaraj Engines Ltd</t>
  </si>
  <si>
    <t>SWARAJENG</t>
  </si>
  <si>
    <t>Indian Metals and Ferro Alloys Ltd</t>
  </si>
  <si>
    <t>IMFA</t>
  </si>
  <si>
    <t>Hinduja Global Solutions Ltd</t>
  </si>
  <si>
    <t>HGS</t>
  </si>
  <si>
    <t>Savita Oil Technologies Ltd</t>
  </si>
  <si>
    <t>SOTL</t>
  </si>
  <si>
    <t>JNK India Ltd</t>
  </si>
  <si>
    <t>JNKINDIA</t>
  </si>
  <si>
    <t>Polyplex Corp Ltd</t>
  </si>
  <si>
    <t>POLYPLEX</t>
  </si>
  <si>
    <t>Hubtown Ltd</t>
  </si>
  <si>
    <t>HUBTOWN</t>
  </si>
  <si>
    <t>Sula Vineyards Ltd</t>
  </si>
  <si>
    <t>SULA</t>
  </si>
  <si>
    <t>Geojit Financial Services Ltd</t>
  </si>
  <si>
    <t>GEOJITFSL</t>
  </si>
  <si>
    <t>Fischer Medical Ventures Ltd</t>
  </si>
  <si>
    <t>FISCHER</t>
  </si>
  <si>
    <t>RPSG Ventures Ltd</t>
  </si>
  <si>
    <t>RPSGVENT</t>
  </si>
  <si>
    <t>Sanghvi Movers Ltd</t>
  </si>
  <si>
    <t>SANGHVIMOV</t>
  </si>
  <si>
    <t>Lumax AutoTechnologies Ltd</t>
  </si>
  <si>
    <t>LUMAXTECH</t>
  </si>
  <si>
    <t>Muthoot Microfin Ltd</t>
  </si>
  <si>
    <t>MUTHOOTMF</t>
  </si>
  <si>
    <t>Microfinancing</t>
  </si>
  <si>
    <t>Precision Wires India Ltd</t>
  </si>
  <si>
    <t>PRECWIRE</t>
  </si>
  <si>
    <t>Kalyani Steels Ltd</t>
  </si>
  <si>
    <t>KSL</t>
  </si>
  <si>
    <t>Datamatics Global Services Ltd</t>
  </si>
  <si>
    <t>DATAMATICS</t>
  </si>
  <si>
    <t>Hathway Cable and Datacom Ltd</t>
  </si>
  <si>
    <t>HATHWAY</t>
  </si>
  <si>
    <t>Cable &amp; D2H</t>
  </si>
  <si>
    <t>Dhani Services Ltd</t>
  </si>
  <si>
    <t>DHANI</t>
  </si>
  <si>
    <t>Ajmera Realty &amp; Infra India Ltd</t>
  </si>
  <si>
    <t>AJMERA</t>
  </si>
  <si>
    <t>Seamec Ltd</t>
  </si>
  <si>
    <t>SEAMECLTD</t>
  </si>
  <si>
    <t>Oil &amp; Gas - Equipment &amp; Services</t>
  </si>
  <si>
    <t>Sindhu Trade Links Ltd</t>
  </si>
  <si>
    <t>SINDHUTRAD</t>
  </si>
  <si>
    <t>Vishnu Chemicals Ltd</t>
  </si>
  <si>
    <t>VISHNU</t>
  </si>
  <si>
    <t>Suraj Estate Developers Ltd</t>
  </si>
  <si>
    <t>SURAJEST</t>
  </si>
  <si>
    <t>Real Estate Rental, Development &amp; Operations</t>
  </si>
  <si>
    <t>Bhansali Engineering Polymers Ltd</t>
  </si>
  <si>
    <t>BEPL</t>
  </si>
  <si>
    <t>Monarch Networth Capital Ltd</t>
  </si>
  <si>
    <t>MONARCH</t>
  </si>
  <si>
    <t>HPL Electric &amp; Power Ltd</t>
  </si>
  <si>
    <t>HPL</t>
  </si>
  <si>
    <t>Sri Adhikari Brothers Television Network Ltd</t>
  </si>
  <si>
    <t>SABTNL</t>
  </si>
  <si>
    <t>Capacite Infraprojects Ltd</t>
  </si>
  <si>
    <t>CAPACITE</t>
  </si>
  <si>
    <t>Quick Heal Technologies Ltd</t>
  </si>
  <si>
    <t>QUICKHEAL</t>
  </si>
  <si>
    <t>Jindal Poly Films Ltd</t>
  </si>
  <si>
    <t>JINDALPOLY</t>
  </si>
  <si>
    <t>Max Ventures and Industries Ltd</t>
  </si>
  <si>
    <t>MAXVIL</t>
  </si>
  <si>
    <t>Veedol Corporation Ltd</t>
  </si>
  <si>
    <t>VEEDOL</t>
  </si>
  <si>
    <t>Alembic Ltd</t>
  </si>
  <si>
    <t>ALEMBICLTD</t>
  </si>
  <si>
    <t>Ashiana Housing Ltd</t>
  </si>
  <si>
    <t>ASHIANA</t>
  </si>
  <si>
    <t>Jash Engineering Ltd</t>
  </si>
  <si>
    <t>JASH</t>
  </si>
  <si>
    <t>Gujarat Themis Biosyn Ltd</t>
  </si>
  <si>
    <t>GUJTHEM</t>
  </si>
  <si>
    <t>Blue Cloud Softech Solutions Ltd</t>
  </si>
  <si>
    <t>BLUECLOUDS</t>
  </si>
  <si>
    <t>Thirumalai Chemicals Ltd</t>
  </si>
  <si>
    <t>TIRUMALCHM</t>
  </si>
  <si>
    <t>Gujarat Industries Power Company Ltd</t>
  </si>
  <si>
    <t>GIPCL</t>
  </si>
  <si>
    <t>Delta Corp Ltd</t>
  </si>
  <si>
    <t>DELTACORP</t>
  </si>
  <si>
    <t>Navneet Education Ltd</t>
  </si>
  <si>
    <t>NAVNETEDUL</t>
  </si>
  <si>
    <t>Apollo Micro Systems Ltd</t>
  </si>
  <si>
    <t>APOLLO</t>
  </si>
  <si>
    <t>ADF Foods Ltd</t>
  </si>
  <si>
    <t>ADFFOODS</t>
  </si>
  <si>
    <t>Pokarna Ltd</t>
  </si>
  <si>
    <t>POKARNA</t>
  </si>
  <si>
    <t>Apeejay Surrendra Park Hotels Ltd</t>
  </si>
  <si>
    <t>PARKHOTELS</t>
  </si>
  <si>
    <t>Nucleus Software Exports Ltd</t>
  </si>
  <si>
    <t>NUCLEUS</t>
  </si>
  <si>
    <t>BF Utilities Ltd</t>
  </si>
  <si>
    <t>BFUTILITIE</t>
  </si>
  <si>
    <t>Goodluck India Ltd</t>
  </si>
  <si>
    <t>GOODLUCK</t>
  </si>
  <si>
    <t>Fino Payments Bank Ltd</t>
  </si>
  <si>
    <t>FINOPB</t>
  </si>
  <si>
    <t>Tasty Bite Eatables Ltd</t>
  </si>
  <si>
    <t>TASTYBITE</t>
  </si>
  <si>
    <t>Bajaj Consumer Care Ltd</t>
  </si>
  <si>
    <t>BAJAJCON</t>
  </si>
  <si>
    <t>Jyoti Structures Ltd</t>
  </si>
  <si>
    <t>JYOTISTRUC</t>
  </si>
  <si>
    <t>Gensol Engineering Ltd</t>
  </si>
  <si>
    <t>GENSOL</t>
  </si>
  <si>
    <t>Mahanagar Telephone Nigam Ltd</t>
  </si>
  <si>
    <t>MTNL</t>
  </si>
  <si>
    <t>Genesys International Corporation Ltd</t>
  </si>
  <si>
    <t>GENESYS</t>
  </si>
  <si>
    <t>KDDL Ltd</t>
  </si>
  <si>
    <t>KDDL</t>
  </si>
  <si>
    <t>Steel Strips Wheels Ltd</t>
  </si>
  <si>
    <t>SSWL</t>
  </si>
  <si>
    <t>Marathon Nextgen Realty Ltd</t>
  </si>
  <si>
    <t>MARATHON</t>
  </si>
  <si>
    <t>Wendt (India) Limited</t>
  </si>
  <si>
    <t>WENDT</t>
  </si>
  <si>
    <t>Flair Writing Industries Ltd</t>
  </si>
  <si>
    <t>FLAIR</t>
  </si>
  <si>
    <t>Maithan Alloys Ltd</t>
  </si>
  <si>
    <t>MAITHANALL</t>
  </si>
  <si>
    <t>Repco Home Finance Ltd</t>
  </si>
  <si>
    <t>REPCOHOME</t>
  </si>
  <si>
    <t>Mahindra Logistics Ltd</t>
  </si>
  <si>
    <t>MAHLOG</t>
  </si>
  <si>
    <t>Salasar Techno Engineering Ltd</t>
  </si>
  <si>
    <t>SALASAR</t>
  </si>
  <si>
    <t>Sandhar Technologies Ltd</t>
  </si>
  <si>
    <t>SANDHAR</t>
  </si>
  <si>
    <t>Ddev Plastiks Industries Ltd</t>
  </si>
  <si>
    <t>DDEVPLASTIK</t>
  </si>
  <si>
    <t>Globus Spirits Ltd</t>
  </si>
  <si>
    <t>GLOBUSSPR</t>
  </si>
  <si>
    <t>Raghav Productivity Enhancers Ltd</t>
  </si>
  <si>
    <t>RPEL</t>
  </si>
  <si>
    <t>Oriental Hotels Ltd</t>
  </si>
  <si>
    <t>ORIENTHOT</t>
  </si>
  <si>
    <t>Nilkamal Ltd</t>
  </si>
  <si>
    <t>NILKAMAL</t>
  </si>
  <si>
    <t>Shipping Corporation of India Land and Assets Ltd</t>
  </si>
  <si>
    <t>SCILAL</t>
  </si>
  <si>
    <t>Nalwa Sons Investments Ltd</t>
  </si>
  <si>
    <t>NSIL</t>
  </si>
  <si>
    <t>KP Green Engineering Ltd</t>
  </si>
  <si>
    <t>KPGEL</t>
  </si>
  <si>
    <t>Heavy Electrical Equipment</t>
  </si>
  <si>
    <t>Krsnaa Diagnostics Ltd</t>
  </si>
  <si>
    <t>KRSNAA</t>
  </si>
  <si>
    <t>Summit Securities Ltd</t>
  </si>
  <si>
    <t>SUMMITSEC</t>
  </si>
  <si>
    <t>Sagar Cements Ltd</t>
  </si>
  <si>
    <t>SAGCEM</t>
  </si>
  <si>
    <t>Bajel Projects Ltd</t>
  </si>
  <si>
    <t>BAJEL</t>
  </si>
  <si>
    <t>Electric Utilities</t>
  </si>
  <si>
    <t>TVS Srichakra Ltd</t>
  </si>
  <si>
    <t>TVSSRICHAK</t>
  </si>
  <si>
    <t>Eveready Industries India Ltd</t>
  </si>
  <si>
    <t>EVEREADY</t>
  </si>
  <si>
    <t>KRN Heat Exchanger and Refrigeration Ltd</t>
  </si>
  <si>
    <t>KRN</t>
  </si>
  <si>
    <t>Dishman Carbogen Amcis Ltd</t>
  </si>
  <si>
    <t>DCAL</t>
  </si>
  <si>
    <t>Saksoft Ltd</t>
  </si>
  <si>
    <t>SAKSOFT</t>
  </si>
  <si>
    <t>PTC India Financial Services Ltd</t>
  </si>
  <si>
    <t>PFS</t>
  </si>
  <si>
    <t>Dollar Industries Ltd</t>
  </si>
  <si>
    <t>DOLLAR</t>
  </si>
  <si>
    <t>Foseco India Ltd</t>
  </si>
  <si>
    <t>FOSECOIND</t>
  </si>
  <si>
    <t>Vakrangee Limited</t>
  </si>
  <si>
    <t>VAKRANGEE</t>
  </si>
  <si>
    <t>Shalby Ltd</t>
  </si>
  <si>
    <t>SHALBY</t>
  </si>
  <si>
    <t>Motisons Jewellers Ltd</t>
  </si>
  <si>
    <t>MOTISONS</t>
  </si>
  <si>
    <t>Apparel &amp; Accessories Retailers</t>
  </si>
  <si>
    <t>Deep Industries Ltd</t>
  </si>
  <si>
    <t>DEEPINDS</t>
  </si>
  <si>
    <t>Indoco Remedies Ltd</t>
  </si>
  <si>
    <t>INDOCO</t>
  </si>
  <si>
    <t>Prakash Industries Ltd</t>
  </si>
  <si>
    <t>PRAKASH</t>
  </si>
  <si>
    <t>Kalyani Investment Company Ltd</t>
  </si>
  <si>
    <t>KICL</t>
  </si>
  <si>
    <t>Automotive Axles Ltd</t>
  </si>
  <si>
    <t>AUTOAXLES</t>
  </si>
  <si>
    <t>Rane Holdings Ltd</t>
  </si>
  <si>
    <t>RANEHOLDIN</t>
  </si>
  <si>
    <t>TCPL Packaging Ltd</t>
  </si>
  <si>
    <t>TCPLPACK</t>
  </si>
  <si>
    <t>Kolte-Patil Developers Ltd</t>
  </si>
  <si>
    <t>KOLTEPATIL</t>
  </si>
  <si>
    <t>Marine Electricals (India) Ltd</t>
  </si>
  <si>
    <t>MARINE</t>
  </si>
  <si>
    <t>DCW Ltd</t>
  </si>
  <si>
    <t>DCW</t>
  </si>
  <si>
    <t>Spandana Sphoorty Financial Ltd</t>
  </si>
  <si>
    <t>SPANDANA</t>
  </si>
  <si>
    <t>Rajratan Global Wire Ltd</t>
  </si>
  <si>
    <t>RAJRATAN</t>
  </si>
  <si>
    <t>Hindustan Oil Exploration Company Ltd</t>
  </si>
  <si>
    <t>HINDOILEXP</t>
  </si>
  <si>
    <t>Dredging Corporation of India Ltd</t>
  </si>
  <si>
    <t>DREDGECORP</t>
  </si>
  <si>
    <t>Dredging</t>
  </si>
  <si>
    <t>Somany Ceramics Ltd</t>
  </si>
  <si>
    <t>SOMANYCERA</t>
  </si>
  <si>
    <t>Stanley Lifestyles Ltd</t>
  </si>
  <si>
    <t>STANLEY</t>
  </si>
  <si>
    <t>Spectrum Electrical Industries Ltd</t>
  </si>
  <si>
    <t>SPECTRUM</t>
  </si>
  <si>
    <t>KCP Ltd</t>
  </si>
  <si>
    <t>KCP</t>
  </si>
  <si>
    <t>SBI Gold ETF</t>
  </si>
  <si>
    <t>SETFGOLD</t>
  </si>
  <si>
    <t>Shanti Educational Initiatives Ltd</t>
  </si>
  <si>
    <t>SEIL</t>
  </si>
  <si>
    <t>Confidence Petroleum India Ltd</t>
  </si>
  <si>
    <t>CONFIPET</t>
  </si>
  <si>
    <t>Vadilal Industries Ltd</t>
  </si>
  <si>
    <t>VADILALIND</t>
  </si>
  <si>
    <t>DISA India Ltd</t>
  </si>
  <si>
    <t>DISAQ</t>
  </si>
  <si>
    <t>Sasken Technologies Ltd</t>
  </si>
  <si>
    <t>SASKEN</t>
  </si>
  <si>
    <t>Novartis India Ltd</t>
  </si>
  <si>
    <t>NOVARTIND</t>
  </si>
  <si>
    <t>Baazar Style Retail Ltd</t>
  </si>
  <si>
    <t>STYLEBAAZA</t>
  </si>
  <si>
    <t>Rashi Peripherals Ltd</t>
  </si>
  <si>
    <t>RPTECH</t>
  </si>
  <si>
    <t>Precision Camshafts Ltd</t>
  </si>
  <si>
    <t>PRECAM</t>
  </si>
  <si>
    <t>Nippon India ETF Nifty 1D Rate Liquid BeES</t>
  </si>
  <si>
    <t>LIQUIDBEES</t>
  </si>
  <si>
    <t>Kesar India Ltd</t>
  </si>
  <si>
    <t>KESAR</t>
  </si>
  <si>
    <t>Real Estate Development</t>
  </si>
  <si>
    <t>Interarch Building Products Ltd</t>
  </si>
  <si>
    <t>INTERARCH</t>
  </si>
  <si>
    <t>Building Products - Prefab Structures</t>
  </si>
  <si>
    <t>Suven Life Sciences Ltd</t>
  </si>
  <si>
    <t>SUVEN</t>
  </si>
  <si>
    <t>Stove Kraft Ltd</t>
  </si>
  <si>
    <t>STOVEKRAFT</t>
  </si>
  <si>
    <t>Veritas (India) Ltd</t>
  </si>
  <si>
    <t>VERITAS</t>
  </si>
  <si>
    <t>Sai Silks (Kalamandir) Ltd</t>
  </si>
  <si>
    <t>KALAMANDIR</t>
  </si>
  <si>
    <t>Mayur Uniquoters Ltd</t>
  </si>
  <si>
    <t>MAYURUNIQ</t>
  </si>
  <si>
    <t>EFC (I) Ltd</t>
  </si>
  <si>
    <t>EFCIL</t>
  </si>
  <si>
    <t>Distributors</t>
  </si>
  <si>
    <t>Arkade Developers Ltd</t>
  </si>
  <si>
    <t>ARKADE</t>
  </si>
  <si>
    <t>Systematix Corporate Services Ltd</t>
  </si>
  <si>
    <t>SYSTMTXC</t>
  </si>
  <si>
    <t>Hindware Home Innovation Ltd</t>
  </si>
  <si>
    <t>HINDWAREAP</t>
  </si>
  <si>
    <t>SML Isuzu Ltd</t>
  </si>
  <si>
    <t>SMLISUZU</t>
  </si>
  <si>
    <t>SG Finserve Ltd</t>
  </si>
  <si>
    <t>SGFIN</t>
  </si>
  <si>
    <t>Meghmani Organics Ltd</t>
  </si>
  <si>
    <t>MOL</t>
  </si>
  <si>
    <t>Unitech Ltd</t>
  </si>
  <si>
    <t>UNITECH</t>
  </si>
  <si>
    <t>RIR Power Electronics Ltd</t>
  </si>
  <si>
    <t>RIR</t>
  </si>
  <si>
    <t>Ram Ratna Wires Ltd</t>
  </si>
  <si>
    <t>RAMRAT</t>
  </si>
  <si>
    <t>BF Investment Ltd</t>
  </si>
  <si>
    <t>BFINVEST</t>
  </si>
  <si>
    <t>Siyaram Silk Mills Ltd</t>
  </si>
  <si>
    <t>SIYSIL</t>
  </si>
  <si>
    <t>NRB Bearings Ltd</t>
  </si>
  <si>
    <t>NRBBEARING</t>
  </si>
  <si>
    <t>Dr Agarwal's Eye Hospital Ltd</t>
  </si>
  <si>
    <t>DRAGARWQ</t>
  </si>
  <si>
    <t>Landmark Cars Ltd</t>
  </si>
  <si>
    <t>LANDMARK</t>
  </si>
  <si>
    <t>GTL Infrastructure Ltd</t>
  </si>
  <si>
    <t>GTLINFRA</t>
  </si>
  <si>
    <t>PSP Projects Ltd</t>
  </si>
  <si>
    <t>PSPPROJECT</t>
  </si>
  <si>
    <t>SMS Pharmaceuticals Ltd</t>
  </si>
  <si>
    <t>SMSPHARMA</t>
  </si>
  <si>
    <t>Pennar Industries Ltd</t>
  </si>
  <si>
    <t>PENIND</t>
  </si>
  <si>
    <t>Ravindra Energy Ltd</t>
  </si>
  <si>
    <t>RELTD</t>
  </si>
  <si>
    <t>Prataap Snacks Ltd</t>
  </si>
  <si>
    <t>DIAMONDYD</t>
  </si>
  <si>
    <t>Venky's (India) Ltd</t>
  </si>
  <si>
    <t>VENKEYS</t>
  </si>
  <si>
    <t>Welspun Specialty Solutions Ltd</t>
  </si>
  <si>
    <t>WELSPLSOL</t>
  </si>
  <si>
    <t>Premier Explosives Ltd</t>
  </si>
  <si>
    <t>PREMEXPLN</t>
  </si>
  <si>
    <t>Updater Services Ltd</t>
  </si>
  <si>
    <t>UDS</t>
  </si>
  <si>
    <t>Tinna Rubber and Infrastructure Ltd</t>
  </si>
  <si>
    <t>TINNARUBR</t>
  </si>
  <si>
    <t>Thejo Engineering Ltd</t>
  </si>
  <si>
    <t>THEJO</t>
  </si>
  <si>
    <t>HLE Glascoat Ltd</t>
  </si>
  <si>
    <t>HLEGLAS</t>
  </si>
  <si>
    <t>Aeroflex Industries Ltd</t>
  </si>
  <si>
    <t>AEROFLEX</t>
  </si>
  <si>
    <t>MM Forgings Ltd</t>
  </si>
  <si>
    <t>MMFL</t>
  </si>
  <si>
    <t>Themis Medicare Ltd</t>
  </si>
  <si>
    <t>THEMISMED</t>
  </si>
  <si>
    <t>Goodyear India Ltd</t>
  </si>
  <si>
    <t>GOODYEAR</t>
  </si>
  <si>
    <t>Insecticides (India) Ltd</t>
  </si>
  <si>
    <t>INSECTICID</t>
  </si>
  <si>
    <t>Vidhi Specialty Food Ingredients Ltd</t>
  </si>
  <si>
    <t>VIDHIING</t>
  </si>
  <si>
    <t>Dreamfolks Services Ltd</t>
  </si>
  <si>
    <t>DREAMFOLKS</t>
  </si>
  <si>
    <t>ideaForge Technology Ltd</t>
  </si>
  <si>
    <t>IDEAFORGE</t>
  </si>
  <si>
    <t>Owais Metal and Mineral Processing Ltd</t>
  </si>
  <si>
    <t>OWAIS</t>
  </si>
  <si>
    <t>John Cockerill India Ltd</t>
  </si>
  <si>
    <t>COCKERILL</t>
  </si>
  <si>
    <t>Industrial Machinery &amp; Supplies &amp; Components</t>
  </si>
  <si>
    <t>63 Moons Technologies Ltd</t>
  </si>
  <si>
    <t>63MOONS</t>
  </si>
  <si>
    <t>Xpro India Ltd</t>
  </si>
  <si>
    <t>XPROINDIA</t>
  </si>
  <si>
    <t>NIBE Ltd</t>
  </si>
  <si>
    <t>NIBE</t>
  </si>
  <si>
    <t>Accelya Solutions India Ltd</t>
  </si>
  <si>
    <t>ACCELYA</t>
  </si>
  <si>
    <t>Lumax Industries Ltd</t>
  </si>
  <si>
    <t>LUMAXIND</t>
  </si>
  <si>
    <t>Pondy Oxides and Chemicals Ltd</t>
  </si>
  <si>
    <t>POCL</t>
  </si>
  <si>
    <t>Indo Tech Transformers Ltd</t>
  </si>
  <si>
    <t>INDOTECH</t>
  </si>
  <si>
    <t>Agro Tech Foods Ltd</t>
  </si>
  <si>
    <t>ATFL</t>
  </si>
  <si>
    <t>Parag Milk Foods Ltd</t>
  </si>
  <si>
    <t>PARAGMILK</t>
  </si>
  <si>
    <t>Dish TV India Ltd</t>
  </si>
  <si>
    <t>DISHTV</t>
  </si>
  <si>
    <t>IOL Chemicals and Pharmaceuticals Ltd</t>
  </si>
  <si>
    <t>IOLCP</t>
  </si>
  <si>
    <t>TechNVision Ventures Ltd</t>
  </si>
  <si>
    <t>TECHNVISN</t>
  </si>
  <si>
    <t>Platinum Industries Ltd</t>
  </si>
  <si>
    <t>PLATIND</t>
  </si>
  <si>
    <t>Vindhya Telelinks Ltd</t>
  </si>
  <si>
    <t>VINDHYATEL</t>
  </si>
  <si>
    <t>Dolat Algotech Ltd</t>
  </si>
  <si>
    <t>DOLATALGO</t>
  </si>
  <si>
    <t>Universal Cables Ltd</t>
  </si>
  <si>
    <t>UNIVCABLES</t>
  </si>
  <si>
    <t>Media Matrix Worldwide Ltd</t>
  </si>
  <si>
    <t>MMWL</t>
  </si>
  <si>
    <t>ECOS (India) Mobility &amp; Hospitality Ltd</t>
  </si>
  <si>
    <t>ECOSMOBLTY</t>
  </si>
  <si>
    <t>Nitin Spinners Ltd</t>
  </si>
  <si>
    <t>NITINSPIN</t>
  </si>
  <si>
    <t>Mold-Tek Packaging Ltd</t>
  </si>
  <si>
    <t>MOLDTKPAC</t>
  </si>
  <si>
    <t>Indian Hume Pipe Company Ltd</t>
  </si>
  <si>
    <t>INDIANHUME</t>
  </si>
  <si>
    <t>ESAF Small Finance Bank Limited</t>
  </si>
  <si>
    <t>ESAFSFB</t>
  </si>
  <si>
    <t>Mangalam Cement Ltd</t>
  </si>
  <si>
    <t>MANGLMCEM</t>
  </si>
  <si>
    <t>Ugro Capital Ltd</t>
  </si>
  <si>
    <t>UGROCAP</t>
  </si>
  <si>
    <t>Federal-Mogul Goetze (India) Ltd</t>
  </si>
  <si>
    <t>FMGOETZE</t>
  </si>
  <si>
    <t>Panama Petrochem Ltd</t>
  </si>
  <si>
    <t>PANAMAPET</t>
  </si>
  <si>
    <t>Ador Welding Ltd</t>
  </si>
  <si>
    <t>ADORWELD</t>
  </si>
  <si>
    <t>Carysil Ltd</t>
  </si>
  <si>
    <t>CARYSIL</t>
  </si>
  <si>
    <t>S.P.Apparels Ltd</t>
  </si>
  <si>
    <t>SPAL</t>
  </si>
  <si>
    <t>ICICI Prudential Nifty 50 ETF</t>
  </si>
  <si>
    <t>NIFTYIETF</t>
  </si>
  <si>
    <t>Igarashi Motors India Ltd</t>
  </si>
  <si>
    <t>IGARASHI</t>
  </si>
  <si>
    <t>Dolphin Offshore Enterprises (India) Ltd</t>
  </si>
  <si>
    <t>DOLPHIN</t>
  </si>
  <si>
    <t>Centum Electronics Ltd</t>
  </si>
  <si>
    <t>CENTUM</t>
  </si>
  <si>
    <t>Paramount Communications Ltd</t>
  </si>
  <si>
    <t>PARACABLES</t>
  </si>
  <si>
    <t>Ceinsys Tech Ltd</t>
  </si>
  <si>
    <t>CEINSYSTECH</t>
  </si>
  <si>
    <t>Orient Green Power Company Ltd</t>
  </si>
  <si>
    <t>GREENPOWER</t>
  </si>
  <si>
    <t>Yasho Industries Ltd</t>
  </si>
  <si>
    <t>YASHO</t>
  </si>
  <si>
    <t>Barbeque-Nation Hospitality Ltd</t>
  </si>
  <si>
    <t>BARBEQUE</t>
  </si>
  <si>
    <t>Ge Power India Ltd</t>
  </si>
  <si>
    <t>GEPIL</t>
  </si>
  <si>
    <t>Sanstar Ltd</t>
  </si>
  <si>
    <t>SANSTAR</t>
  </si>
  <si>
    <t>Ramco Industries Ltd</t>
  </si>
  <si>
    <t>RAMCOIND</t>
  </si>
  <si>
    <t>EIH Associated Hotels Ltd</t>
  </si>
  <si>
    <t>EIHAHOTELS</t>
  </si>
  <si>
    <t>Gandhar Oil Refinery (INDIA) Ltd</t>
  </si>
  <si>
    <t>GANDHAR</t>
  </si>
  <si>
    <t>TTK Healthcare Ltd</t>
  </si>
  <si>
    <t>TTKHLTCARE</t>
  </si>
  <si>
    <t>Tarsons Products Ltd</t>
  </si>
  <si>
    <t>TARSONS</t>
  </si>
  <si>
    <t>Vardhman Special Steels Ltd</t>
  </si>
  <si>
    <t>VSSL</t>
  </si>
  <si>
    <t>DEN Networks Ltd</t>
  </si>
  <si>
    <t>DEN</t>
  </si>
  <si>
    <t>India Pesticides Ltd</t>
  </si>
  <si>
    <t>IPL</t>
  </si>
  <si>
    <t>Apollo Pipes Ltd</t>
  </si>
  <si>
    <t>APOLLOPIPE</t>
  </si>
  <si>
    <t>TIL Ltd</t>
  </si>
  <si>
    <t>TIL</t>
  </si>
  <si>
    <t>Antony Waste Handling Cell Ltd</t>
  </si>
  <si>
    <t>AWHCL</t>
  </si>
  <si>
    <t>Omaxe Ltd</t>
  </si>
  <si>
    <t>OMAXE</t>
  </si>
  <si>
    <t>Amrutanjan Health Care Ltd</t>
  </si>
  <si>
    <t>AMRUTANJAN</t>
  </si>
  <si>
    <t>JISLDVREQS</t>
  </si>
  <si>
    <t>Cupid Ltd</t>
  </si>
  <si>
    <t>CUPID</t>
  </si>
  <si>
    <t>Mukand Ltd</t>
  </si>
  <si>
    <t>MUKANDLTD</t>
  </si>
  <si>
    <t>NIIT Ltd</t>
  </si>
  <si>
    <t>NIITLTD</t>
  </si>
  <si>
    <t>Ashapura Minechem Ltd</t>
  </si>
  <si>
    <t>ASHAPURMIN</t>
  </si>
  <si>
    <t>Huhtamaki India Ltd</t>
  </si>
  <si>
    <t>HUHTAMAKI</t>
  </si>
  <si>
    <t>Windlas Biotech Ltd</t>
  </si>
  <si>
    <t>WINDLAS</t>
  </si>
  <si>
    <t>Pnb Gilts Ltd</t>
  </si>
  <si>
    <t>PNBGILTS</t>
  </si>
  <si>
    <t>Astec Lifesciences Ltd</t>
  </si>
  <si>
    <t>ASTEC</t>
  </si>
  <si>
    <t>MIC Electronics Ltd</t>
  </si>
  <si>
    <t>MICEL</t>
  </si>
  <si>
    <t>Axiscades Technologies Ltd</t>
  </si>
  <si>
    <t>AXISCADES</t>
  </si>
  <si>
    <t>IKIO Lighting Ltd</t>
  </si>
  <si>
    <t>IKIO</t>
  </si>
  <si>
    <t>Kody Technolab Ltd</t>
  </si>
  <si>
    <t>KODYTECH</t>
  </si>
  <si>
    <t>Sanghi Industries Ltd</t>
  </si>
  <si>
    <t>SANGHIIND</t>
  </si>
  <si>
    <t>HIL Ltd</t>
  </si>
  <si>
    <t>HIL</t>
  </si>
  <si>
    <t>Alicon Castalloy Ltd</t>
  </si>
  <si>
    <t>ALICON</t>
  </si>
  <si>
    <t>Rupa &amp; Company Ltd</t>
  </si>
  <si>
    <t>RUPA</t>
  </si>
  <si>
    <t>Madhya Bharat Agro Products Ltd</t>
  </si>
  <si>
    <t>MBAPL</t>
  </si>
  <si>
    <t>Unicommerce eSolutions Ltd</t>
  </si>
  <si>
    <t>UNIECOM</t>
  </si>
  <si>
    <t>Suratwwala Business Group Ltd</t>
  </si>
  <si>
    <t>SBGLP</t>
  </si>
  <si>
    <t>HMA Agro Industries Ltd</t>
  </si>
  <si>
    <t>HMAAGRO</t>
  </si>
  <si>
    <t>Nelco Ltd</t>
  </si>
  <si>
    <t>NELCO</t>
  </si>
  <si>
    <t>Wonder Electricals Ltd</t>
  </si>
  <si>
    <t>WEL</t>
  </si>
  <si>
    <t>Cropster Agro Ltd</t>
  </si>
  <si>
    <t>CROPSTER</t>
  </si>
  <si>
    <t>Food Distributors</t>
  </si>
  <si>
    <t>Uniparts India Ltd</t>
  </si>
  <si>
    <t>UNIPARTS</t>
  </si>
  <si>
    <t>Fusion Finance Ltd</t>
  </si>
  <si>
    <t>FUSION</t>
  </si>
  <si>
    <t>Alpex Solar Ltd</t>
  </si>
  <si>
    <t>ALPEXSOLAR</t>
  </si>
  <si>
    <t>Dynamic Cables Ltd</t>
  </si>
  <si>
    <t>DYCL</t>
  </si>
  <si>
    <t>Saraswati Commercial (India) Ltd</t>
  </si>
  <si>
    <t>ZSARACOM</t>
  </si>
  <si>
    <t>Kotak Gold Etf</t>
  </si>
  <si>
    <t>GOLD1</t>
  </si>
  <si>
    <t>Tanfac Industries Ltd</t>
  </si>
  <si>
    <t>TANFACIND</t>
  </si>
  <si>
    <t>Apcotex Industries Ltd</t>
  </si>
  <si>
    <t>APCOTEXIND</t>
  </si>
  <si>
    <t>Kiri Industries Ltd</t>
  </si>
  <si>
    <t>KIRIINDUS</t>
  </si>
  <si>
    <t>Gocl Corporation Ltd</t>
  </si>
  <si>
    <t>GOCLCORP</t>
  </si>
  <si>
    <t>Everest Kanto Cylinder Ltd</t>
  </si>
  <si>
    <t>EKC</t>
  </si>
  <si>
    <t>IFGL Refractories Ltd</t>
  </si>
  <si>
    <t>IFGLEXPOR</t>
  </si>
  <si>
    <t>Veranda Learning Solutions Ltd</t>
  </si>
  <si>
    <t>VERANDA</t>
  </si>
  <si>
    <t>Knowledge Marine &amp; Engineering Works Ltd</t>
  </si>
  <si>
    <t>KMEW</t>
  </si>
  <si>
    <t>Marine Transportation</t>
  </si>
  <si>
    <t>Hester Biosciences Ltd</t>
  </si>
  <si>
    <t>HESTERBIO</t>
  </si>
  <si>
    <t>Kilburn Engineering Ltd</t>
  </si>
  <si>
    <t>KLBRENG-B</t>
  </si>
  <si>
    <t>Man Industries (India) Ltd</t>
  </si>
  <si>
    <t>MANINDS</t>
  </si>
  <si>
    <t>Deccan Gold Mines Ltd</t>
  </si>
  <si>
    <t>DECNGOLD</t>
  </si>
  <si>
    <t>Divgi TorqTransfer Systems Ltd</t>
  </si>
  <si>
    <t>DIVGIITTS</t>
  </si>
  <si>
    <t>Som Distilleries and Breweries Ltd</t>
  </si>
  <si>
    <t>SDBL</t>
  </si>
  <si>
    <t>Abans Holdings Ltd</t>
  </si>
  <si>
    <t>AHL</t>
  </si>
  <si>
    <t>Andhra Paper Ltd</t>
  </si>
  <si>
    <t>ANDHRAPAP</t>
  </si>
  <si>
    <t>Master Trust Ltd</t>
  </si>
  <si>
    <t>MASTERTR</t>
  </si>
  <si>
    <t>PIX Transmissions Ltd</t>
  </si>
  <si>
    <t>PIXTRANS</t>
  </si>
  <si>
    <t>Andrew Yule &amp; Co Ltd</t>
  </si>
  <si>
    <t>ANDREWYU</t>
  </si>
  <si>
    <t>Cosmo First Ltd</t>
  </si>
  <si>
    <t>COSMOFIRST</t>
  </si>
  <si>
    <t>Sangam (India) Ltd</t>
  </si>
  <si>
    <t>SANGAMIND</t>
  </si>
  <si>
    <t>Rama Steel Tubes Ltd</t>
  </si>
  <si>
    <t>RAMASTEEL</t>
  </si>
  <si>
    <t>GKW Ltd</t>
  </si>
  <si>
    <t>GKWLIMITED</t>
  </si>
  <si>
    <t>BLS E-Services Ltd</t>
  </si>
  <si>
    <t>BLSE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</si>
  <si>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</si>
  <si>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</si>
  <si>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</si>
  <si>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</si>
  <si>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</si>
  <si>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</si>
  <si>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Seshasayee Paper and Boards Ltd</t>
  </si>
  <si>
    <t>SESHAPAPER</t>
  </si>
  <si>
    <t>Cantabil Retail India Ltd</t>
  </si>
  <si>
    <t>CANTABIL</t>
  </si>
  <si>
    <t>Oriental Aromatics Ltd</t>
  </si>
  <si>
    <t>OAL</t>
  </si>
  <si>
    <t>Excel Industries Ltd</t>
  </si>
  <si>
    <t>EXCELINDUS</t>
  </si>
  <si>
    <t>Jagran Prakashan Ltd</t>
  </si>
  <si>
    <t>JAGRAN</t>
  </si>
  <si>
    <t>Tatva Chintan Pharma Chem Ltd</t>
  </si>
  <si>
    <t>TATVA</t>
  </si>
  <si>
    <t>Beta Drugs Ltd</t>
  </si>
  <si>
    <t>BETA</t>
  </si>
  <si>
    <t>Navkar Corporation Ltd</t>
  </si>
  <si>
    <t>NAVKARCORP</t>
  </si>
  <si>
    <t>TAJ GVK Hotels and Resorts Ltd</t>
  </si>
  <si>
    <t>TAJGVK</t>
  </si>
  <si>
    <t>JITF Infralogistics Ltd</t>
  </si>
  <si>
    <t>JITFINFRA</t>
  </si>
  <si>
    <t>Panacea Biotec Ltd</t>
  </si>
  <si>
    <t>PANACEABIO</t>
  </si>
  <si>
    <t>Talbros Automotive Components Ltd</t>
  </si>
  <si>
    <t>TALBROAUTO</t>
  </si>
  <si>
    <t>Bigbloc Construction Ltd</t>
  </si>
  <si>
    <t>BIGBLOC</t>
  </si>
  <si>
    <t>Heranba Industries Ltd</t>
  </si>
  <si>
    <t>HERANBA</t>
  </si>
  <si>
    <t>Advait Energy Transitions Ltd</t>
  </si>
  <si>
    <t>ADVAIT</t>
  </si>
  <si>
    <t>Electrical Components &amp; Equipment</t>
  </si>
  <si>
    <t>Expleo Solutions Ltd</t>
  </si>
  <si>
    <t>EXPLEOSOL</t>
  </si>
  <si>
    <t>D Link (India) Limited</t>
  </si>
  <si>
    <t>DLINKINDIA</t>
  </si>
  <si>
    <t>Lotus Chocolate Company Ltd</t>
  </si>
  <si>
    <t>LOTUSCHO</t>
  </si>
  <si>
    <t>Tribhovandas Bhimji Zaveri Ltd</t>
  </si>
  <si>
    <t>TBZ</t>
  </si>
  <si>
    <t>Sterling Tools Ltd</t>
  </si>
  <si>
    <t>STERTOOLS</t>
  </si>
  <si>
    <t>Hind Rectifiers Ltd</t>
  </si>
  <si>
    <t>HIRECT</t>
  </si>
  <si>
    <t>G M Breweries Ltd</t>
  </si>
  <si>
    <t>GMBREW</t>
  </si>
  <si>
    <t>Salzer Electronics Ltd</t>
  </si>
  <si>
    <t>SALZERELEC</t>
  </si>
  <si>
    <t>Jaiprakash Associates Ltd</t>
  </si>
  <si>
    <t>JPASSOCIAT</t>
  </si>
  <si>
    <t>Jindal Drilling and Industries Ltd</t>
  </si>
  <si>
    <t>JINDRILL</t>
  </si>
  <si>
    <t>Fedders Holding Ltd</t>
  </si>
  <si>
    <t>FEDDERSHOL</t>
  </si>
  <si>
    <t>Shriram Properties Ltd</t>
  </si>
  <si>
    <t>SHRIRAMPPS</t>
  </si>
  <si>
    <t>Mercury Ev-Tech Ltd</t>
  </si>
  <si>
    <t>MERCURYEV</t>
  </si>
  <si>
    <t>Hariom Pipe Industries Ltd</t>
  </si>
  <si>
    <t>HARIOMPIPE</t>
  </si>
  <si>
    <t>Matrimony.Com Ltd</t>
  </si>
  <si>
    <t>MATRIMONY</t>
  </si>
  <si>
    <t>B L Kashyap and Sons Ltd</t>
  </si>
  <si>
    <t>BLKASHYAP</t>
  </si>
  <si>
    <t>Sirca Paints India Ltd</t>
  </si>
  <si>
    <t>SIRCA</t>
  </si>
  <si>
    <t>Yatra Online Ltd</t>
  </si>
  <si>
    <t>YATRA</t>
  </si>
  <si>
    <t>Wheels India Ltd</t>
  </si>
  <si>
    <t>WHEELS</t>
  </si>
  <si>
    <t>Syncom Formulations (India) Ltd</t>
  </si>
  <si>
    <t>SYNCOMF</t>
  </si>
  <si>
    <t>Timex Group India Ltd</t>
  </si>
  <si>
    <t>TIMEX</t>
  </si>
  <si>
    <t>Jyoti Resins and Adhesives Ltd</t>
  </si>
  <si>
    <t>JYOTIRES</t>
  </si>
  <si>
    <t>GNA Axles Ltd</t>
  </si>
  <si>
    <t>GNA</t>
  </si>
  <si>
    <t>Swelect Energy Systems Ltd</t>
  </si>
  <si>
    <t>SWELECTES</t>
  </si>
  <si>
    <t>Eco Recycling Ltd</t>
  </si>
  <si>
    <t>ECORECO</t>
  </si>
  <si>
    <t>Sportking India Ltd</t>
  </si>
  <si>
    <t>SPORTKING</t>
  </si>
  <si>
    <t>Suyog Telematics Ltd</t>
  </si>
  <si>
    <t>SUYOG</t>
  </si>
  <si>
    <t>NDR Auto Components Ltd</t>
  </si>
  <si>
    <t>NDRAUTO</t>
  </si>
  <si>
    <t>Elpro International Ltd</t>
  </si>
  <si>
    <t>ELPROINTL</t>
  </si>
  <si>
    <t>Roto Pumps Ltd</t>
  </si>
  <si>
    <t>ROTO</t>
  </si>
  <si>
    <t>ASM Technologies Ltd</t>
  </si>
  <si>
    <t>ASMTEC</t>
  </si>
  <si>
    <t>Filatex India Ltd</t>
  </si>
  <si>
    <t>FILATEX</t>
  </si>
  <si>
    <t>Praveg Ltd</t>
  </si>
  <si>
    <t>PRAVEG</t>
  </si>
  <si>
    <t>Mufin Green Finance Ltd</t>
  </si>
  <si>
    <t>MUFIN</t>
  </si>
  <si>
    <t>Bombay Super Hybrid Seeds Ltd</t>
  </si>
  <si>
    <t>BSHSL</t>
  </si>
  <si>
    <t>Satin Creditcare Network Ltd</t>
  </si>
  <si>
    <t>SATIN</t>
  </si>
  <si>
    <t>India Power Corporation Ltd</t>
  </si>
  <si>
    <t>DPSCLTD</t>
  </si>
  <si>
    <t>GTPL Hathway Ltd</t>
  </si>
  <si>
    <t>GTPL</t>
  </si>
  <si>
    <t>Sat Industries Ltd</t>
  </si>
  <si>
    <t>SATINDLTD</t>
  </si>
  <si>
    <t>BCL Industries Ltd</t>
  </si>
  <si>
    <t>BCLIND</t>
  </si>
  <si>
    <t>Kokuyo Camlin Ltd</t>
  </si>
  <si>
    <t>KOKUYOCMLN</t>
  </si>
  <si>
    <t>DEE Development Engineers Ltd</t>
  </si>
  <si>
    <t>DEEDEV</t>
  </si>
  <si>
    <t>Himatsingka Seide Ltd</t>
  </si>
  <si>
    <t>HIMATSEIDE</t>
  </si>
  <si>
    <t>Camlin Fine Sciences Ltd</t>
  </si>
  <si>
    <t>CAMLINFINE</t>
  </si>
  <si>
    <t>I G Petrochemicals Ltd</t>
  </si>
  <si>
    <t>IGPL</t>
  </si>
  <si>
    <t>Udaipur Cement Works Ltd</t>
  </si>
  <si>
    <t>UDAICEMENT</t>
  </si>
  <si>
    <t>Reliance Industrial Infrastructure Ltd</t>
  </si>
  <si>
    <t>RIIL</t>
  </si>
  <si>
    <t>Associated Alcohols &amp; Breweries Ltd</t>
  </si>
  <si>
    <t>ASALCBR</t>
  </si>
  <si>
    <t>Brightcom Group Ltd</t>
  </si>
  <si>
    <t>BCG</t>
  </si>
  <si>
    <t>Balmer Lawrie Investments Ltd</t>
  </si>
  <si>
    <t>BLIL</t>
  </si>
  <si>
    <t>Sahasra Electronic Solutions Ltd</t>
  </si>
  <si>
    <t>SAHASRA</t>
  </si>
  <si>
    <t>Monte Carlo Fashions Ltd</t>
  </si>
  <si>
    <t>MONTECARLO</t>
  </si>
  <si>
    <t>Wealth First Portfolio Managers Ltd</t>
  </si>
  <si>
    <t>WEALTH</t>
  </si>
  <si>
    <t>Steelcast Ltd</t>
  </si>
  <si>
    <t>STEELCAS</t>
  </si>
  <si>
    <t>GRP Ltd</t>
  </si>
  <si>
    <t>GRPLTD</t>
  </si>
  <si>
    <t>Atul Auto Ltd</t>
  </si>
  <si>
    <t>ATULAUTO</t>
  </si>
  <si>
    <t>Three Wheelers</t>
  </si>
  <si>
    <t>Renaissance Global Ltd</t>
  </si>
  <si>
    <t>RGL</t>
  </si>
  <si>
    <t>Zota Health Care Ltd</t>
  </si>
  <si>
    <t>ZOTA</t>
  </si>
  <si>
    <t>GPT Infraprojects Ltd</t>
  </si>
  <si>
    <t>GPTINFRA</t>
  </si>
  <si>
    <t>Sadhana Nitro Chem Ltd</t>
  </si>
  <si>
    <t>SADHNANIQ</t>
  </si>
  <si>
    <t>Irm Energy Ltd</t>
  </si>
  <si>
    <t>IRMENERGY</t>
  </si>
  <si>
    <t>Southern Petrochemical Industries Corporation Ltd</t>
  </si>
  <si>
    <t>SPIC</t>
  </si>
  <si>
    <t>MSP Steel &amp; Power Ltd</t>
  </si>
  <si>
    <t>MSPL</t>
  </si>
  <si>
    <t>Amines and Plasticizers Ltd</t>
  </si>
  <si>
    <t>AMNPLST</t>
  </si>
  <si>
    <t>Mishtann Foods Ltd</t>
  </si>
  <si>
    <t>MISHTANN</t>
  </si>
  <si>
    <t>Bharat Wire Ropes Ltd</t>
  </si>
  <si>
    <t>BHARATWIRE</t>
  </si>
  <si>
    <t>5Paisa Capital Ltd</t>
  </si>
  <si>
    <t>5PAISA</t>
  </si>
  <si>
    <t>Mangalore Chemicals and Fertilisers Ltd</t>
  </si>
  <si>
    <t>MANGCHEFER</t>
  </si>
  <si>
    <t>Paushak Ltd</t>
  </si>
  <si>
    <t>PAUSHAKLTD</t>
  </si>
  <si>
    <t>Panorama Studios International Ltd</t>
  </si>
  <si>
    <t>PANORAMA</t>
  </si>
  <si>
    <t>Everest Industries Ltd</t>
  </si>
  <si>
    <t>EVERESTIND</t>
  </si>
  <si>
    <t>Agarwal Industrial Corporation Ltd</t>
  </si>
  <si>
    <t>AGARIND</t>
  </si>
  <si>
    <t>Borosil Scientific Ltd</t>
  </si>
  <si>
    <t>BOROSCI</t>
  </si>
  <si>
    <t>Sigachi Industries Ltd</t>
  </si>
  <si>
    <t>SIGACHI</t>
  </si>
  <si>
    <t>Dcm Shriram Industries Ltd</t>
  </si>
  <si>
    <t>DCMSRIND</t>
  </si>
  <si>
    <t>Arman Financial Services Ltd</t>
  </si>
  <si>
    <t>ARMANFIN</t>
  </si>
  <si>
    <t>Bajaj Steel Industries Ltd</t>
  </si>
  <si>
    <t>BAJAJST</t>
  </si>
  <si>
    <t>India Nippon Electricals Ltd</t>
  </si>
  <si>
    <t>INDNIPPON</t>
  </si>
  <si>
    <t>Chemfab Alkalis Ltd</t>
  </si>
  <si>
    <t>CHEMFAB</t>
  </si>
  <si>
    <t>Vintage Coffee and Beverages Ltd</t>
  </si>
  <si>
    <t>VINCOFE</t>
  </si>
  <si>
    <t>Trading Companies &amp; Distributors</t>
  </si>
  <si>
    <t>Chaman Lal Setia Exports Ltd</t>
  </si>
  <si>
    <t>CLSEL</t>
  </si>
  <si>
    <t>Om Infra Ltd</t>
  </si>
  <si>
    <t>OMINFRAL</t>
  </si>
  <si>
    <t>India Motor Parts &amp; Accessories Ltd</t>
  </si>
  <si>
    <t>IMPAL</t>
  </si>
  <si>
    <t>Dynacons Systems and Solutions Ltd</t>
  </si>
  <si>
    <t>DSSL</t>
  </si>
  <si>
    <t>Asian Energy Services Ltd</t>
  </si>
  <si>
    <t>ASIANENE</t>
  </si>
  <si>
    <t>Remus Pharmaceuticals Ltd</t>
  </si>
  <si>
    <t>REMUS</t>
  </si>
  <si>
    <t>Dhunseri Ventures Ltd</t>
  </si>
  <si>
    <t>DVL</t>
  </si>
  <si>
    <t>Walchandnagar Industries Ltd</t>
  </si>
  <si>
    <t>WALCHANNAG</t>
  </si>
  <si>
    <t>Kotak Nifty 50 ETF</t>
  </si>
  <si>
    <t>NIFTY1</t>
  </si>
  <si>
    <t>Eimco Elecon (India) Ltd</t>
  </si>
  <si>
    <t>EIMCOELECO</t>
  </si>
  <si>
    <t>Peninsula Land Ltd</t>
  </si>
  <si>
    <t>PENINLAND</t>
  </si>
  <si>
    <t>ULTRAMARINE &amp; PIGMENTS Ltd</t>
  </si>
  <si>
    <t>ULTRAMAR</t>
  </si>
  <si>
    <t>Rane (Madras) Ltd</t>
  </si>
  <si>
    <t>RML</t>
  </si>
  <si>
    <t>Allied Digital Services Ltd</t>
  </si>
  <si>
    <t>ADSL</t>
  </si>
  <si>
    <t>Simplex Infrastructures Ltd</t>
  </si>
  <si>
    <t>SIMPLEXINF</t>
  </si>
  <si>
    <t>Yuken India Ltd</t>
  </si>
  <si>
    <t>YUKEN</t>
  </si>
  <si>
    <t>Z F Steering Gear (India) Ltd</t>
  </si>
  <si>
    <t>ZFSTEERING</t>
  </si>
  <si>
    <t>Kabra Extrusion Technik Ltd</t>
  </si>
  <si>
    <t>KABRAEXTRU</t>
  </si>
  <si>
    <t>Madras Fertilizers Ltd</t>
  </si>
  <si>
    <t>MADRASFERT</t>
  </si>
  <si>
    <t>Forbes Precision Tools and Machine Parts Ltd</t>
  </si>
  <si>
    <t>TOTEM</t>
  </si>
  <si>
    <t>Solex Energy Ltd</t>
  </si>
  <si>
    <t>SOLEX</t>
  </si>
  <si>
    <t>Oriental Rail Infrastructure Ltd</t>
  </si>
  <si>
    <t>ORIRAIL</t>
  </si>
  <si>
    <t>Butterfly Gandhimathi Appliances Ltd</t>
  </si>
  <si>
    <t>BUTTERFLY</t>
  </si>
  <si>
    <t>Jaykay Enterprises Ltd</t>
  </si>
  <si>
    <t>JAYKAY</t>
  </si>
  <si>
    <t>Suryoday Small Finance Bank Ltd</t>
  </si>
  <si>
    <t>SURYODAY</t>
  </si>
  <si>
    <t>Yamuna Syndicate Ltd</t>
  </si>
  <si>
    <t>YSL</t>
  </si>
  <si>
    <t>Texmaco Infrastructure &amp; Holdings Ltd</t>
  </si>
  <si>
    <t>TEXINFRA</t>
  </si>
  <si>
    <t>Allcargo Gati Ltd</t>
  </si>
  <si>
    <t>ACLGATI</t>
  </si>
  <si>
    <t>VL E-Governance &amp; IT Solutions Ltd</t>
  </si>
  <si>
    <t>VLEGOV</t>
  </si>
  <si>
    <t>Ramco Systems Ltd</t>
  </si>
  <si>
    <t>RAMCOSYS</t>
  </si>
  <si>
    <t>SMC Global Securities Ltd</t>
  </si>
  <si>
    <t>SMCGLOBAL</t>
  </si>
  <si>
    <t>Automobile Corp Of Goa Ltd</t>
  </si>
  <si>
    <t>ACGL</t>
  </si>
  <si>
    <t>Alldigi Tech Ltd</t>
  </si>
  <si>
    <t>ALLDIGI</t>
  </si>
  <si>
    <t>Radhika Jeweltech Ltd</t>
  </si>
  <si>
    <t>RADHIKAJWE</t>
  </si>
  <si>
    <t>Ester Industries Ltd</t>
  </si>
  <si>
    <t>ESTER</t>
  </si>
  <si>
    <t>Kopran Ltd</t>
  </si>
  <si>
    <t>KOPRAN</t>
  </si>
  <si>
    <t>Capital India Finance Ltd</t>
  </si>
  <si>
    <t>CIFL</t>
  </si>
  <si>
    <t>One Point One Solutions Ltd</t>
  </si>
  <si>
    <t>ONEPOINT</t>
  </si>
  <si>
    <t>Fratelli Vineyards Ltd</t>
  </si>
  <si>
    <t>FRATELLI</t>
  </si>
  <si>
    <t>Hexa Tradex Ltd</t>
  </si>
  <si>
    <t>HEXATRADEX</t>
  </si>
  <si>
    <t>Hi-Tech Gears Ltd</t>
  </si>
  <si>
    <t>HITECHGEAR</t>
  </si>
  <si>
    <t>Arihant Superstructures Ltd</t>
  </si>
  <si>
    <t>ARIHANTSUP</t>
  </si>
  <si>
    <t>Likhitha Infrastructure Ltd</t>
  </si>
  <si>
    <t>LIKHITHA</t>
  </si>
  <si>
    <t>Rhetan TMT Ltd</t>
  </si>
  <si>
    <t>RHETAN</t>
  </si>
  <si>
    <t>Steel</t>
  </si>
  <si>
    <t>Lincoln Pharmaceuticals Ltd</t>
  </si>
  <si>
    <t>LINCOLN</t>
  </si>
  <si>
    <t>GPT Healthcare Ltd</t>
  </si>
  <si>
    <t>GPTHEALTH</t>
  </si>
  <si>
    <t>Crest Ventures Ltd</t>
  </si>
  <si>
    <t>CREST</t>
  </si>
  <si>
    <t>JG Chemicals Ltd</t>
  </si>
  <si>
    <t>JGCHEM</t>
  </si>
  <si>
    <t>GRM Overseas Ltd</t>
  </si>
  <si>
    <t>GRMOVER</t>
  </si>
  <si>
    <t>AMIC Forging Ltd</t>
  </si>
  <si>
    <t>AMIC</t>
  </si>
  <si>
    <t>Veefin Solutions Ltd</t>
  </si>
  <si>
    <t>VEEFIN</t>
  </si>
  <si>
    <t>Application Software</t>
  </si>
  <si>
    <t>Kellton Tech Solutions Ltd</t>
  </si>
  <si>
    <t>KELLTONTEC</t>
  </si>
  <si>
    <t>BMW Industries Ltd</t>
  </si>
  <si>
    <t>BMW</t>
  </si>
  <si>
    <t>Krishana Phoschem Ltd</t>
  </si>
  <si>
    <t>KRISHANA</t>
  </si>
  <si>
    <t>Centrum Capital Ltd</t>
  </si>
  <si>
    <t>CENTRUM</t>
  </si>
  <si>
    <t>VLS Finance Ltd</t>
  </si>
  <si>
    <t>VLSFINANCE</t>
  </si>
  <si>
    <t>Polo Queen Industrial and Fintech Ltd</t>
  </si>
  <si>
    <t>PQIF</t>
  </si>
  <si>
    <t>Rishabh Instruments Ltd</t>
  </si>
  <si>
    <t>RISHABH</t>
  </si>
  <si>
    <t>Steel Exchange India Ltd</t>
  </si>
  <si>
    <t>STEELXIND</t>
  </si>
  <si>
    <t>Bliss GVS Pharma Ltd</t>
  </si>
  <si>
    <t>BLISSGVS</t>
  </si>
  <si>
    <t>Andhra Sugars Ltd</t>
  </si>
  <si>
    <t>ANDHRSUGAR</t>
  </si>
  <si>
    <t>Saurashtra Cement Ltd</t>
  </si>
  <si>
    <t>SAURASHCEM</t>
  </si>
  <si>
    <t>SAR Televenture Ltd</t>
  </si>
  <si>
    <t>SARTELE</t>
  </si>
  <si>
    <t>Vertoz Ltd</t>
  </si>
  <si>
    <t>VERTOZ</t>
  </si>
  <si>
    <t>Capital Small Finance Bank Ltd</t>
  </si>
  <si>
    <t>CAPITALSFB</t>
  </si>
  <si>
    <t>Gulshan Polyols Ltd</t>
  </si>
  <si>
    <t>GULPOLY</t>
  </si>
  <si>
    <t>KMC Speciality Hospitals (India) Ltd</t>
  </si>
  <si>
    <t>KMCSHIL</t>
  </si>
  <si>
    <t>Tourism Finance Corporation of India Ltd</t>
  </si>
  <si>
    <t>TFCILTD</t>
  </si>
  <si>
    <t>Shree Digvijay Cement Co Ltd</t>
  </si>
  <si>
    <t>SHREDIGCEM</t>
  </si>
  <si>
    <t>Vardhman Holdings Ltd</t>
  </si>
  <si>
    <t>VHL</t>
  </si>
  <si>
    <t>Western Carriers (India) Ltd</t>
  </si>
  <si>
    <t>WCIL</t>
  </si>
  <si>
    <t>Maan Aluminium Ltd</t>
  </si>
  <si>
    <t>MAANALU</t>
  </si>
  <si>
    <t>Punjab Chemicals and Crop Protection Ltd</t>
  </si>
  <si>
    <t>PUNJABCHEM</t>
  </si>
  <si>
    <t>Essen Speciality Films Ltd</t>
  </si>
  <si>
    <t>ESFL</t>
  </si>
  <si>
    <t>Spacenet Enterprises India Ltd</t>
  </si>
  <si>
    <t>SPCENET</t>
  </si>
  <si>
    <t>SPML Infra Ltd</t>
  </si>
  <si>
    <t>SPMLINFRA</t>
  </si>
  <si>
    <t>Fairchem Organics Ltd</t>
  </si>
  <si>
    <t>FAIRCHEMOR</t>
  </si>
  <si>
    <t>Selan Exploration Technology Ltd</t>
  </si>
  <si>
    <t>SELAN</t>
  </si>
  <si>
    <t>Dhunseri Investments Ltd</t>
  </si>
  <si>
    <t>DHUNINV</t>
  </si>
  <si>
    <t>Ice Make Refrigeration Ltd</t>
  </si>
  <si>
    <t>ICEMAKE</t>
  </si>
  <si>
    <t>Subex Ltd</t>
  </si>
  <si>
    <t>SUBEXLTD</t>
  </si>
  <si>
    <t>Aurum Proptech Ltd</t>
  </si>
  <si>
    <t>AURUM</t>
  </si>
  <si>
    <t>Khazanchi Jewellers Ltd</t>
  </si>
  <si>
    <t>KHAZANCHI</t>
  </si>
  <si>
    <t>Apparel, Accessories &amp; Luxury Goods</t>
  </si>
  <si>
    <t>Best Agrolife Ltd</t>
  </si>
  <si>
    <t>BESTAGRO</t>
  </si>
  <si>
    <t>Asian Star Co Ltd</t>
  </si>
  <si>
    <t>ASTAR</t>
  </si>
  <si>
    <t>AFCOM Holdings Ltd</t>
  </si>
  <si>
    <t>AFCOM</t>
  </si>
  <si>
    <t>Air Freight &amp; Logistics</t>
  </si>
  <si>
    <t>Mukka Proteins Ltd</t>
  </si>
  <si>
    <t>MUKKA</t>
  </si>
  <si>
    <t>AVT Natural Products Ltd</t>
  </si>
  <si>
    <t>AVTNPL</t>
  </si>
  <si>
    <t>Pakka Limited</t>
  </si>
  <si>
    <t>PAKKA</t>
  </si>
  <si>
    <t>Ashika Credit Capital Ltd</t>
  </si>
  <si>
    <t>ASHIKA</t>
  </si>
  <si>
    <t>Credo Brands Marketing Ltd</t>
  </si>
  <si>
    <t>MUFTI</t>
  </si>
  <si>
    <t>Men's Clothing</t>
  </si>
  <si>
    <t>Last Mile Enterprises Ltd</t>
  </si>
  <si>
    <t>LASTMILE</t>
  </si>
  <si>
    <t>Munjal Auto Industries Ltd</t>
  </si>
  <si>
    <t>MUNJALAU</t>
  </si>
  <si>
    <t>Prakash Pipes Ltd</t>
  </si>
  <si>
    <t>PPL</t>
  </si>
  <si>
    <t>Heubach Colorants India Ltd</t>
  </si>
  <si>
    <t>HEUBACHIND</t>
  </si>
  <si>
    <t>Dhampur Sugar Mills Ltd</t>
  </si>
  <si>
    <t>DHAMPURSUG</t>
  </si>
  <si>
    <t>Kirloskar Electric Company Ltd</t>
  </si>
  <si>
    <t>KECL</t>
  </si>
  <si>
    <t>Century Enka Ltd</t>
  </si>
  <si>
    <t>CENTENKA</t>
  </si>
  <si>
    <t>Vimta Labs Ltd</t>
  </si>
  <si>
    <t>VIMTALABS</t>
  </si>
  <si>
    <t>Tamilnadu Newsprint &amp; Papers Ltd</t>
  </si>
  <si>
    <t>TNPL</t>
  </si>
  <si>
    <t>Jagsonpal Pharmaceuticals Ltd</t>
  </si>
  <si>
    <t>JAGSNPHARM</t>
  </si>
  <si>
    <t>Rico Auto Industries Ltd</t>
  </si>
  <si>
    <t>RICOAUTO</t>
  </si>
  <si>
    <t>Enkei Wheels (India) Ltd</t>
  </si>
  <si>
    <t>ENKEIWHEL</t>
  </si>
  <si>
    <t>Kamdhenu Ltd</t>
  </si>
  <si>
    <t>KAMDHENU</t>
  </si>
  <si>
    <t>Xchanging Solutions Ltd</t>
  </si>
  <si>
    <t>XCHANGING</t>
  </si>
  <si>
    <t>Sree Rayalaseema Hi-Strength Hypo Ltd</t>
  </si>
  <si>
    <t>SRHHYPOLTD</t>
  </si>
  <si>
    <t>Arrow Greentech Ltd</t>
  </si>
  <si>
    <t>ARROWGREEN</t>
  </si>
  <si>
    <t>Kernex Microsystems (India) Ltd</t>
  </si>
  <si>
    <t>KERNEX</t>
  </si>
  <si>
    <t>Windsor Machines Ltd</t>
  </si>
  <si>
    <t>WINDMACHIN</t>
  </si>
  <si>
    <t>Popular Vehicles and Services Ltd</t>
  </si>
  <si>
    <t>PVSL</t>
  </si>
  <si>
    <t>Cellecor Gadgets Ltd</t>
  </si>
  <si>
    <t>CELLECOR</t>
  </si>
  <si>
    <t>Kothari Petrochemicals Ltd</t>
  </si>
  <si>
    <t>KOTHARIPET</t>
  </si>
  <si>
    <t>Avadh Sugar &amp; Energy Ltd</t>
  </si>
  <si>
    <t>AVADHSUGAR</t>
  </si>
  <si>
    <t>Beekay Steel Industries Ltd</t>
  </si>
  <si>
    <t>BEEKAY</t>
  </si>
  <si>
    <t>Raj Rayon Industries Ltd</t>
  </si>
  <si>
    <t>RAJRILTD</t>
  </si>
  <si>
    <t>Diffusion Engineers Ltd</t>
  </si>
  <si>
    <t>DIFFNKG</t>
  </si>
  <si>
    <t>Sandesh Ltd</t>
  </si>
  <si>
    <t>SANDESH</t>
  </si>
  <si>
    <t>Hardwyn India Ltd</t>
  </si>
  <si>
    <t>HARDWYN</t>
  </si>
  <si>
    <t>Building Products - Glass</t>
  </si>
  <si>
    <t>Zee Media Corporation Ltd</t>
  </si>
  <si>
    <t>ZEEMEDIA</t>
  </si>
  <si>
    <t>Signpost India Ltd</t>
  </si>
  <si>
    <t>SIGNPOST</t>
  </si>
  <si>
    <t>Macpower CNC Machines Ltd</t>
  </si>
  <si>
    <t>MACPOWER</t>
  </si>
  <si>
    <t>3B Blackbio DX Ltd</t>
  </si>
  <si>
    <t>3BBLACKBIO</t>
  </si>
  <si>
    <t>Fertilizers &amp; Agricultural Chemicals</t>
  </si>
  <si>
    <t>HLV Ltd</t>
  </si>
  <si>
    <t>HLVLTD</t>
  </si>
  <si>
    <t>Gala Precision Engineering Ltd</t>
  </si>
  <si>
    <t>GALAPREC</t>
  </si>
  <si>
    <t>Shiva Cement Ltd</t>
  </si>
  <si>
    <t>SHIVACEM</t>
  </si>
  <si>
    <t>Creative Newtech Ltd</t>
  </si>
  <si>
    <t>CREATIVE</t>
  </si>
  <si>
    <t>Orient Technologies Ltd</t>
  </si>
  <si>
    <t>ORIENTTECH</t>
  </si>
  <si>
    <t>Shankara Building Products Ltd</t>
  </si>
  <si>
    <t>SHANKARA</t>
  </si>
  <si>
    <t>Uttam Sugar Mills Ltd</t>
  </si>
  <si>
    <t>UTTAMSUGAR</t>
  </si>
  <si>
    <t>Vascon Engineers Ltd</t>
  </si>
  <si>
    <t>VASCONEQ</t>
  </si>
  <si>
    <t>Cosmic CRF Ltd</t>
  </si>
  <si>
    <t>COSMICCRF</t>
  </si>
  <si>
    <t>Aaswa Trading and Exports Ltd</t>
  </si>
  <si>
    <t>TCC</t>
  </si>
  <si>
    <t>Real Estate Services</t>
  </si>
  <si>
    <t>AGI Infra Ltd</t>
  </si>
  <si>
    <t>AGIIL</t>
  </si>
  <si>
    <t>Control Print Ltd</t>
  </si>
  <si>
    <t>CONTROLPR</t>
  </si>
  <si>
    <t>Emkay Taps and Cutting Tools Ltd</t>
  </si>
  <si>
    <t>EMKAYTOOLS</t>
  </si>
  <si>
    <t>Manali Petrochemicals Ltd</t>
  </si>
  <si>
    <t>MANALIPETC</t>
  </si>
  <si>
    <t>Kotyark Industries Ltd</t>
  </si>
  <si>
    <t>KOTYARK</t>
  </si>
  <si>
    <t>Max India Ltd</t>
  </si>
  <si>
    <t>MAXIND</t>
  </si>
  <si>
    <t>Manoj Vaibhav Gems N Jewellers Ltd</t>
  </si>
  <si>
    <t>MVGJL</t>
  </si>
  <si>
    <t>Indo Amines Ltd</t>
  </si>
  <si>
    <t>INDOAMIN</t>
  </si>
  <si>
    <t>Kaycee Industries Ltd</t>
  </si>
  <si>
    <t>KAYCEEI</t>
  </si>
  <si>
    <t>Electrotherm (India) Ltd</t>
  </si>
  <si>
    <t>ELECTHERM</t>
  </si>
  <si>
    <t>Vantage Knowledge Academy Ltd</t>
  </si>
  <si>
    <t>VKAL</t>
  </si>
  <si>
    <t>R K Swamy Ltd</t>
  </si>
  <si>
    <t>RKSWAMY</t>
  </si>
  <si>
    <t>Oswal Greentech Ltd</t>
  </si>
  <si>
    <t>OSWALGREEN</t>
  </si>
  <si>
    <t>Arihant Capital Markets Ltd</t>
  </si>
  <si>
    <t>ARIHANTCAP</t>
  </si>
  <si>
    <t>TV Today Network Limited</t>
  </si>
  <si>
    <t>TVTODAY</t>
  </si>
  <si>
    <t>Ngl Fine Chem Ltd</t>
  </si>
  <si>
    <t>NGLFINE</t>
  </si>
  <si>
    <t>Industrial and Prudential Investment Co Ltd</t>
  </si>
  <si>
    <t>INDPRUD</t>
  </si>
  <si>
    <t>Bajaj Healthcare Ltd</t>
  </si>
  <si>
    <t>BAJAJHCARE</t>
  </si>
  <si>
    <t>Kuantum Papers Ltd</t>
  </si>
  <si>
    <t>KUANTUM</t>
  </si>
  <si>
    <t>Ksolves India Ltd</t>
  </si>
  <si>
    <t>KSOLVES</t>
  </si>
  <si>
    <t>GIC Housing Finance Ltd</t>
  </si>
  <si>
    <t>GICHSGFIN</t>
  </si>
  <si>
    <t>AGS Transact Technologies Ltd</t>
  </si>
  <si>
    <t>AGSTRA</t>
  </si>
  <si>
    <t>Pudumjee Paper Products Ltd</t>
  </si>
  <si>
    <t>PDMJEPAPER</t>
  </si>
  <si>
    <t>Jagatjit Industries Ltd</t>
  </si>
  <si>
    <t>JAGAJITIND</t>
  </si>
  <si>
    <t>Wardwizard Innovations &amp; Mobility Ltd</t>
  </si>
  <si>
    <t>WARDINMOBI</t>
  </si>
  <si>
    <t>TGV SRAAC Ltd</t>
  </si>
  <si>
    <t>TGVSL</t>
  </si>
  <si>
    <t>Aym Syntex Ltd</t>
  </si>
  <si>
    <t>AYMSYNTEX</t>
  </si>
  <si>
    <t>Snowman Logistics Ltd</t>
  </si>
  <si>
    <t>SNOWMAN</t>
  </si>
  <si>
    <t>CFF Fluid Control Ltd</t>
  </si>
  <si>
    <t>CFF</t>
  </si>
  <si>
    <t>Aerospace &amp; Defense</t>
  </si>
  <si>
    <t>Dwarikesh Sugar Industries Ltd</t>
  </si>
  <si>
    <t>DWARKESH</t>
  </si>
  <si>
    <t>Valiant Organics Ltd</t>
  </si>
  <si>
    <t>VALIANTORG</t>
  </si>
  <si>
    <t>Mafatlal Industries Ltd</t>
  </si>
  <si>
    <t>MAFATIND</t>
  </si>
  <si>
    <t>Sahana System Ltd</t>
  </si>
  <si>
    <t>SAHANA</t>
  </si>
  <si>
    <t>Prime Securities Ltd</t>
  </si>
  <si>
    <t>PRIMESECU</t>
  </si>
  <si>
    <t>Dharmaj Crop Guard Ltd</t>
  </si>
  <si>
    <t>DHARMAJ</t>
  </si>
  <si>
    <t>Trident Techlabs Ltd</t>
  </si>
  <si>
    <t>TECHLABS</t>
  </si>
  <si>
    <t>Indo Rama Synthetics (India) Ltd</t>
  </si>
  <si>
    <t>INDORAMA</t>
  </si>
  <si>
    <t>Saint-Gobain Sekurit India Ltd</t>
  </si>
  <si>
    <t>SAINTGOBAIN</t>
  </si>
  <si>
    <t>Taneja Aerospace and Aviation Ltd</t>
  </si>
  <si>
    <t>TANAA</t>
  </si>
  <si>
    <t>Uniphos Enterprises Ltd</t>
  </si>
  <si>
    <t>UNIENTER</t>
  </si>
  <si>
    <t>Satia Industries Ltd</t>
  </si>
  <si>
    <t>SATIA</t>
  </si>
  <si>
    <t>IST Ltd</t>
  </si>
  <si>
    <t>ISTLTD</t>
  </si>
  <si>
    <t>Kross Ltd</t>
  </si>
  <si>
    <t>KROSS</t>
  </si>
  <si>
    <t>New Delhi Television Ltd</t>
  </si>
  <si>
    <t>NDTV</t>
  </si>
  <si>
    <t>Benares Hotels Ltd</t>
  </si>
  <si>
    <t>BENARAS</t>
  </si>
  <si>
    <t>City Pulse Multiplex Ltd</t>
  </si>
  <si>
    <t>CPML</t>
  </si>
  <si>
    <t>Movies &amp; Entertainment</t>
  </si>
  <si>
    <t>NACL Industries Ltd</t>
  </si>
  <si>
    <t>NACLIND</t>
  </si>
  <si>
    <t>Tuticorin Alkali Chemicals and Fertilizers Ltd</t>
  </si>
  <si>
    <t>TUTIALKA</t>
  </si>
  <si>
    <t>Infobeans Technologies Ltd</t>
  </si>
  <si>
    <t>INFOBEAN</t>
  </si>
  <si>
    <t>Elin Electronics Ltd</t>
  </si>
  <si>
    <t>ELIN</t>
  </si>
  <si>
    <t>Ritco Logistics Ltd</t>
  </si>
  <si>
    <t>RITCO</t>
  </si>
  <si>
    <t>Vilas Transcore Ltd</t>
  </si>
  <si>
    <t>VILAS</t>
  </si>
  <si>
    <t>Sika Interplant Systems Ltd</t>
  </si>
  <si>
    <t>SIKA</t>
  </si>
  <si>
    <t>Automotive Stampings and Assemblies Ltd</t>
  </si>
  <si>
    <t>ASAL</t>
  </si>
  <si>
    <t>Transindia Real Estate Ltd</t>
  </si>
  <si>
    <t>TREL</t>
  </si>
  <si>
    <t>Indo Thai Securities Ltd</t>
  </si>
  <si>
    <t>INDOTHAI</t>
  </si>
  <si>
    <t>Algoquant Fintech Ltd</t>
  </si>
  <si>
    <t>AQFINTECH</t>
  </si>
  <si>
    <t>Nelcast Ltd</t>
  </si>
  <si>
    <t>NELCAST</t>
  </si>
  <si>
    <t>Investment Trust of India Ltd</t>
  </si>
  <si>
    <t>THEINVEST</t>
  </si>
  <si>
    <t>Aptech Ltd</t>
  </si>
  <si>
    <t>APTECHT</t>
  </si>
  <si>
    <t>Sunshine Capital Ltd</t>
  </si>
  <si>
    <t>SCL</t>
  </si>
  <si>
    <t>Ratnaveer Precision Engineering Ltd</t>
  </si>
  <si>
    <t>RATNAVEER</t>
  </si>
  <si>
    <t>Vasa Denticity Ltd</t>
  </si>
  <si>
    <t>DENTALKART</t>
  </si>
  <si>
    <t>Finkurve Financial Services Ltd</t>
  </si>
  <si>
    <t>FINKURVE</t>
  </si>
  <si>
    <t>Magadh Sugar &amp; Energy Ltd</t>
  </si>
  <si>
    <t>MAGADSUGAR</t>
  </si>
  <si>
    <t>Ganesh Benzoplast Ltd</t>
  </si>
  <si>
    <t>GANESHBE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</si>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</sst>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C047BB-94F0-4071-8598-C5DE44E4A3D4}" name="Table3" displayName="Table3" ref="A1:Z125" totalsRowShown="0">
  <autoFilter ref="A1:Z125" xr:uid="{30C047BB-94F0-4071-8598-C5DE44E4A3D4}"/>
  <sortState xmlns:xlrd2="http://schemas.microsoft.com/office/spreadsheetml/2017/richdata2" ref="A2:Z125">
    <sortCondition ref="Z1:Z125"/>
  </sortState>
  <tableColumns count="26">
    <tableColumn id="1" xr3:uid="{59930738-D199-458F-A389-CF13B873D5B1}" name="Sub-Sector"/>
    <tableColumn id="2" xr3:uid="{9DEA48A8-79F2-43A6-9F60-1D6AC9F31836}" name="Count" dataDxfId="48">
      <calculatedColumnFormula>COUNTIFS(Table2[Sub-Sector],Table3[[#This Row],[Sub-Sector]])</calculatedColumnFormula>
    </tableColumn>
    <tableColumn id="3" xr3:uid="{E7199CB4-B2CA-4995-A72D-847DB146DB4A}" name="Uptrend" dataDxfId="47">
      <calculatedColumnFormula>COUNTIFS(Table2[Sub-Sector],Table3[[#This Row],[Sub-Sector]],Table2[Uptrend],"Uptrend")/Table3[[#This Row],[Count]]</calculatedColumnFormula>
    </tableColumn>
    <tableColumn id="4" xr3:uid="{3ED6F180-8291-4D3E-9858-86569C8FF70E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F18C3E29-2FE4-4B34-BA21-46C908ACAFA3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8DBD6588-90BC-4F2B-BCE5-20B607C22455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C1F8266B-8056-4F87-96D2-7209CDC0B415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417593F9-E8A4-49D1-81B5-2125301DC7E6}" name="RSI" dataDxfId="42">
      <calculatedColumnFormula>COUNTIFS(Table2[Sub-Sector],Table3[[#This Row],[Sub-Sector]],Table2[RSI Exponential â€“ 14D],"&gt;=50")/Table3[[#This Row],[Count]]</calculatedColumnFormula>
    </tableColumn>
    <tableColumn id="9" xr3:uid="{015175FA-3E2C-40D7-B923-A1B47DFADEB6}" name="Relative Volume" dataDxfId="41">
      <calculatedColumnFormula>COUNTIFS(Table2[Sub-Sector],Table3[[#This Row],[Sub-Sector]],Table2[Relative Volume],"&gt;=1")/Table3[[#This Row],[Count]]</calculatedColumnFormula>
    </tableColumn>
    <tableColumn id="10" xr3:uid="{FD5701F9-E938-474D-ADC5-425F8C22540E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836D23BD-B31D-4B54-951A-7267F86C898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0E253629-C7CA-49B0-86B1-74C6209786A0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4543B9B-A6DD-456B-9D3E-346B299993EF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A53155BE-B521-4BE8-A4BB-838D02D5E095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4D5E2C9A-E271-4662-90BC-47709BB73DB1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B1A39AF7-73A4-4EB6-BD3E-179DAE0240E7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A5D6087-2ACA-4C53-B9D4-FDD925386A6F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57862BBF-44E8-48BA-AD01-9C0785952082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58B11CAD-561A-4408-82D8-6F9E2A04DEB0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D3EC30F2-F506-4A7A-BD12-4BDCB4116A4A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C0ACB11-2C90-47D1-9304-D54049A16ABC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C1815F1E-18BE-430D-8C35-3F754601A11A}" name="Sharpe Ratio" dataDxfId="28">
      <calculatedColumnFormula>COUNTIFS(Table2[Sub-Sector],Table3[[#This Row],[Sub-Sector]],Table2[Sharpe Ratio],"&gt;=0.10")/Table3[[#This Row],[Count]]</calculatedColumnFormula>
    </tableColumn>
    <tableColumn id="23" xr3:uid="{5D4D9A84-4D90-4B8C-BF09-055A08BAEDA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D979F9CA-558B-47BD-AD0A-7B15D8668BD1}" name="Rank" dataDxfId="26">
      <calculatedColumnFormula>_xlfn.RANK.AVG(Table3[[#This Row],[Score]],Table3[Score],1)</calculatedColumnFormula>
    </tableColumn>
    <tableColumn id="25" xr3:uid="{49973BEA-CEAA-4467-ABB4-C65312C702C4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E5E3AEB-85B1-4423-B6A4-F69C038BE8FD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EC2A0-0937-4DA8-B102-1CDA6082458E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59AE9CA2-C073-4E60-9F3B-BCA44166EBBD}" name="Name"/>
    <tableColumn id="2" xr3:uid="{76E69A1B-B126-4D3E-9038-92543AF196DE}" name="Ticker"/>
    <tableColumn id="3" xr3:uid="{4F563B0B-A2D3-47FE-8BC1-4784C989438C}" name="Industry"/>
    <tableColumn id="4" xr3:uid="{F05F1C2E-1862-4875-B0A4-3DD68605C78E}" name="Sub-Sector"/>
    <tableColumn id="5" xr3:uid="{B30D31BD-EAFF-4AD0-B75F-595AE67B719E}" name="Market Cap"/>
    <tableColumn id="6" xr3:uid="{5E2F3655-2A8D-42E4-ACD0-106E39FF3ADC}" name="Close Price"/>
    <tableColumn id="7" xr3:uid="{3D52DE48-BF35-4919-B61E-66058445E551}" name="1Y Return vs Nifty"/>
    <tableColumn id="18" xr3:uid="{F3B7A4BA-262D-4F6E-A919-64BD9D3C8BB9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E3C39267-4B43-4188-8298-1ECFB7805198}" name="1M Return vs Nifty"/>
    <tableColumn id="19" xr3:uid="{1C076A3E-1FE5-4775-9529-E06CB532C939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20EDAA5A-9F30-43AC-808E-25DBA3769C02}" name="6M Return vs Nifty"/>
    <tableColumn id="20" xr3:uid="{550BF0BB-6BEF-429A-8D7A-AFCC87DAAF71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094521D-1403-4433-BA1B-129D86F4CECB}" name="1W Return vs Nifty"/>
    <tableColumn id="22" xr3:uid="{555A221B-22D4-4D48-ABAC-F1275F5AFB0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6D955747-3CB4-4A1B-A606-456E138DC533}" name="20D EMA" dataDxfId="19"/>
    <tableColumn id="11" xr3:uid="{28BF585A-2EFF-4CD0-89A7-7D2BCADD8E87}" name="50D EMA"/>
    <tableColumn id="12" xr3:uid="{84725905-1610-48B6-AC68-E1107DDF6353}" name="200D EMA"/>
    <tableColumn id="13" xr3:uid="{9C89CCC4-7050-4A5E-A4F2-1A8B135AFA93}" name="RSI Exponential â€“ 14D"/>
    <tableColumn id="25" xr3:uid="{4BCBBA84-CB6A-4101-83BD-BE0519F82AAA}" name="% Price above 20 EMA" dataDxfId="18">
      <calculatedColumnFormula>(Table2[[#This Row],[Close Price]]-Table2[[#This Row],[20D EMA]])/Table2[[#This Row],[20D EMA]]</calculatedColumnFormula>
    </tableColumn>
    <tableColumn id="24" xr3:uid="{F6013503-60F3-45F5-9AD2-633CC1C81FCC}" name="% Price above 50 EMA" dataDxfId="17">
      <calculatedColumnFormula>(Table2[[#This Row],[Close Price]]-Table2[[#This Row],[50D EMA]])/Table2[[#This Row],[50D EMA]]</calculatedColumnFormula>
    </tableColumn>
    <tableColumn id="23" xr3:uid="{4F4A45EA-AD26-4DE5-B43D-1DA2675E1160}" name="% Price above 200 EMA" dataDxfId="16">
      <calculatedColumnFormula>(Table2[[#This Row],[Close Price]]-Table2[[#This Row],[200D EMA]])/Table2[[#This Row],[200D EMA]]</calculatedColumnFormula>
    </tableColumn>
    <tableColumn id="14" xr3:uid="{9022435B-D61A-4D87-B4BB-A7DFB4BDD0E9}" name="Relative Volume"/>
    <tableColumn id="37" xr3:uid="{61927EC3-C493-4DD2-A364-9626C40DE4E9}" name="Day Low" dataDxfId="15"/>
    <tableColumn id="36" xr3:uid="{FEEA6202-F172-4C9D-A46B-35D83365D020}" name="Day High"/>
    <tableColumn id="35" xr3:uid="{AEAF572C-1846-46AB-B01B-7D2EEDA7FD29}" name="Current Week Low"/>
    <tableColumn id="34" xr3:uid="{849AD876-471D-4326-B8D3-73F47A771915}" name="Current Week High"/>
    <tableColumn id="33" xr3:uid="{326A4454-CE85-4FAB-8893-FA4B41AB6571}" name="Current Month Low"/>
    <tableColumn id="32" xr3:uid="{376066BA-4AD8-413A-BAA9-A4B72090A152}" name="Current Month High"/>
    <tableColumn id="31" xr3:uid="{750D9346-6B41-48D8-A6DE-AB5FA92FB7D8}" name="% Away From Day Low" dataDxfId="14">
      <calculatedColumnFormula>(Table2[[#This Row],[Close Price]]/Table2[[#This Row],[Day Low]])-1</calculatedColumnFormula>
    </tableColumn>
    <tableColumn id="30" xr3:uid="{B77F02E6-D38F-4630-8990-13A3C6A29E50}" name="% Away From Day High" dataDxfId="13">
      <calculatedColumnFormula>(Table2[[#This Row],[Day High]]/Table2[[#This Row],[Close Price]])-1</calculatedColumnFormula>
    </tableColumn>
    <tableColumn id="29" xr3:uid="{04E8BAB0-19AB-4696-9A39-9DFBA8A7F831}" name="% Away From Current Week Low" dataDxfId="12">
      <calculatedColumnFormula>(Table2[[#This Row],[Close Price]]/Table2[[#This Row],[Current Week Low]])-1</calculatedColumnFormula>
    </tableColumn>
    <tableColumn id="28" xr3:uid="{EE3F1B10-3B05-4A01-9C48-05461CC641A1}" name="% Away From Current Week High" dataDxfId="11">
      <calculatedColumnFormula>(Table2[[#This Row],[Current Week High]]/Table2[[#This Row],[Close Price]])-1</calculatedColumnFormula>
    </tableColumn>
    <tableColumn id="27" xr3:uid="{0E89F828-F1FA-4570-BDDB-AB5FCD571480}" name="% Away From Current Month Low" dataDxfId="10">
      <calculatedColumnFormula>(Table2[[#This Row],[Close Price]]/Table2[[#This Row],[Current Month Low]])-1</calculatedColumnFormula>
    </tableColumn>
    <tableColumn id="26" xr3:uid="{0268F237-8B52-48B3-BA23-7D6DFFEFEC18}" name="% Away From Current Month High" dataDxfId="9">
      <calculatedColumnFormula>(Table2[[#This Row],[Current Month High]]/Table2[[#This Row],[Close Price]])-1</calculatedColumnFormula>
    </tableColumn>
    <tableColumn id="15" xr3:uid="{E0CF8CF4-EDDD-49DF-867F-C2A530E1819D}" name="% Away From 52W High"/>
    <tableColumn id="16" xr3:uid="{730E41E7-B5FB-46F9-8573-6656F5C49DD0}" name="% Away From 52W Low"/>
    <tableColumn id="42" xr3:uid="{90FA15A2-8B18-4F4D-856E-32940084A0D3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EC88BC3D-6CDD-430E-B41D-E3C0174ABA61}" name="Relative Strength Sector Index" dataDxfId="7"/>
    <tableColumn id="40" xr3:uid="{2FABEF97-95FF-4795-BD7A-306B88971FA7}" name="Relative Strength Sector Index - Zone"/>
    <tableColumn id="39" xr3:uid="{57A25702-CFBE-479E-B82A-841B5B4FE8A4}" name="Rate of Change"/>
    <tableColumn id="38" xr3:uid="{165D4A2A-FE87-4E69-A085-6D26EC4FA500}" name="Rate of Change - Zone"/>
    <tableColumn id="17" xr3:uid="{E295510F-D1BD-41F3-B5ED-2F0FB49D0DA3}" name="Sharpe Ratio"/>
    <tableColumn id="43" xr3:uid="{3E70D8B2-F742-4BE0-B79E-47472F1650A6}" name="Sharpe Ratio Z-Score" dataDxfId="6">
      <calculatedColumnFormula>(Table2[[#This Row],[Sharpe Ratio]]-AVERAGE(Table2[Sharpe Ratio]))/_xlfn.STDEV.P(Table2[Sharpe Ratio])</calculatedColumnFormula>
    </tableColumn>
    <tableColumn id="44" xr3:uid="{9BF8ABDC-A5E7-4284-886B-188282D19A1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F4D61E9-DDF0-4922-94ED-69E180F1F668}" name="Rank 1Y" dataDxfId="4">
      <calculatedColumnFormula>_xlfn.RANK.AVG(Table2[[#This Row],[1Y Return vs Nifty Z-Score]],Table2[1Y Return vs Nifty Z-Score])</calculatedColumnFormula>
    </tableColumn>
    <tableColumn id="46" xr3:uid="{65944BFE-6EF1-4F28-8EAC-59403F102036}" name="Rank 6M" dataDxfId="3">
      <calculatedColumnFormula>_xlfn.RANK.AVG(Table2[[#This Row],[6M Return vs Nifty Z-Score]],Table2[6M Return vs Nifty Z-Score])</calculatedColumnFormula>
    </tableColumn>
    <tableColumn id="47" xr3:uid="{EB13870E-6AB0-4D17-8325-77945001064B}" name="Rank Sharpe" dataDxfId="2">
      <calculatedColumnFormula>_xlfn.RANK.AVG(Table2[[#This Row],[Sharpe Ratio Z-Score]],Table2[Sharpe Ratio Z-Score])</calculatedColumnFormula>
    </tableColumn>
    <tableColumn id="48" xr3:uid="{45404911-70A0-4707-AB4A-AFB8870BFF09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D8737-B44C-40BE-A6BA-54D4202739C1}" name="Table1" displayName="Table1" ref="A1:Q1461" totalsRowShown="0">
  <autoFilter ref="A1:Q1461" xr:uid="{8FED8737-B44C-40BE-A6BA-54D4202739C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8569F7B8-77DC-422E-8DBF-B15CA2203367}" name="Name"/>
    <tableColumn id="2" xr3:uid="{AF22CDAC-A11A-472C-959F-B11B7BC6EDBE}" name="Ticker"/>
    <tableColumn id="18" xr3:uid="{4D32523F-6A08-46E1-A10A-005480687FE2}" name="Industry" dataDxfId="0">
      <calculatedColumnFormula>IFERROR(VLOOKUP(Table1[[#This Row],[Ticker]],[1]!Table1[[Symbol]:[Industry]],2,FALSE),"-")</calculatedColumnFormula>
    </tableColumn>
    <tableColumn id="3" xr3:uid="{BDC0A318-450C-4D7D-8C96-F5CB2125FA89}" name="Sub-Sector"/>
    <tableColumn id="4" xr3:uid="{948E46A4-14DB-45DC-8F7E-89392BAC9602}" name="Market Cap"/>
    <tableColumn id="5" xr3:uid="{B073824A-72C3-4880-A90F-A449692600DA}" name="Close Price"/>
    <tableColumn id="6" xr3:uid="{5FE33391-7820-4036-8ABC-21326E91BC8F}" name="1Y Return vs Nifty"/>
    <tableColumn id="7" xr3:uid="{2CBC1FBA-E1AC-4604-B1DE-8D435AD0021F}" name="1M Return vs Nifty"/>
    <tableColumn id="8" xr3:uid="{6A42A873-F24E-4CC2-BF76-7A5A5FD78C91}" name="6M Return vs Nifty"/>
    <tableColumn id="9" xr3:uid="{AF5CE6DE-E027-4D29-B7B6-4EC9B22813E3}" name="1W Return vs Nifty"/>
    <tableColumn id="10" xr3:uid="{643BAAE1-E200-4073-9067-DE0B2F371998}" name="50D EMA"/>
    <tableColumn id="11" xr3:uid="{CD8CB522-4AE1-4C55-9515-D2486A02A86D}" name="200D EMA"/>
    <tableColumn id="12" xr3:uid="{E0A8FCBC-96EF-4AD5-84FA-FEEB60ECAEB2}" name="RSI Exponential â€“ 14D"/>
    <tableColumn id="13" xr3:uid="{17164701-2F80-4944-840A-419648D54EDC}" name="Relative Volume"/>
    <tableColumn id="14" xr3:uid="{C5733F54-C994-4341-921D-4AE4B9CE21CB}" name="% Away From 52W High"/>
    <tableColumn id="15" xr3:uid="{7599D4C5-9D29-4330-B37F-37FB2AB545C3}" name="% Away From 52W Low"/>
    <tableColumn id="16" xr3:uid="{36F9AC51-38D0-4353-AEB8-6027DE34B641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0AEC-B7C8-4F44-900C-EB6C1C636E62}">
  <dimension ref="A1:Z125"/>
  <sheetViews>
    <sheetView tabSelected="1" topLeftCell="P1" workbookViewId="0">
      <selection activeCell="U2" sqref="U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3154</v>
      </c>
      <c r="C1" s="1" t="s">
        <v>3140</v>
      </c>
      <c r="D1" s="1" t="s">
        <v>3155</v>
      </c>
      <c r="E1" s="1" t="s">
        <v>3156</v>
      </c>
      <c r="F1" s="1" t="s">
        <v>7</v>
      </c>
      <c r="G1" s="1" t="s">
        <v>5</v>
      </c>
      <c r="H1" s="1" t="s">
        <v>3157</v>
      </c>
      <c r="I1" s="1" t="s">
        <v>12</v>
      </c>
      <c r="J1" s="1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13</v>
      </c>
      <c r="Q1" s="1" t="s">
        <v>14</v>
      </c>
      <c r="R1" s="1" t="s">
        <v>3158</v>
      </c>
      <c r="S1" s="1" t="s">
        <v>3126</v>
      </c>
      <c r="T1" s="1" t="s">
        <v>3127</v>
      </c>
      <c r="U1" s="1" t="s">
        <v>3144</v>
      </c>
      <c r="V1" s="1" t="s">
        <v>15</v>
      </c>
      <c r="W1" t="s">
        <v>3149</v>
      </c>
      <c r="X1" t="s">
        <v>3159</v>
      </c>
      <c r="Y1" t="s">
        <v>3160</v>
      </c>
      <c r="Z1" t="s">
        <v>3161</v>
      </c>
    </row>
    <row r="2" spans="1:26" x14ac:dyDescent="0.3">
      <c r="A2" t="s">
        <v>1136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105.5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26.5</v>
      </c>
      <c r="Z2">
        <f>_xlfn.RANK.AVG(Table3[[#This Row],[Score 2 ]],Table3[[Score 2 ]],1)</f>
        <v>2</v>
      </c>
    </row>
    <row r="3" spans="1:26" x14ac:dyDescent="0.3">
      <c r="A3" t="s">
        <v>686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26.5</v>
      </c>
      <c r="Z3">
        <f>_xlfn.RANK.AVG(Table3[[#This Row],[Score 2 ]],Table3[[Score 2 ]],1)</f>
        <v>2</v>
      </c>
    </row>
    <row r="4" spans="1:26" x14ac:dyDescent="0.3">
      <c r="A4" t="s">
        <v>307</v>
      </c>
      <c r="B4">
        <f>COUNTIFS(Table2[Sub-Sector],Table3[[#This Row],[Sub-Sector]])</f>
        <v>1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1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1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36.5</v>
      </c>
      <c r="X4">
        <f>_xlfn.RANK.AVG(Table3[[#This Row],[Score]],Table3[Score],1)</f>
        <v>1.5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26.5</v>
      </c>
      <c r="Z4">
        <f>_xlfn.RANK.AVG(Table3[[#This Row],[Score 2 ]],Table3[[Score 2 ]],1)</f>
        <v>2</v>
      </c>
    </row>
    <row r="5" spans="1:26" x14ac:dyDescent="0.3">
      <c r="A5" t="s">
        <v>390</v>
      </c>
      <c r="B5">
        <f>COUNTIFS(Table2[Sub-Sector],Table3[[#This Row],[Sub-Sector]])</f>
        <v>4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0.25</v>
      </c>
      <c r="E5" s="1">
        <f>COUNTIFS(Table2[Sub-Sector],Table3[[#This Row],[Sub-Sector]],Table2[1M Return vs Nifty],"&gt;=5")/Table3[[#This Row],[Count]]</f>
        <v>1</v>
      </c>
      <c r="F5" s="1">
        <f>COUNTIFS(Table2[Sub-Sector],Table3[[#This Row],[Sub-Sector]],Table2[6M Return vs Nifty],"&gt;=10")/Table3[[#This Row],[Count]]</f>
        <v>0.75</v>
      </c>
      <c r="G5" s="1">
        <f>COUNTIFS(Table2[Sub-Sector],Table3[[#This Row],[Sub-Sector]],Table2[1Y Return vs Nifty],"&gt;=10")/Table3[[#This Row],[Count]]</f>
        <v>0.75</v>
      </c>
      <c r="H5" s="1">
        <f>COUNTIFS(Table2[Sub-Sector],Table3[[#This Row],[Sub-Sector]],Table2[RSI Exponential â€“ 14D],"&gt;=50")/Table3[[#This Row],[Count]]</f>
        <v>0.75</v>
      </c>
      <c r="I5" s="1">
        <f>COUNTIFS(Table2[Sub-Sector],Table3[[#This Row],[Sub-Sector]],Table2[Relative Volume],"&gt;=1")/Table3[[#This Row],[Count]]</f>
        <v>0.75</v>
      </c>
      <c r="J5" s="1">
        <f>COUNTIFS(Table2[Sub-Sector],Table3[[#This Row],[Sub-Sector]],Table2[% Away From Day Low],"&gt;=0.05")/Table3[[#This Row],[Count]]</f>
        <v>0.25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0.25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0.75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62.5</v>
      </c>
      <c r="Z5">
        <f>_xlfn.RANK.AVG(Table3[[#This Row],[Score 2 ]],Table3[[Score 2 ]],1)</f>
        <v>4</v>
      </c>
    </row>
    <row r="6" spans="1:26" x14ac:dyDescent="0.3">
      <c r="A6" t="s">
        <v>176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0.5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0.5</v>
      </c>
      <c r="P6" s="1">
        <f>COUNTIFS(Table2[Sub-Sector],Table3[[#This Row],[Sub-Sector]],Table2[% Away From 52W High],"&lt;=10")/Table3[[#This Row],[Count]]</f>
        <v>0.5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0.5</v>
      </c>
      <c r="S6" s="1">
        <f>COUNTIFS(Table2[Sub-Sector],Table3[[#This Row],[Sub-Sector]],Table2[% Price above 50 EMA],"&gt;=0")/Table3[[#This Row],[Count]]</f>
        <v>0.5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0.5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</v>
      </c>
      <c r="X6">
        <f>_xlfn.RANK.AVG(Table3[[#This Row],[Score]],Table3[Score],1)</f>
        <v>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75</v>
      </c>
      <c r="Z6">
        <f>_xlfn.RANK.AVG(Table3[[#This Row],[Score 2 ]],Table3[[Score 2 ]],1)</f>
        <v>5</v>
      </c>
    </row>
    <row r="7" spans="1:26" x14ac:dyDescent="0.3">
      <c r="A7" t="s">
        <v>217</v>
      </c>
      <c r="B7">
        <f>COUNTIFS(Table2[Sub-Sector],Table3[[#This Row],[Sub-Sector]])</f>
        <v>8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0.625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0.375</v>
      </c>
      <c r="I7" s="1">
        <f>COUNTIFS(Table2[Sub-Sector],Table3[[#This Row],[Sub-Sector]],Table2[Relative Volume],"&gt;=1")/Table3[[#This Row],[Count]]</f>
        <v>0.625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0.125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0.625</v>
      </c>
      <c r="O7" s="1">
        <f>COUNTIFS(Table2[Sub-Sector],Table3[[#This Row],[Sub-Sector]],Table2[% Away From Current Month High],"&lt;=0.05")/Table3[[#This Row],[Count]]</f>
        <v>0.125</v>
      </c>
      <c r="P7" s="1">
        <f>COUNTIFS(Table2[Sub-Sector],Table3[[#This Row],[Sub-Sector]],Table2[% Away From 52W High],"&lt;=10")/Table3[[#This Row],[Count]]</f>
        <v>0.375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0.25</v>
      </c>
      <c r="S7" s="1">
        <f>COUNTIFS(Table2[Sub-Sector],Table3[[#This Row],[Sub-Sector]],Table2[% Price above 50 EMA],"&gt;=0")/Table3[[#This Row],[Count]]</f>
        <v>0.625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0.125</v>
      </c>
      <c r="V7" s="1">
        <f>COUNTIFS(Table2[Sub-Sector],Table3[[#This Row],[Sub-Sector]],Table2[Sharpe Ratio],"&gt;=0.10")/Table3[[#This Row],[Count]]</f>
        <v>0.375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176</v>
      </c>
      <c r="X7">
        <f>_xlfn.RANK.AVG(Table3[[#This Row],[Score]],Table3[Score],1)</f>
        <v>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91.5</v>
      </c>
      <c r="Z7">
        <f>_xlfn.RANK.AVG(Table3[[#This Row],[Score 2 ]],Table3[[Score 2 ]],1)</f>
        <v>6</v>
      </c>
    </row>
    <row r="8" spans="1:26" x14ac:dyDescent="0.3">
      <c r="A8" t="s">
        <v>920</v>
      </c>
      <c r="B8">
        <f>COUNTIFS(Table2[Sub-Sector],Table3[[#This Row],[Sub-Sector]])</f>
        <v>1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</v>
      </c>
      <c r="I8" s="1">
        <f>COUNTIFS(Table2[Sub-Sector],Table3[[#This Row],[Sub-Sector]],Table2[Relative Volume],"&gt;=1")/Table3[[#This Row],[Count]]</f>
        <v>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</v>
      </c>
      <c r="S8" s="1">
        <f>COUNTIFS(Table2[Sub-Sector],Table3[[#This Row],[Sub-Sector]],Table2[% Price above 50 EMA],"&gt;=0")/Table3[[#This Row],[Count]]</f>
        <v>0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</v>
      </c>
      <c r="V8" s="1">
        <f>COUNTIFS(Table2[Sub-Sector],Table3[[#This Row],[Sub-Sector]],Table2[Sharpe Ratio],"&gt;=0.10")/Table3[[#This Row],[Count]]</f>
        <v>0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</v>
      </c>
      <c r="X8">
        <f>_xlfn.RANK.AVG(Table3[[#This Row],[Score]],Table3[Score],1)</f>
        <v>20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110.5</v>
      </c>
      <c r="Z8">
        <f>_xlfn.RANK.AVG(Table3[[#This Row],[Score 2 ]],Table3[[Score 2 ]],1)</f>
        <v>7</v>
      </c>
    </row>
    <row r="9" spans="1:26" x14ac:dyDescent="0.3">
      <c r="A9" t="s">
        <v>721</v>
      </c>
      <c r="B9">
        <f>COUNTIFS(Table2[Sub-Sector],Table3[[#This Row],[Sub-Sector]])</f>
        <v>3</v>
      </c>
      <c r="C9" s="1">
        <f>COUNTIFS(Table2[Sub-Sector],Table3[[#This Row],[Sub-Sector]],Table2[Uptrend],"Uptrend")/Table3[[#This Row],[Count]]</f>
        <v>0.66666666666666663</v>
      </c>
      <c r="D9" s="1">
        <f>COUNTIFS(Table2[Sub-Sector],Table3[[#This Row],[Sub-Sector]],Table2[1W Return vs Nifty],"&gt;=5")/Table3[[#This Row],[Count]]</f>
        <v>0.33333333333333331</v>
      </c>
      <c r="E9" s="1">
        <f>COUNTIFS(Table2[Sub-Sector],Table3[[#This Row],[Sub-Sector]],Table2[1M Return vs Nifty],"&gt;=5")/Table3[[#This Row],[Count]]</f>
        <v>0.66666666666666663</v>
      </c>
      <c r="F9" s="1">
        <f>COUNTIFS(Table2[Sub-Sector],Table3[[#This Row],[Sub-Sector]],Table2[6M Return vs Nifty],"&gt;=10")/Table3[[#This Row],[Count]]</f>
        <v>0.33333333333333331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0.33333333333333331</v>
      </c>
      <c r="I9" s="1">
        <f>COUNTIFS(Table2[Sub-Sector],Table3[[#This Row],[Sub-Sector]],Table2[Relative Volume],"&gt;=1")/Table3[[#This Row],[Count]]</f>
        <v>0.33333333333333331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0.66666666666666663</v>
      </c>
      <c r="L9" s="1">
        <f>COUNTIFS(Table2[Sub-Sector],Table3[[#This Row],[Sub-Sector]],Table2[% Away From Current Week Low],"&gt;=0.05")/Table3[[#This Row],[Count]]</f>
        <v>0.33333333333333331</v>
      </c>
      <c r="M9" s="1">
        <f>COUNTIFS(Table2[Sub-Sector],Table3[[#This Row],[Sub-Sector]],Table2[% Away From Current Week High],"&lt;=0.05")/Table3[[#This Row],[Count]]</f>
        <v>0.66666666666666663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0.33333333333333331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0.33333333333333331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138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</v>
      </c>
      <c r="Z9">
        <f>_xlfn.RANK.AVG(Table3[[#This Row],[Score 2 ]],Table3[[Score 2 ]],1)</f>
        <v>8</v>
      </c>
    </row>
    <row r="10" spans="1:26" x14ac:dyDescent="0.3">
      <c r="A10" t="s">
        <v>397</v>
      </c>
      <c r="B10">
        <f>COUNTIFS(Table2[Sub-Sector],Table3[[#This Row],[Sub-Sector]])</f>
        <v>9</v>
      </c>
      <c r="C10" s="1">
        <f>COUNTIFS(Table2[Sub-Sector],Table3[[#This Row],[Sub-Sector]],Table2[Uptrend],"Uptrend")/Table3[[#This Row],[Count]]</f>
        <v>0.77777777777777779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0.33333333333333331</v>
      </c>
      <c r="F10" s="1">
        <f>COUNTIFS(Table2[Sub-Sector],Table3[[#This Row],[Sub-Sector]],Table2[6M Return vs Nifty],"&gt;=10")/Table3[[#This Row],[Count]]</f>
        <v>0.66666666666666663</v>
      </c>
      <c r="G10" s="1">
        <f>COUNTIFS(Table2[Sub-Sector],Table3[[#This Row],[Sub-Sector]],Table2[1Y Return vs Nifty],"&gt;=10")/Table3[[#This Row],[Count]]</f>
        <v>0.66666666666666663</v>
      </c>
      <c r="H10" s="1">
        <f>COUNTIFS(Table2[Sub-Sector],Table3[[#This Row],[Sub-Sector]],Table2[RSI Exponential â€“ 14D],"&gt;=50")/Table3[[#This Row],[Count]]</f>
        <v>0.22222222222222221</v>
      </c>
      <c r="I10" s="1">
        <f>COUNTIFS(Table2[Sub-Sector],Table3[[#This Row],[Sub-Sector]],Table2[Relative Volume],"&gt;=1")/Table3[[#This Row],[Count]]</f>
        <v>0.44444444444444442</v>
      </c>
      <c r="J10" s="1">
        <f>COUNTIFS(Table2[Sub-Sector],Table3[[#This Row],[Sub-Sector]],Table2[% Away From Day Low],"&gt;=0.05")/Table3[[#This Row],[Count]]</f>
        <v>0.22222222222222221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0.33333333333333331</v>
      </c>
      <c r="M10" s="1">
        <f>COUNTIFS(Table2[Sub-Sector],Table3[[#This Row],[Sub-Sector]],Table2[% Away From Current Week High],"&lt;=0.05")/Table3[[#This Row],[Count]]</f>
        <v>0.88888888888888884</v>
      </c>
      <c r="N10" s="1">
        <f>COUNTIFS(Table2[Sub-Sector],Table3[[#This Row],[Sub-Sector]],Table2[% Away From Current Month Low],"&gt;=0.05")/Table3[[#This Row],[Count]]</f>
        <v>0.66666666666666663</v>
      </c>
      <c r="O10" s="1">
        <f>COUNTIFS(Table2[Sub-Sector],Table3[[#This Row],[Sub-Sector]],Table2[% Away From Current Month High],"&lt;=0.05")/Table3[[#This Row],[Count]]</f>
        <v>0.1111111111111111</v>
      </c>
      <c r="P10" s="1">
        <f>COUNTIFS(Table2[Sub-Sector],Table3[[#This Row],[Sub-Sector]],Table2[% Away From 52W High],"&lt;=10")/Table3[[#This Row],[Count]]</f>
        <v>0.1111111111111111</v>
      </c>
      <c r="Q10" s="1">
        <f>COUNTIFS(Table2[Sub-Sector],Table3[[#This Row],[Sub-Sector]],Table2[% Away From 52W Low],"&gt;=10")/Table3[[#This Row],[Count]]</f>
        <v>0.88888888888888884</v>
      </c>
      <c r="R10" s="1">
        <f>COUNTIFS(Table2[Sub-Sector],Table3[[#This Row],[Sub-Sector]],Table2[% Price above 20 EMA],"&gt;=0")/Table3[[#This Row],[Count]]</f>
        <v>0.22222222222222221</v>
      </c>
      <c r="S10" s="1">
        <f>COUNTIFS(Table2[Sub-Sector],Table3[[#This Row],[Sub-Sector]],Table2[% Price above 50 EMA],"&gt;=0")/Table3[[#This Row],[Count]]</f>
        <v>0.44444444444444442</v>
      </c>
      <c r="T10" s="1">
        <f>COUNTIFS(Table2[Sub-Sector],Table3[[#This Row],[Sub-Sector]],Table2[% Price above 200 EMA],"&gt;=0")/Table3[[#This Row],[Count]]</f>
        <v>0.77777777777777779</v>
      </c>
      <c r="U10" s="1">
        <f>COUNTIFS(Table2[Sub-Sector],Table3[[#This Row],[Sub-Sector]],Table2[Rate of Change - Zone],"Positive")/Table3[[#This Row],[Count]]</f>
        <v>0.22222222222222221</v>
      </c>
      <c r="V10" s="1">
        <f>COUNTIFS(Table2[Sub-Sector],Table3[[#This Row],[Sub-Sector]],Table2[Sharpe Ratio],"&gt;=0.10")/Table3[[#This Row],[Count]]</f>
        <v>0.44444444444444442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10">
        <f>_xlfn.RANK.AVG(Table3[[#This Row],[Score]],Table3[Score],1)</f>
        <v>11.5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</v>
      </c>
      <c r="Z10">
        <f>_xlfn.RANK.AVG(Table3[[#This Row],[Score 2 ]],Table3[[Score 2 ]],1)</f>
        <v>9</v>
      </c>
    </row>
    <row r="11" spans="1:26" x14ac:dyDescent="0.3">
      <c r="A11" t="s">
        <v>411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0.5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11">
        <f>_xlfn.RANK.AVG(Table3[[#This Row],[Score]],Table3[Score],1)</f>
        <v>14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1">
        <f>_xlfn.RANK.AVG(Table3[[#This Row],[Score 2 ]],Table3[[Score 2 ]],1)</f>
        <v>10</v>
      </c>
    </row>
    <row r="12" spans="1:26" x14ac:dyDescent="0.3">
      <c r="A12" t="s">
        <v>328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0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0</v>
      </c>
      <c r="I12" s="1">
        <f>COUNTIFS(Table2[Sub-Sector],Table3[[#This Row],[Sub-Sector]],Table2[Relative Volume],"&gt;=1")/Table3[[#This Row],[Count]]</f>
        <v>0.66666666666666663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0.66666666666666663</v>
      </c>
      <c r="L12" s="1">
        <f>COUNTIFS(Table2[Sub-Sector],Table3[[#This Row],[Sub-Sector]],Table2[% Away From Current Week Low],"&gt;=0.05")/Table3[[#This Row],[Count]]</f>
        <v>0.33333333333333331</v>
      </c>
      <c r="M12" s="1">
        <f>COUNTIFS(Table2[Sub-Sector],Table3[[#This Row],[Sub-Sector]],Table2[% Away From Current Week High],"&lt;=0.05")/Table3[[#This Row],[Count]]</f>
        <v>0.66666666666666663</v>
      </c>
      <c r="N12" s="1">
        <f>COUNTIFS(Table2[Sub-Sector],Table3[[#This Row],[Sub-Sector]],Table2[% Away From Current Month Low],"&gt;=0.05")/Table3[[#This Row],[Count]]</f>
        <v>0.33333333333333331</v>
      </c>
      <c r="O12" s="1">
        <f>COUNTIFS(Table2[Sub-Sector],Table3[[#This Row],[Sub-Sector]],Table2[% Away From Current Month High],"&lt;=0.05")/Table3[[#This Row],[Count]]</f>
        <v>0</v>
      </c>
      <c r="P12" s="1">
        <f>COUNTIFS(Table2[Sub-Sector],Table3[[#This Row],[Sub-Sector]],Table2[% Away From 52W High],"&lt;=10")/Table3[[#This Row],[Count]]</f>
        <v>0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</v>
      </c>
      <c r="S12" s="1">
        <f>COUNTIFS(Table2[Sub-Sector],Table3[[#This Row],[Sub-Sector]],Table2[% Price above 50 EMA],"&gt;=0")/Table3[[#This Row],[Count]]</f>
        <v>0</v>
      </c>
      <c r="T12" s="1">
        <f>COUNTIFS(Table2[Sub-Sector],Table3[[#This Row],[Sub-Sector]],Table2[% Price above 200 EMA],"&gt;=0")/Table3[[#This Row],[Count]]</f>
        <v>0.66666666666666663</v>
      </c>
      <c r="U12" s="1">
        <f>COUNTIFS(Table2[Sub-Sector],Table3[[#This Row],[Sub-Sector]],Table2[Rate of Change - Zone],"Positive")/Table3[[#This Row],[Count]]</f>
        <v>0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12">
        <f>_xlfn.RANK.AVG(Table3[[#This Row],[Score]],Table3[Score],1)</f>
        <v>43.5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2">
        <f>_xlfn.RANK.AVG(Table3[[#This Row],[Score 2 ]],Table3[[Score 2 ]],1)</f>
        <v>11</v>
      </c>
    </row>
    <row r="13" spans="1:26" x14ac:dyDescent="0.3">
      <c r="A13" t="s">
        <v>105</v>
      </c>
      <c r="B13">
        <f>COUNTIFS(Table2[Sub-Sector],Table3[[#This Row],[Sub-Sector]])</f>
        <v>3</v>
      </c>
      <c r="C13" s="1">
        <f>COUNTIFS(Table2[Sub-Sector],Table3[[#This Row],[Sub-Sector]],Table2[Uptrend],"Uptrend")/Table3[[#This Row],[Count]]</f>
        <v>0.66666666666666663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0.33333333333333331</v>
      </c>
      <c r="F13" s="1">
        <f>COUNTIFS(Table2[Sub-Sector],Table3[[#This Row],[Sub-Sector]],Table2[6M Return vs Nifty],"&gt;=10")/Table3[[#This Row],[Count]]</f>
        <v>0.33333333333333331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0.33333333333333331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0.33333333333333331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0.33333333333333331</v>
      </c>
      <c r="S13" s="1">
        <f>COUNTIFS(Table2[Sub-Sector],Table3[[#This Row],[Sub-Sector]],Table2[% Price above 50 EMA],"&gt;=0")/Table3[[#This Row],[Count]]</f>
        <v>0.66666666666666663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0.33333333333333331</v>
      </c>
      <c r="V13" s="1">
        <f>COUNTIFS(Table2[Sub-Sector],Table3[[#This Row],[Sub-Sector]],Table2[Sharpe Ratio],"&gt;=0.10")/Table3[[#This Row],[Count]]</f>
        <v>0.33333333333333331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232</v>
      </c>
      <c r="X13">
        <f>_xlfn.RANK.AVG(Table3[[#This Row],[Score]],Table3[Score],1)</f>
        <v>15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13">
        <f>_xlfn.RANK.AVG(Table3[[#This Row],[Score 2 ]],Table3[[Score 2 ]],1)</f>
        <v>12.5</v>
      </c>
    </row>
    <row r="14" spans="1:26" x14ac:dyDescent="0.3">
      <c r="A14" t="s">
        <v>282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0.33333333333333331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0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0.66666666666666663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0.66666666666666663</v>
      </c>
      <c r="N14" s="1">
        <f>COUNTIFS(Table2[Sub-Sector],Table3[[#This Row],[Sub-Sector]],Table2[% Away From Current Month Low],"&gt;=0.05")/Table3[[#This Row],[Count]]</f>
        <v>0.66666666666666663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</v>
      </c>
      <c r="S14" s="1">
        <f>COUNTIFS(Table2[Sub-Sector],Table3[[#This Row],[Sub-Sector]],Table2[% Price above 50 EMA],"&gt;=0")/Table3[[#This Row],[Count]]</f>
        <v>0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0.33333333333333331</v>
      </c>
      <c r="V14" s="1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14">
        <f>_xlfn.RANK.AVG(Table3[[#This Row],[Score]],Table3[Score],1)</f>
        <v>45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14">
        <f>_xlfn.RANK.AVG(Table3[[#This Row],[Score 2 ]],Table3[[Score 2 ]],1)</f>
        <v>12.5</v>
      </c>
    </row>
    <row r="15" spans="1:26" x14ac:dyDescent="0.3">
      <c r="A15" t="s">
        <v>297</v>
      </c>
      <c r="B15">
        <f>COUNTIFS(Table2[Sub-Sector],Table3[[#This Row],[Sub-Sector]])</f>
        <v>11</v>
      </c>
      <c r="C15" s="1">
        <f>COUNTIFS(Table2[Sub-Sector],Table3[[#This Row],[Sub-Sector]],Table2[Uptrend],"Uptrend")/Table3[[#This Row],[Count]]</f>
        <v>0.63636363636363635</v>
      </c>
      <c r="D15" s="1">
        <f>COUNTIFS(Table2[Sub-Sector],Table3[[#This Row],[Sub-Sector]],Table2[1W Return vs Nifty],"&gt;=5")/Table3[[#This Row],[Count]]</f>
        <v>9.0909090909090912E-2</v>
      </c>
      <c r="E15" s="1">
        <f>COUNTIFS(Table2[Sub-Sector],Table3[[#This Row],[Sub-Sector]],Table2[1M Return vs Nifty],"&gt;=5")/Table3[[#This Row],[Count]]</f>
        <v>0.36363636363636365</v>
      </c>
      <c r="F15" s="1">
        <f>COUNTIFS(Table2[Sub-Sector],Table3[[#This Row],[Sub-Sector]],Table2[6M Return vs Nifty],"&gt;=10")/Table3[[#This Row],[Count]]</f>
        <v>0.72727272727272729</v>
      </c>
      <c r="G15" s="1">
        <f>COUNTIFS(Table2[Sub-Sector],Table3[[#This Row],[Sub-Sector]],Table2[1Y Return vs Nifty],"&gt;=10")/Table3[[#This Row],[Count]]</f>
        <v>0.54545454545454541</v>
      </c>
      <c r="H15" s="1">
        <f>COUNTIFS(Table2[Sub-Sector],Table3[[#This Row],[Sub-Sector]],Table2[RSI Exponential â€“ 14D],"&gt;=50")/Table3[[#This Row],[Count]]</f>
        <v>0.27272727272727271</v>
      </c>
      <c r="I15" s="1">
        <f>COUNTIFS(Table2[Sub-Sector],Table3[[#This Row],[Sub-Sector]],Table2[Relative Volume],"&gt;=1")/Table3[[#This Row],[Count]]</f>
        <v>0.36363636363636365</v>
      </c>
      <c r="J15" s="1">
        <f>COUNTIFS(Table2[Sub-Sector],Table3[[#This Row],[Sub-Sector]],Table2[% Away From Day Low],"&gt;=0.05")/Table3[[#This Row],[Count]]</f>
        <v>9.0909090909090912E-2</v>
      </c>
      <c r="K15" s="1">
        <f>COUNTIFS(Table2[Sub-Sector],Table3[[#This Row],[Sub-Sector]],Table2[% Away From Day High],"&lt;=0.05")/Table3[[#This Row],[Count]]</f>
        <v>0.81818181818181823</v>
      </c>
      <c r="L15" s="1">
        <f>COUNTIFS(Table2[Sub-Sector],Table3[[#This Row],[Sub-Sector]],Table2[% Away From Current Week Low],"&gt;=0.05")/Table3[[#This Row],[Count]]</f>
        <v>0.18181818181818182</v>
      </c>
      <c r="M15" s="1">
        <f>COUNTIFS(Table2[Sub-Sector],Table3[[#This Row],[Sub-Sector]],Table2[% Away From Current Week High],"&lt;=0.05")/Table3[[#This Row],[Count]]</f>
        <v>0.72727272727272729</v>
      </c>
      <c r="N15" s="1">
        <f>COUNTIFS(Table2[Sub-Sector],Table3[[#This Row],[Sub-Sector]],Table2[% Away From Current Month Low],"&gt;=0.05")/Table3[[#This Row],[Count]]</f>
        <v>0.27272727272727271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0.18181818181818182</v>
      </c>
      <c r="Q15" s="1">
        <f>COUNTIFS(Table2[Sub-Sector],Table3[[#This Row],[Sub-Sector]],Table2[% Away From 52W Low],"&gt;=10")/Table3[[#This Row],[Count]]</f>
        <v>0.90909090909090906</v>
      </c>
      <c r="R15" s="1">
        <f>COUNTIFS(Table2[Sub-Sector],Table3[[#This Row],[Sub-Sector]],Table2[% Price above 20 EMA],"&gt;=0")/Table3[[#This Row],[Count]]</f>
        <v>0.27272727272727271</v>
      </c>
      <c r="S15" s="1">
        <f>COUNTIFS(Table2[Sub-Sector],Table3[[#This Row],[Sub-Sector]],Table2[% Price above 50 EMA],"&gt;=0")/Table3[[#This Row],[Count]]</f>
        <v>0.36363636363636365</v>
      </c>
      <c r="T15" s="1">
        <f>COUNTIFS(Table2[Sub-Sector],Table3[[#This Row],[Sub-Sector]],Table2[% Price above 200 EMA],"&gt;=0")/Table3[[#This Row],[Count]]</f>
        <v>0.81818181818181823</v>
      </c>
      <c r="U15" s="1">
        <f>COUNTIFS(Table2[Sub-Sector],Table3[[#This Row],[Sub-Sector]],Table2[Rate of Change - Zone],"Positive")/Table3[[#This Row],[Count]]</f>
        <v>0.18181818181818182</v>
      </c>
      <c r="V15" s="1">
        <f>COUNTIFS(Table2[Sub-Sector],Table3[[#This Row],[Sub-Sector]],Table2[Sharpe Ratio],"&gt;=0.10")/Table3[[#This Row],[Count]]</f>
        <v>0.27272727272727271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179.5</v>
      </c>
      <c r="X15">
        <f>_xlfn.RANK.AVG(Table3[[#This Row],[Score]],Table3[Score],1)</f>
        <v>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5">
        <f>_xlfn.RANK.AVG(Table3[[#This Row],[Score 2 ]],Table3[[Score 2 ]],1)</f>
        <v>14</v>
      </c>
    </row>
    <row r="16" spans="1:26" x14ac:dyDescent="0.3">
      <c r="A16" t="s">
        <v>249</v>
      </c>
      <c r="B16">
        <f>COUNTIFS(Table2[Sub-Sector],Table3[[#This Row],[Sub-Sector]])</f>
        <v>14</v>
      </c>
      <c r="C16" s="1">
        <f>COUNTIFS(Table2[Sub-Sector],Table3[[#This Row],[Sub-Sector]],Table2[Uptrend],"Uptrend")/Table3[[#This Row],[Count]]</f>
        <v>0.7857142857142857</v>
      </c>
      <c r="D16" s="1">
        <f>COUNTIFS(Table2[Sub-Sector],Table3[[#This Row],[Sub-Sector]],Table2[1W Return vs Nifty],"&gt;=5")/Table3[[#This Row],[Count]]</f>
        <v>0.14285714285714285</v>
      </c>
      <c r="E16" s="1">
        <f>COUNTIFS(Table2[Sub-Sector],Table3[[#This Row],[Sub-Sector]],Table2[1M Return vs Nifty],"&gt;=5")/Table3[[#This Row],[Count]]</f>
        <v>0.7857142857142857</v>
      </c>
      <c r="F16" s="1">
        <f>COUNTIFS(Table2[Sub-Sector],Table3[[#This Row],[Sub-Sector]],Table2[6M Return vs Nifty],"&gt;=10")/Table3[[#This Row],[Count]]</f>
        <v>0.6428571428571429</v>
      </c>
      <c r="G16" s="1">
        <f>COUNTIFS(Table2[Sub-Sector],Table3[[#This Row],[Sub-Sector]],Table2[1Y Return vs Nifty],"&gt;=10")/Table3[[#This Row],[Count]]</f>
        <v>0.5714285714285714</v>
      </c>
      <c r="H16" s="1">
        <f>COUNTIFS(Table2[Sub-Sector],Table3[[#This Row],[Sub-Sector]],Table2[RSI Exponential â€“ 14D],"&gt;=50")/Table3[[#This Row],[Count]]</f>
        <v>0.6428571428571429</v>
      </c>
      <c r="I16" s="1">
        <f>COUNTIFS(Table2[Sub-Sector],Table3[[#This Row],[Sub-Sector]],Table2[Relative Volume],"&gt;=1")/Table3[[#This Row],[Count]]</f>
        <v>0.14285714285714285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0.14285714285714285</v>
      </c>
      <c r="M16" s="1">
        <f>COUNTIFS(Table2[Sub-Sector],Table3[[#This Row],[Sub-Sector]],Table2[% Away From Current Week High],"&lt;=0.05")/Table3[[#This Row],[Count]]</f>
        <v>0.9285714285714286</v>
      </c>
      <c r="N16" s="1">
        <f>COUNTIFS(Table2[Sub-Sector],Table3[[#This Row],[Sub-Sector]],Table2[% Away From Current Month Low],"&gt;=0.05")/Table3[[#This Row],[Count]]</f>
        <v>0.5</v>
      </c>
      <c r="O16" s="1">
        <f>COUNTIFS(Table2[Sub-Sector],Table3[[#This Row],[Sub-Sector]],Table2[% Away From Current Month High],"&lt;=0.05")/Table3[[#This Row],[Count]]</f>
        <v>0.5</v>
      </c>
      <c r="P16" s="1">
        <f>COUNTIFS(Table2[Sub-Sector],Table3[[#This Row],[Sub-Sector]],Table2[% Away From 52W High],"&lt;=10")/Table3[[#This Row],[Count]]</f>
        <v>0.35714285714285715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0.6428571428571429</v>
      </c>
      <c r="S16" s="1">
        <f>COUNTIFS(Table2[Sub-Sector],Table3[[#This Row],[Sub-Sector]],Table2[% Price above 50 EMA],"&gt;=0")/Table3[[#This Row],[Count]]</f>
        <v>0.7142857142857143</v>
      </c>
      <c r="T16" s="1">
        <f>COUNTIFS(Table2[Sub-Sector],Table3[[#This Row],[Sub-Sector]],Table2[% Price above 200 EMA],"&gt;=0")/Table3[[#This Row],[Count]]</f>
        <v>0.9285714285714286</v>
      </c>
      <c r="U16" s="1">
        <f>COUNTIFS(Table2[Sub-Sector],Table3[[#This Row],[Sub-Sector]],Table2[Rate of Change - Zone],"Positive")/Table3[[#This Row],[Count]]</f>
        <v>0.6428571428571429</v>
      </c>
      <c r="V16" s="1">
        <f>COUNTIFS(Table2[Sub-Sector],Table3[[#This Row],[Sub-Sector]],Table2[Sharpe Ratio],"&gt;=0.10")/Table3[[#This Row],[Count]]</f>
        <v>0.42857142857142855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161</v>
      </c>
      <c r="X16">
        <f>_xlfn.RANK.AVG(Table3[[#This Row],[Score]],Table3[Score],1)</f>
        <v>6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6">
        <f>_xlfn.RANK.AVG(Table3[[#This Row],[Score 2 ]],Table3[[Score 2 ]],1)</f>
        <v>15</v>
      </c>
    </row>
    <row r="17" spans="1:26" x14ac:dyDescent="0.3">
      <c r="A17" t="s">
        <v>784</v>
      </c>
      <c r="B17">
        <f>COUNTIFS(Table2[Sub-Sector],Table3[[#This Row],[Sub-Sector]])</f>
        <v>5</v>
      </c>
      <c r="C17" s="1">
        <f>COUNTIFS(Table2[Sub-Sector],Table3[[#This Row],[Sub-Sector]],Table2[Uptrend],"Uptrend")/Table3[[#This Row],[Count]]</f>
        <v>0.2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0.2</v>
      </c>
      <c r="F17" s="1">
        <f>COUNTIFS(Table2[Sub-Sector],Table3[[#This Row],[Sub-Sector]],Table2[6M Return vs Nifty],"&gt;=10")/Table3[[#This Row],[Count]]</f>
        <v>0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0.2</v>
      </c>
      <c r="I17" s="1">
        <f>COUNTIFS(Table2[Sub-Sector],Table3[[#This Row],[Sub-Sector]],Table2[Relative Volume],"&gt;=1")/Table3[[#This Row],[Count]]</f>
        <v>0.6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0.6</v>
      </c>
      <c r="O17" s="1">
        <f>COUNTIFS(Table2[Sub-Sector],Table3[[#This Row],[Sub-Sector]],Table2[% Away From Current Month High],"&lt;=0.05")/Table3[[#This Row],[Count]]</f>
        <v>0.2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0.2</v>
      </c>
      <c r="S17" s="1">
        <f>COUNTIFS(Table2[Sub-Sector],Table3[[#This Row],[Sub-Sector]],Table2[% Price above 50 EMA],"&gt;=0")/Table3[[#This Row],[Count]]</f>
        <v>0</v>
      </c>
      <c r="T17" s="1">
        <f>COUNTIFS(Table2[Sub-Sector],Table3[[#This Row],[Sub-Sector]],Table2[% Price above 200 EMA],"&gt;=0")/Table3[[#This Row],[Count]]</f>
        <v>0.6</v>
      </c>
      <c r="U17" s="1">
        <f>COUNTIFS(Table2[Sub-Sector],Table3[[#This Row],[Sub-Sector]],Table2[Rate of Change - Zone],"Positive")/Table3[[#This Row],[Count]]</f>
        <v>0.6</v>
      </c>
      <c r="V17" s="1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306.5</v>
      </c>
      <c r="X17">
        <f>_xlfn.RANK.AVG(Table3[[#This Row],[Score]],Table3[Score],1)</f>
        <v>27.5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7">
        <f>_xlfn.RANK.AVG(Table3[[#This Row],[Score 2 ]],Table3[[Score 2 ]],1)</f>
        <v>16</v>
      </c>
    </row>
    <row r="18" spans="1:26" x14ac:dyDescent="0.3">
      <c r="A18" t="s">
        <v>539</v>
      </c>
      <c r="B18">
        <f>COUNTIFS(Table2[Sub-Sector],Table3[[#This Row],[Sub-Sector]])</f>
        <v>9</v>
      </c>
      <c r="C18" s="1">
        <f>COUNTIFS(Table2[Sub-Sector],Table3[[#This Row],[Sub-Sector]],Table2[Uptrend],"Uptrend")/Table3[[#This Row],[Count]]</f>
        <v>0.66666666666666663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0.33333333333333331</v>
      </c>
      <c r="F18" s="1">
        <f>COUNTIFS(Table2[Sub-Sector],Table3[[#This Row],[Sub-Sector]],Table2[6M Return vs Nifty],"&gt;=10")/Table3[[#This Row],[Count]]</f>
        <v>0.33333333333333331</v>
      </c>
      <c r="G18" s="1">
        <f>COUNTIFS(Table2[Sub-Sector],Table3[[#This Row],[Sub-Sector]],Table2[1Y Return vs Nifty],"&gt;=10")/Table3[[#This Row],[Count]]</f>
        <v>0.55555555555555558</v>
      </c>
      <c r="H18" s="1">
        <f>COUNTIFS(Table2[Sub-Sector],Table3[[#This Row],[Sub-Sector]],Table2[RSI Exponential â€“ 14D],"&gt;=50")/Table3[[#This Row],[Count]]</f>
        <v>0.33333333333333331</v>
      </c>
      <c r="I18" s="1">
        <f>COUNTIFS(Table2[Sub-Sector],Table3[[#This Row],[Sub-Sector]],Table2[Relative Volume],"&gt;=1")/Table3[[#This Row],[Count]]</f>
        <v>0.44444444444444442</v>
      </c>
      <c r="J18" s="1">
        <f>COUNTIFS(Table2[Sub-Sector],Table3[[#This Row],[Sub-Sector]],Table2[% Away From Day Low],"&gt;=0.05")/Table3[[#This Row],[Count]]</f>
        <v>0.22222222222222221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0.33333333333333331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0.77777777777777779</v>
      </c>
      <c r="O18" s="1">
        <f>COUNTIFS(Table2[Sub-Sector],Table3[[#This Row],[Sub-Sector]],Table2[% Away From Current Month High],"&lt;=0.05")/Table3[[#This Row],[Count]]</f>
        <v>0.22222222222222221</v>
      </c>
      <c r="P18" s="1">
        <f>COUNTIFS(Table2[Sub-Sector],Table3[[#This Row],[Sub-Sector]],Table2[% Away From 52W High],"&lt;=10")/Table3[[#This Row],[Count]]</f>
        <v>0.22222222222222221</v>
      </c>
      <c r="Q18" s="1">
        <f>COUNTIFS(Table2[Sub-Sector],Table3[[#This Row],[Sub-Sector]],Table2[% Away From 52W Low],"&gt;=10")/Table3[[#This Row],[Count]]</f>
        <v>0.88888888888888884</v>
      </c>
      <c r="R18" s="1">
        <f>COUNTIFS(Table2[Sub-Sector],Table3[[#This Row],[Sub-Sector]],Table2[% Price above 20 EMA],"&gt;=0")/Table3[[#This Row],[Count]]</f>
        <v>0.33333333333333331</v>
      </c>
      <c r="S18" s="1">
        <f>COUNTIFS(Table2[Sub-Sector],Table3[[#This Row],[Sub-Sector]],Table2[% Price above 50 EMA],"&gt;=0")/Table3[[#This Row],[Count]]</f>
        <v>0.55555555555555558</v>
      </c>
      <c r="T18" s="1">
        <f>COUNTIFS(Table2[Sub-Sector],Table3[[#This Row],[Sub-Sector]],Table2[% Price above 200 EMA],"&gt;=0")/Table3[[#This Row],[Count]]</f>
        <v>0.77777777777777779</v>
      </c>
      <c r="U18" s="1">
        <f>COUNTIFS(Table2[Sub-Sector],Table3[[#This Row],[Sub-Sector]],Table2[Rate of Change - Zone],"Positive")/Table3[[#This Row],[Count]]</f>
        <v>0.33333333333333331</v>
      </c>
      <c r="V18" s="1">
        <f>COUNTIFS(Table2[Sub-Sector],Table3[[#This Row],[Sub-Sector]],Table2[Sharpe Ratio],"&gt;=0.10")/Table3[[#This Row],[Count]]</f>
        <v>0.22222222222222221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18">
        <f>_xlfn.RANK.AVG(Table3[[#This Row],[Score]],Table3[Score],1)</f>
        <v>17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8">
        <f>_xlfn.RANK.AVG(Table3[[#This Row],[Score 2 ]],Table3[[Score 2 ]],1)</f>
        <v>17</v>
      </c>
    </row>
    <row r="19" spans="1:26" x14ac:dyDescent="0.3">
      <c r="A19" t="s">
        <v>114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0.5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</v>
      </c>
      <c r="S19" s="1">
        <f>COUNTIFS(Table2[Sub-Sector],Table3[[#This Row],[Sub-Sector]],Table2[% Price above 50 EMA],"&gt;=0")/Table3[[#This Row],[Count]]</f>
        <v>0</v>
      </c>
      <c r="T19" s="1">
        <f>COUNTIFS(Table2[Sub-Sector],Table3[[#This Row],[Sub-Sector]],Table2[% Price above 200 EMA],"&gt;=0")/Table3[[#This Row],[Count]]</f>
        <v>0.5</v>
      </c>
      <c r="U19" s="1">
        <f>COUNTIFS(Table2[Sub-Sector],Table3[[#This Row],[Sub-Sector]],Table2[Rate of Change - Zone],"Positive")/Table3[[#This Row],[Count]]</f>
        <v>0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19">
        <f>_xlfn.RANK.AVG(Table3[[#This Row],[Score]],Table3[Score],1)</f>
        <v>31.5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9">
        <f>_xlfn.RANK.AVG(Table3[[#This Row],[Score 2 ]],Table3[[Score 2 ]],1)</f>
        <v>18.5</v>
      </c>
    </row>
    <row r="20" spans="1:26" x14ac:dyDescent="0.3">
      <c r="A20" t="s">
        <v>173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0.75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0.25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0.75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0.25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0.25</v>
      </c>
      <c r="S20" s="1">
        <f>COUNTIFS(Table2[Sub-Sector],Table3[[#This Row],[Sub-Sector]],Table2[% Price above 50 EMA],"&gt;=0")/Table3[[#This Row],[Count]]</f>
        <v>0.25</v>
      </c>
      <c r="T20" s="1">
        <f>COUNTIFS(Table2[Sub-Sector],Table3[[#This Row],[Sub-Sector]],Table2[% Price above 200 EMA],"&gt;=0")/Table3[[#This Row],[Count]]</f>
        <v>0.75</v>
      </c>
      <c r="U20" s="1">
        <f>COUNTIFS(Table2[Sub-Sector],Table3[[#This Row],[Sub-Sector]],Table2[Rate of Change - Zone],"Positive")/Table3[[#This Row],[Count]]</f>
        <v>0.25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</v>
      </c>
      <c r="X20">
        <f>_xlfn.RANK.AVG(Table3[[#This Row],[Score]],Table3[Score],1)</f>
        <v>18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20">
        <f>_xlfn.RANK.AVG(Table3[[#This Row],[Score 2 ]],Table3[[Score 2 ]],1)</f>
        <v>18.5</v>
      </c>
    </row>
    <row r="21" spans="1:26" x14ac:dyDescent="0.3">
      <c r="A21" t="s">
        <v>120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0.25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0.25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0.25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0.75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21">
        <f>_xlfn.RANK.AVG(Table3[[#This Row],[Score]],Table3[Score],1)</f>
        <v>26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</v>
      </c>
      <c r="Z21">
        <f>_xlfn.RANK.AVG(Table3[[#This Row],[Score 2 ]],Table3[[Score 2 ]],1)</f>
        <v>20</v>
      </c>
    </row>
    <row r="22" spans="1:26" x14ac:dyDescent="0.3">
      <c r="A22" t="s">
        <v>51</v>
      </c>
      <c r="B22">
        <f>COUNTIFS(Table2[Sub-Sector],Table3[[#This Row],[Sub-Sector]])</f>
        <v>45</v>
      </c>
      <c r="C22" s="1">
        <f>COUNTIFS(Table2[Sub-Sector],Table3[[#This Row],[Sub-Sector]],Table2[Uptrend],"Uptrend")/Table3[[#This Row],[Count]]</f>
        <v>0.62222222222222223</v>
      </c>
      <c r="D22" s="1">
        <f>COUNTIFS(Table2[Sub-Sector],Table3[[#This Row],[Sub-Sector]],Table2[1W Return vs Nifty],"&gt;=5")/Table3[[#This Row],[Count]]</f>
        <v>6.6666666666666666E-2</v>
      </c>
      <c r="E22" s="1">
        <f>COUNTIFS(Table2[Sub-Sector],Table3[[#This Row],[Sub-Sector]],Table2[1M Return vs Nifty],"&gt;=5")/Table3[[#This Row],[Count]]</f>
        <v>0.33333333333333331</v>
      </c>
      <c r="F22" s="1">
        <f>COUNTIFS(Table2[Sub-Sector],Table3[[#This Row],[Sub-Sector]],Table2[6M Return vs Nifty],"&gt;=10")/Table3[[#This Row],[Count]]</f>
        <v>0.66666666666666663</v>
      </c>
      <c r="G22" s="1">
        <f>COUNTIFS(Table2[Sub-Sector],Table3[[#This Row],[Sub-Sector]],Table2[1Y Return vs Nifty],"&gt;=10")/Table3[[#This Row],[Count]]</f>
        <v>0.71111111111111114</v>
      </c>
      <c r="H22" s="1">
        <f>COUNTIFS(Table2[Sub-Sector],Table3[[#This Row],[Sub-Sector]],Table2[RSI Exponential â€“ 14D],"&gt;=50")/Table3[[#This Row],[Count]]</f>
        <v>0.2</v>
      </c>
      <c r="I22" s="1">
        <f>COUNTIFS(Table2[Sub-Sector],Table3[[#This Row],[Sub-Sector]],Table2[Relative Volume],"&gt;=1")/Table3[[#This Row],[Count]]</f>
        <v>0.13333333333333333</v>
      </c>
      <c r="J22" s="1">
        <f>COUNTIFS(Table2[Sub-Sector],Table3[[#This Row],[Sub-Sector]],Table2[% Away From Day Low],"&gt;=0.05")/Table3[[#This Row],[Count]]</f>
        <v>8.8888888888888892E-2</v>
      </c>
      <c r="K22" s="1">
        <f>COUNTIFS(Table2[Sub-Sector],Table3[[#This Row],[Sub-Sector]],Table2[% Away From Day High],"&lt;=0.05")/Table3[[#This Row],[Count]]</f>
        <v>0.9555555555555556</v>
      </c>
      <c r="L22" s="1">
        <f>COUNTIFS(Table2[Sub-Sector],Table3[[#This Row],[Sub-Sector]],Table2[% Away From Current Week Low],"&gt;=0.05")/Table3[[#This Row],[Count]]</f>
        <v>0.26666666666666666</v>
      </c>
      <c r="M22" s="1">
        <f>COUNTIFS(Table2[Sub-Sector],Table3[[#This Row],[Sub-Sector]],Table2[% Away From Current Week High],"&lt;=0.05")/Table3[[#This Row],[Count]]</f>
        <v>0.93333333333333335</v>
      </c>
      <c r="N22" s="1">
        <f>COUNTIFS(Table2[Sub-Sector],Table3[[#This Row],[Sub-Sector]],Table2[% Away From Current Month Low],"&gt;=0.05")/Table3[[#This Row],[Count]]</f>
        <v>0.53333333333333333</v>
      </c>
      <c r="O22" s="1">
        <f>COUNTIFS(Table2[Sub-Sector],Table3[[#This Row],[Sub-Sector]],Table2[% Away From Current Month High],"&lt;=0.05")/Table3[[#This Row],[Count]]</f>
        <v>0.17777777777777778</v>
      </c>
      <c r="P22" s="1">
        <f>COUNTIFS(Table2[Sub-Sector],Table3[[#This Row],[Sub-Sector]],Table2[% Away From 52W High],"&lt;=10")/Table3[[#This Row],[Count]]</f>
        <v>0.26666666666666666</v>
      </c>
      <c r="Q22" s="1">
        <f>COUNTIFS(Table2[Sub-Sector],Table3[[#This Row],[Sub-Sector]],Table2[% Away From 52W Low],"&gt;=10")/Table3[[#This Row],[Count]]</f>
        <v>0.93333333333333335</v>
      </c>
      <c r="R22" s="1">
        <f>COUNTIFS(Table2[Sub-Sector],Table3[[#This Row],[Sub-Sector]],Table2[% Price above 20 EMA],"&gt;=0")/Table3[[#This Row],[Count]]</f>
        <v>0.22222222222222221</v>
      </c>
      <c r="S22" s="1">
        <f>COUNTIFS(Table2[Sub-Sector],Table3[[#This Row],[Sub-Sector]],Table2[% Price above 50 EMA],"&gt;=0")/Table3[[#This Row],[Count]]</f>
        <v>0.42222222222222222</v>
      </c>
      <c r="T22" s="1">
        <f>COUNTIFS(Table2[Sub-Sector],Table3[[#This Row],[Sub-Sector]],Table2[% Price above 200 EMA],"&gt;=0")/Table3[[#This Row],[Count]]</f>
        <v>0.88888888888888884</v>
      </c>
      <c r="U22" s="1">
        <f>COUNTIFS(Table2[Sub-Sector],Table3[[#This Row],[Sub-Sector]],Table2[Rate of Change - Zone],"Positive")/Table3[[#This Row],[Count]]</f>
        <v>0.17777777777777778</v>
      </c>
      <c r="V22" s="1">
        <f>COUNTIFS(Table2[Sub-Sector],Table3[[#This Row],[Sub-Sector]],Table2[Sharpe Ratio],"&gt;=0.10")/Table3[[#This Row],[Count]]</f>
        <v>0.24444444444444444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</v>
      </c>
      <c r="X22">
        <f>_xlfn.RANK.AVG(Table3[[#This Row],[Score]],Table3[Score],1)</f>
        <v>10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</v>
      </c>
      <c r="Z22">
        <f>_xlfn.RANK.AVG(Table3[[#This Row],[Score 2 ]],Table3[[Score 2 ]],1)</f>
        <v>21</v>
      </c>
    </row>
    <row r="23" spans="1:26" x14ac:dyDescent="0.3">
      <c r="A23" t="s">
        <v>99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0.33333333333333331</v>
      </c>
      <c r="G23" s="1">
        <f>COUNTIFS(Table2[Sub-Sector],Table3[[#This Row],[Sub-Sector]],Table2[1Y Return vs Nifty],"&gt;=10")/Table3[[#This Row],[Count]]</f>
        <v>1</v>
      </c>
      <c r="H23" s="1">
        <f>COUNTIFS(Table2[Sub-Sector],Table3[[#This Row],[Sub-Sector]],Table2[RSI Exponential â€“ 14D],"&gt;=50")/Table3[[#This Row],[Count]]</f>
        <v>0</v>
      </c>
      <c r="I23" s="1">
        <f>COUNTIFS(Table2[Sub-Sector],Table3[[#This Row],[Sub-Sector]],Table2[Relative Volume],"&gt;=1")/Table3[[#This Row],[Count]]</f>
        <v>0.66666666666666663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</v>
      </c>
      <c r="O23" s="1">
        <f>COUNTIFS(Table2[Sub-Sector],Table3[[#This Row],[Sub-Sector]],Table2[% Away From Current Month High],"&lt;=0.05")/Table3[[#This Row],[Count]]</f>
        <v>0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</v>
      </c>
      <c r="S23" s="1">
        <f>COUNTIFS(Table2[Sub-Sector],Table3[[#This Row],[Sub-Sector]],Table2[% Price above 50 EMA],"&gt;=0")/Table3[[#This Row],[Count]]</f>
        <v>0</v>
      </c>
      <c r="T23" s="1">
        <f>COUNTIFS(Table2[Sub-Sector],Table3[[#This Row],[Sub-Sector]],Table2[% Price above 200 EMA],"&gt;=0")/Table3[[#This Row],[Count]]</f>
        <v>0.66666666666666663</v>
      </c>
      <c r="U23" s="1">
        <f>COUNTIFS(Table2[Sub-Sector],Table3[[#This Row],[Sub-Sector]],Table2[Rate of Change - Zone],"Positive")/Table3[[#This Row],[Count]]</f>
        <v>0</v>
      </c>
      <c r="V23" s="1">
        <f>COUNTIFS(Table2[Sub-Sector],Table3[[#This Row],[Sub-Sector]],Table2[Sharpe Ratio],"&gt;=0.10")/Table3[[#This Row],[Count]]</f>
        <v>0.66666666666666663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414.5</v>
      </c>
      <c r="X23">
        <f>_xlfn.RANK.AVG(Table3[[#This Row],[Score]],Table3[Score],1)</f>
        <v>54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23">
        <f>_xlfn.RANK.AVG(Table3[[#This Row],[Score 2 ]],Table3[[Score 2 ]],1)</f>
        <v>22</v>
      </c>
    </row>
    <row r="24" spans="1:26" x14ac:dyDescent="0.3">
      <c r="A24" t="s">
        <v>237</v>
      </c>
      <c r="B24">
        <f>COUNTIFS(Table2[Sub-Sector],Table3[[#This Row],[Sub-Sector]])</f>
        <v>5</v>
      </c>
      <c r="C24" s="1">
        <f>COUNTIFS(Table2[Sub-Sector],Table3[[#This Row],[Sub-Sector]],Table2[Uptrend],"Uptrend")/Table3[[#This Row],[Count]]</f>
        <v>0.6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0.2</v>
      </c>
      <c r="F24" s="1">
        <f>COUNTIFS(Table2[Sub-Sector],Table3[[#This Row],[Sub-Sector]],Table2[6M Return vs Nifty],"&gt;=10")/Table3[[#This Row],[Count]]</f>
        <v>0.6</v>
      </c>
      <c r="G24" s="1">
        <f>COUNTIFS(Table2[Sub-Sector],Table3[[#This Row],[Sub-Sector]],Table2[1Y Return vs Nifty],"&gt;=10")/Table3[[#This Row],[Count]]</f>
        <v>0.4</v>
      </c>
      <c r="H24" s="1">
        <f>COUNTIFS(Table2[Sub-Sector],Table3[[#This Row],[Sub-Sector]],Table2[RSI Exponential â€“ 14D],"&gt;=50")/Table3[[#This Row],[Count]]</f>
        <v>0.2</v>
      </c>
      <c r="I24" s="1">
        <f>COUNTIFS(Table2[Sub-Sector],Table3[[#This Row],[Sub-Sector]],Table2[Relative Volume],"&gt;=1")/Table3[[#This Row],[Count]]</f>
        <v>0.4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0.2</v>
      </c>
      <c r="O24" s="1">
        <f>COUNTIFS(Table2[Sub-Sector],Table3[[#This Row],[Sub-Sector]],Table2[% Away From Current Month High],"&lt;=0.05")/Table3[[#This Row],[Count]]</f>
        <v>0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0.8</v>
      </c>
      <c r="R24" s="1">
        <f>COUNTIFS(Table2[Sub-Sector],Table3[[#This Row],[Sub-Sector]],Table2[% Price above 20 EMA],"&gt;=0")/Table3[[#This Row],[Count]]</f>
        <v>0.2</v>
      </c>
      <c r="S24" s="1">
        <f>COUNTIFS(Table2[Sub-Sector],Table3[[#This Row],[Sub-Sector]],Table2[% Price above 50 EMA],"&gt;=0")/Table3[[#This Row],[Count]]</f>
        <v>0.2</v>
      </c>
      <c r="T24" s="1">
        <f>COUNTIFS(Table2[Sub-Sector],Table3[[#This Row],[Sub-Sector]],Table2[% Price above 200 EMA],"&gt;=0")/Table3[[#This Row],[Count]]</f>
        <v>0.6</v>
      </c>
      <c r="U24" s="1">
        <f>COUNTIFS(Table2[Sub-Sector],Table3[[#This Row],[Sub-Sector]],Table2[Rate of Change - Zone],"Positive")/Table3[[#This Row],[Count]]</f>
        <v>0.2</v>
      </c>
      <c r="V24" s="1">
        <f>COUNTIFS(Table2[Sub-Sector],Table3[[#This Row],[Sub-Sector]],Table2[Sharpe Ratio],"&gt;=0.10")/Table3[[#This Row],[Count]]</f>
        <v>0.2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221.5</v>
      </c>
      <c r="X24">
        <f>_xlfn.RANK.AVG(Table3[[#This Row],[Score]],Table3[Score],1)</f>
        <v>11.5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4">
        <f>_xlfn.RANK.AVG(Table3[[#This Row],[Score 2 ]],Table3[[Score 2 ]],1)</f>
        <v>23</v>
      </c>
    </row>
    <row r="25" spans="1:26" x14ac:dyDescent="0.3">
      <c r="A25" t="s">
        <v>136</v>
      </c>
      <c r="B25">
        <f>COUNTIFS(Table2[Sub-Sector],Table3[[#This Row],[Sub-Sector]])</f>
        <v>20</v>
      </c>
      <c r="C25" s="1">
        <f>COUNTIFS(Table2[Sub-Sector],Table3[[#This Row],[Sub-Sector]],Table2[Uptrend],"Uptrend")/Table3[[#This Row],[Count]]</f>
        <v>0.25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0.1</v>
      </c>
      <c r="F25" s="1">
        <f>COUNTIFS(Table2[Sub-Sector],Table3[[#This Row],[Sub-Sector]],Table2[6M Return vs Nifty],"&gt;=10")/Table3[[#This Row],[Count]]</f>
        <v>0.3</v>
      </c>
      <c r="G25" s="1">
        <f>COUNTIFS(Table2[Sub-Sector],Table3[[#This Row],[Sub-Sector]],Table2[1Y Return vs Nifty],"&gt;=10")/Table3[[#This Row],[Count]]</f>
        <v>0.75</v>
      </c>
      <c r="H25" s="1">
        <f>COUNTIFS(Table2[Sub-Sector],Table3[[#This Row],[Sub-Sector]],Table2[RSI Exponential â€“ 14D],"&gt;=50")/Table3[[#This Row],[Count]]</f>
        <v>0.25</v>
      </c>
      <c r="I25" s="1">
        <f>COUNTIFS(Table2[Sub-Sector],Table3[[#This Row],[Sub-Sector]],Table2[Relative Volume],"&gt;=1")/Table3[[#This Row],[Count]]</f>
        <v>0.35</v>
      </c>
      <c r="J25" s="1">
        <f>COUNTIFS(Table2[Sub-Sector],Table3[[#This Row],[Sub-Sector]],Table2[% Away From Day Low],"&gt;=0.05")/Table3[[#This Row],[Count]]</f>
        <v>0.2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0.35</v>
      </c>
      <c r="M25" s="1">
        <f>COUNTIFS(Table2[Sub-Sector],Table3[[#This Row],[Sub-Sector]],Table2[% Away From Current Week High],"&lt;=0.05")/Table3[[#This Row],[Count]]</f>
        <v>0.95</v>
      </c>
      <c r="N25" s="1">
        <f>COUNTIFS(Table2[Sub-Sector],Table3[[#This Row],[Sub-Sector]],Table2[% Away From Current Month Low],"&gt;=0.05")/Table3[[#This Row],[Count]]</f>
        <v>0.45</v>
      </c>
      <c r="O25" s="1">
        <f>COUNTIFS(Table2[Sub-Sector],Table3[[#This Row],[Sub-Sector]],Table2[% Away From Current Month High],"&lt;=0.05")/Table3[[#This Row],[Count]]</f>
        <v>0.05</v>
      </c>
      <c r="P25" s="1">
        <f>COUNTIFS(Table2[Sub-Sector],Table3[[#This Row],[Sub-Sector]],Table2[% Away From 52W High],"&lt;=10")/Table3[[#This Row],[Count]]</f>
        <v>0.1</v>
      </c>
      <c r="Q25" s="1">
        <f>COUNTIFS(Table2[Sub-Sector],Table3[[#This Row],[Sub-Sector]],Table2[% Away From 52W Low],"&gt;=10")/Table3[[#This Row],[Count]]</f>
        <v>0.85</v>
      </c>
      <c r="R25" s="1">
        <f>COUNTIFS(Table2[Sub-Sector],Table3[[#This Row],[Sub-Sector]],Table2[% Price above 20 EMA],"&gt;=0")/Table3[[#This Row],[Count]]</f>
        <v>0.25</v>
      </c>
      <c r="S25" s="1">
        <f>COUNTIFS(Table2[Sub-Sector],Table3[[#This Row],[Sub-Sector]],Table2[% Price above 50 EMA],"&gt;=0")/Table3[[#This Row],[Count]]</f>
        <v>0.2</v>
      </c>
      <c r="T25" s="1">
        <f>COUNTIFS(Table2[Sub-Sector],Table3[[#This Row],[Sub-Sector]],Table2[% Price above 200 EMA],"&gt;=0")/Table3[[#This Row],[Count]]</f>
        <v>0.6</v>
      </c>
      <c r="U25" s="1">
        <f>COUNTIFS(Table2[Sub-Sector],Table3[[#This Row],[Sub-Sector]],Table2[Rate of Change - Zone],"Positive")/Table3[[#This Row],[Count]]</f>
        <v>0.2</v>
      </c>
      <c r="V25" s="1">
        <f>COUNTIFS(Table2[Sub-Sector],Table3[[#This Row],[Sub-Sector]],Table2[Sharpe Ratio],"&gt;=0.10")/Table3[[#This Row],[Count]]</f>
        <v>0.35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</v>
      </c>
      <c r="X25">
        <f>_xlfn.RANK.AVG(Table3[[#This Row],[Score]],Table3[Score],1)</f>
        <v>30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162.5</v>
      </c>
      <c r="Z25">
        <f>_xlfn.RANK.AVG(Table3[[#This Row],[Score 2 ]],Table3[[Score 2 ]],1)</f>
        <v>24</v>
      </c>
    </row>
    <row r="26" spans="1:26" x14ac:dyDescent="0.3">
      <c r="A26" t="s">
        <v>125</v>
      </c>
      <c r="B26">
        <f>COUNTIFS(Table2[Sub-Sector],Table3[[#This Row],[Sub-Sector]])</f>
        <v>8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0.375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0.625</v>
      </c>
      <c r="H26" s="1">
        <f>COUNTIFS(Table2[Sub-Sector],Table3[[#This Row],[Sub-Sector]],Table2[RSI Exponential â€“ 14D],"&gt;=50")/Table3[[#This Row],[Count]]</f>
        <v>0.25</v>
      </c>
      <c r="I26" s="1">
        <f>COUNTIFS(Table2[Sub-Sector],Table3[[#This Row],[Sub-Sector]],Table2[Relative Volume],"&gt;=1")/Table3[[#This Row],[Count]]</f>
        <v>0.125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0.375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0.25</v>
      </c>
      <c r="P26" s="1">
        <f>COUNTIFS(Table2[Sub-Sector],Table3[[#This Row],[Sub-Sector]],Table2[% Away From 52W High],"&lt;=10")/Table3[[#This Row],[Count]]</f>
        <v>0.125</v>
      </c>
      <c r="Q26" s="1">
        <f>COUNTIFS(Table2[Sub-Sector],Table3[[#This Row],[Sub-Sector]],Table2[% Away From 52W Low],"&gt;=10")/Table3[[#This Row],[Count]]</f>
        <v>0.875</v>
      </c>
      <c r="R26" s="1">
        <f>COUNTIFS(Table2[Sub-Sector],Table3[[#This Row],[Sub-Sector]],Table2[% Price above 20 EMA],"&gt;=0")/Table3[[#This Row],[Count]]</f>
        <v>0.25</v>
      </c>
      <c r="S26" s="1">
        <f>COUNTIFS(Table2[Sub-Sector],Table3[[#This Row],[Sub-Sector]],Table2[% Price above 50 EMA],"&gt;=0")/Table3[[#This Row],[Count]]</f>
        <v>0.25</v>
      </c>
      <c r="T26" s="1">
        <f>COUNTIFS(Table2[Sub-Sector],Table3[[#This Row],[Sub-Sector]],Table2[% Price above 200 EMA],"&gt;=0")/Table3[[#This Row],[Count]]</f>
        <v>0.625</v>
      </c>
      <c r="U26" s="1">
        <f>COUNTIFS(Table2[Sub-Sector],Table3[[#This Row],[Sub-Sector]],Table2[Rate of Change - Zone],"Positive")/Table3[[#This Row],[Count]]</f>
        <v>0.25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26">
        <f>_xlfn.RANK.AVG(Table3[[#This Row],[Score]],Table3[Score],1)</f>
        <v>21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6">
        <f>_xlfn.RANK.AVG(Table3[[#This Row],[Score 2 ]],Table3[[Score 2 ]],1)</f>
        <v>25</v>
      </c>
    </row>
    <row r="27" spans="1:26" x14ac:dyDescent="0.3">
      <c r="A27" t="s">
        <v>162</v>
      </c>
      <c r="B27">
        <f>COUNTIFS(Table2[Sub-Sector],Table3[[#This Row],[Sub-Sector]])</f>
        <v>13</v>
      </c>
      <c r="C27" s="1">
        <f>COUNTIFS(Table2[Sub-Sector],Table3[[#This Row],[Sub-Sector]],Table2[Uptrend],"Uptrend")/Table3[[#This Row],[Count]]</f>
        <v>0.46153846153846156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7.6923076923076927E-2</v>
      </c>
      <c r="F27" s="1">
        <f>COUNTIFS(Table2[Sub-Sector],Table3[[#This Row],[Sub-Sector]],Table2[6M Return vs Nifty],"&gt;=10")/Table3[[#This Row],[Count]]</f>
        <v>0.46153846153846156</v>
      </c>
      <c r="G27" s="1">
        <f>COUNTIFS(Table2[Sub-Sector],Table3[[#This Row],[Sub-Sector]],Table2[1Y Return vs Nifty],"&gt;=10")/Table3[[#This Row],[Count]]</f>
        <v>0.92307692307692313</v>
      </c>
      <c r="H27" s="1">
        <f>COUNTIFS(Table2[Sub-Sector],Table3[[#This Row],[Sub-Sector]],Table2[RSI Exponential â€“ 14D],"&gt;=50")/Table3[[#This Row],[Count]]</f>
        <v>0</v>
      </c>
      <c r="I27" s="1">
        <f>COUNTIFS(Table2[Sub-Sector],Table3[[#This Row],[Sub-Sector]],Table2[Relative Volume],"&gt;=1")/Table3[[#This Row],[Count]]</f>
        <v>0.53846153846153844</v>
      </c>
      <c r="J27" s="1">
        <f>COUNTIFS(Table2[Sub-Sector],Table3[[#This Row],[Sub-Sector]],Table2[% Away From Day Low],"&gt;=0.05")/Table3[[#This Row],[Count]]</f>
        <v>0.15384615384615385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0.38461538461538464</v>
      </c>
      <c r="M27" s="1">
        <f>COUNTIFS(Table2[Sub-Sector],Table3[[#This Row],[Sub-Sector]],Table2[% Away From Current Week High],"&lt;=0.05")/Table3[[#This Row],[Count]]</f>
        <v>0.84615384615384615</v>
      </c>
      <c r="N27" s="1">
        <f>COUNTIFS(Table2[Sub-Sector],Table3[[#This Row],[Sub-Sector]],Table2[% Away From Current Month Low],"&gt;=0.05")/Table3[[#This Row],[Count]]</f>
        <v>0.46153846153846156</v>
      </c>
      <c r="O27" s="1">
        <f>COUNTIFS(Table2[Sub-Sector],Table3[[#This Row],[Sub-Sector]],Table2[% Away From Current Month High],"&lt;=0.05")/Table3[[#This Row],[Count]]</f>
        <v>0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</v>
      </c>
      <c r="S27" s="1">
        <f>COUNTIFS(Table2[Sub-Sector],Table3[[#This Row],[Sub-Sector]],Table2[% Price above 50 EMA],"&gt;=0")/Table3[[#This Row],[Count]]</f>
        <v>7.6923076923076927E-2</v>
      </c>
      <c r="T27" s="1">
        <f>COUNTIFS(Table2[Sub-Sector],Table3[[#This Row],[Sub-Sector]],Table2[% Price above 200 EMA],"&gt;=0")/Table3[[#This Row],[Count]]</f>
        <v>0.76923076923076927</v>
      </c>
      <c r="U27" s="1">
        <f>COUNTIFS(Table2[Sub-Sector],Table3[[#This Row],[Sub-Sector]],Table2[Rate of Change - Zone],"Positive")/Table3[[#This Row],[Count]]</f>
        <v>0</v>
      </c>
      <c r="V27" s="1">
        <f>COUNTIFS(Table2[Sub-Sector],Table3[[#This Row],[Sub-Sector]],Table2[Sharpe Ratio],"&gt;=0.10")/Table3[[#This Row],[Count]]</f>
        <v>0.92307692307692313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318.5</v>
      </c>
      <c r="X27">
        <f>_xlfn.RANK.AVG(Table3[[#This Row],[Score]],Table3[Score],1)</f>
        <v>29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7">
        <f>_xlfn.RANK.AVG(Table3[[#This Row],[Score 2 ]],Table3[[Score 2 ]],1)</f>
        <v>26</v>
      </c>
    </row>
    <row r="28" spans="1:26" x14ac:dyDescent="0.3">
      <c r="A28" t="s">
        <v>21</v>
      </c>
      <c r="B28">
        <f>COUNTIFS(Table2[Sub-Sector],Table3[[#This Row],[Sub-Sector]])</f>
        <v>21</v>
      </c>
      <c r="C28" s="1">
        <f>COUNTIFS(Table2[Sub-Sector],Table3[[#This Row],[Sub-Sector]],Table2[Uptrend],"Uptrend")/Table3[[#This Row],[Count]]</f>
        <v>0.47619047619047616</v>
      </c>
      <c r="D28" s="1">
        <f>COUNTIFS(Table2[Sub-Sector],Table3[[#This Row],[Sub-Sector]],Table2[1W Return vs Nifty],"&gt;=5")/Table3[[#This Row],[Count]]</f>
        <v>4.7619047619047616E-2</v>
      </c>
      <c r="E28" s="1">
        <f>COUNTIFS(Table2[Sub-Sector],Table3[[#This Row],[Sub-Sector]],Table2[1M Return vs Nifty],"&gt;=5")/Table3[[#This Row],[Count]]</f>
        <v>0.47619047619047616</v>
      </c>
      <c r="F28" s="1">
        <f>COUNTIFS(Table2[Sub-Sector],Table3[[#This Row],[Sub-Sector]],Table2[6M Return vs Nifty],"&gt;=10")/Table3[[#This Row],[Count]]</f>
        <v>0.38095238095238093</v>
      </c>
      <c r="G28" s="1">
        <f>COUNTIFS(Table2[Sub-Sector],Table3[[#This Row],[Sub-Sector]],Table2[1Y Return vs Nifty],"&gt;=10")/Table3[[#This Row],[Count]]</f>
        <v>0.42857142857142855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0.38095238095238093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9.5238095238095233E-2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0.42857142857142855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0.2857142857142857</v>
      </c>
      <c r="Q28" s="1">
        <f>COUNTIFS(Table2[Sub-Sector],Table3[[#This Row],[Sub-Sector]],Table2[% Away From 52W Low],"&gt;=10")/Table3[[#This Row],[Count]]</f>
        <v>0.80952380952380953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0.2857142857142857</v>
      </c>
      <c r="T28" s="1">
        <f>COUNTIFS(Table2[Sub-Sector],Table3[[#This Row],[Sub-Sector]],Table2[% Price above 200 EMA],"&gt;=0")/Table3[[#This Row],[Count]]</f>
        <v>0.5714285714285714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9.5238095238095233E-2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227.5</v>
      </c>
      <c r="X28">
        <f>_xlfn.RANK.AVG(Table3[[#This Row],[Score]],Table3[Score],1)</f>
        <v>13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8">
        <f>_xlfn.RANK.AVG(Table3[[#This Row],[Score 2 ]],Table3[[Score 2 ]],1)</f>
        <v>27</v>
      </c>
    </row>
    <row r="29" spans="1:26" x14ac:dyDescent="0.3">
      <c r="A29" t="s">
        <v>128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0.55555555555555558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0.1111111111111111</v>
      </c>
      <c r="F29" s="1">
        <f>COUNTIFS(Table2[Sub-Sector],Table3[[#This Row],[Sub-Sector]],Table2[6M Return vs Nifty],"&gt;=10")/Table3[[#This Row],[Count]]</f>
        <v>0.55555555555555558</v>
      </c>
      <c r="G29" s="1">
        <f>COUNTIFS(Table2[Sub-Sector],Table3[[#This Row],[Sub-Sector]],Table2[1Y Return vs Nifty],"&gt;=10")/Table3[[#This Row],[Count]]</f>
        <v>0.44444444444444442</v>
      </c>
      <c r="H29" s="1">
        <f>COUNTIFS(Table2[Sub-Sector],Table3[[#This Row],[Sub-Sector]],Table2[RSI Exponential â€“ 14D],"&gt;=50")/Table3[[#This Row],[Count]]</f>
        <v>0.1111111111111111</v>
      </c>
      <c r="I29" s="1">
        <f>COUNTIFS(Table2[Sub-Sector],Table3[[#This Row],[Sub-Sector]],Table2[Relative Volume],"&gt;=1")/Table3[[#This Row],[Count]]</f>
        <v>0.44444444444444442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0.88888888888888884</v>
      </c>
      <c r="L29" s="1">
        <f>COUNTIFS(Table2[Sub-Sector],Table3[[#This Row],[Sub-Sector]],Table2[% Away From Current Week Low],"&gt;=0.05")/Table3[[#This Row],[Count]]</f>
        <v>0.1111111111111111</v>
      </c>
      <c r="M29" s="1">
        <f>COUNTIFS(Table2[Sub-Sector],Table3[[#This Row],[Sub-Sector]],Table2[% Away From Current Week High],"&lt;=0.05")/Table3[[#This Row],[Count]]</f>
        <v>0.88888888888888884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0.88888888888888884</v>
      </c>
      <c r="R29" s="1">
        <f>COUNTIFS(Table2[Sub-Sector],Table3[[#This Row],[Sub-Sector]],Table2[% Price above 20 EMA],"&gt;=0")/Table3[[#This Row],[Count]]</f>
        <v>0.1111111111111111</v>
      </c>
      <c r="S29" s="1">
        <f>COUNTIFS(Table2[Sub-Sector],Table3[[#This Row],[Sub-Sector]],Table2[% Price above 50 EMA],"&gt;=0")/Table3[[#This Row],[Count]]</f>
        <v>0.1111111111111111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0.1111111111111111</v>
      </c>
      <c r="V29" s="1">
        <f>COUNTIFS(Table2[Sub-Sector],Table3[[#This Row],[Sub-Sector]],Table2[Sharpe Ratio],"&gt;=0.10")/Table3[[#This Row],[Count]]</f>
        <v>0.1111111111111111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29">
        <f>_xlfn.RANK.AVG(Table3[[#This Row],[Score]],Table3[Score],1)</f>
        <v>24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9">
        <f>_xlfn.RANK.AVG(Table3[[#This Row],[Score 2 ]],Table3[[Score 2 ]],1)</f>
        <v>28</v>
      </c>
    </row>
    <row r="30" spans="1:26" x14ac:dyDescent="0.3">
      <c r="A30" t="s">
        <v>459</v>
      </c>
      <c r="B30">
        <f>COUNTIFS(Table2[Sub-Sector],Table3[[#This Row],[Sub-Sector]])</f>
        <v>4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0.25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0.25</v>
      </c>
      <c r="H30" s="1">
        <f>COUNTIFS(Table2[Sub-Sector],Table3[[#This Row],[Sub-Sector]],Table2[RSI Exponential â€“ 14D],"&gt;=50")/Table3[[#This Row],[Count]]</f>
        <v>0.25</v>
      </c>
      <c r="I30" s="1">
        <f>COUNTIFS(Table2[Sub-Sector],Table3[[#This Row],[Sub-Sector]],Table2[Relative Volume],"&gt;=1")/Table3[[#This Row],[Count]]</f>
        <v>0.25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0.75</v>
      </c>
      <c r="L30" s="1">
        <f>COUNTIFS(Table2[Sub-Sector],Table3[[#This Row],[Sub-Sector]],Table2[% Away From Current Week Low],"&gt;=0.05")/Table3[[#This Row],[Count]]</f>
        <v>0.25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0.75</v>
      </c>
      <c r="O30" s="1">
        <f>COUNTIFS(Table2[Sub-Sector],Table3[[#This Row],[Sub-Sector]],Table2[% Away From Current Month High],"&lt;=0.05")/Table3[[#This Row],[Count]]</f>
        <v>0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0.25</v>
      </c>
      <c r="S30" s="1">
        <f>COUNTIFS(Table2[Sub-Sector],Table3[[#This Row],[Sub-Sector]],Table2[% Price above 50 EMA],"&gt;=0")/Table3[[#This Row],[Count]]</f>
        <v>0.25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0.25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306.5</v>
      </c>
      <c r="X30">
        <f>_xlfn.RANK.AVG(Table3[[#This Row],[Score]],Table3[Score],1)</f>
        <v>27.5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30">
        <f>_xlfn.RANK.AVG(Table3[[#This Row],[Score 2 ]],Table3[[Score 2 ]],1)</f>
        <v>29</v>
      </c>
    </row>
    <row r="31" spans="1:26" x14ac:dyDescent="0.3">
      <c r="A31" t="s">
        <v>131</v>
      </c>
      <c r="B31">
        <f>COUNTIFS(Table2[Sub-Sector],Table3[[#This Row],[Sub-Sector]])</f>
        <v>6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0.16666666666666666</v>
      </c>
      <c r="E31" s="1">
        <f>COUNTIFS(Table2[Sub-Sector],Table3[[#This Row],[Sub-Sector]],Table2[1M Return vs Nifty],"&gt;=5")/Table3[[#This Row],[Count]]</f>
        <v>0.33333333333333331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0.33333333333333331</v>
      </c>
      <c r="I31" s="1">
        <f>COUNTIFS(Table2[Sub-Sector],Table3[[#This Row],[Sub-Sector]],Table2[Relative Volume],"&gt;=1")/Table3[[#This Row],[Count]]</f>
        <v>0.16666666666666666</v>
      </c>
      <c r="J31" s="1">
        <f>COUNTIFS(Table2[Sub-Sector],Table3[[#This Row],[Sub-Sector]],Table2[% Away From Day Low],"&gt;=0.05")/Table3[[#This Row],[Count]]</f>
        <v>0.16666666666666666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0.66666666666666663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0.83333333333333337</v>
      </c>
      <c r="O31" s="1">
        <f>COUNTIFS(Table2[Sub-Sector],Table3[[#This Row],[Sub-Sector]],Table2[% Away From Current Month High],"&lt;=0.05")/Table3[[#This Row],[Count]]</f>
        <v>0.33333333333333331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0.33333333333333331</v>
      </c>
      <c r="S31" s="1">
        <f>COUNTIFS(Table2[Sub-Sector],Table3[[#This Row],[Sub-Sector]],Table2[% Price above 50 EMA],"&gt;=0")/Table3[[#This Row],[Count]]</f>
        <v>0.66666666666666663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0.16666666666666666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31">
        <f>_xlfn.RANK.AVG(Table3[[#This Row],[Score]],Table3[Score],1)</f>
        <v>16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1">
        <f>_xlfn.RANK.AVG(Table3[[#This Row],[Score 2 ]],Table3[[Score 2 ]],1)</f>
        <v>30</v>
      </c>
    </row>
    <row r="32" spans="1:26" x14ac:dyDescent="0.3">
      <c r="A32" t="s">
        <v>271</v>
      </c>
      <c r="B32">
        <f>COUNTIFS(Table2[Sub-Sector],Table3[[#This Row],[Sub-Sector]])</f>
        <v>12</v>
      </c>
      <c r="C32" s="1">
        <f>COUNTIFS(Table2[Sub-Sector],Table3[[#This Row],[Sub-Sector]],Table2[Uptrend],"Uptrend")/Table3[[#This Row],[Count]]</f>
        <v>0.41666666666666669</v>
      </c>
      <c r="D32" s="1">
        <f>COUNTIFS(Table2[Sub-Sector],Table3[[#This Row],[Sub-Sector]],Table2[1W Return vs Nifty],"&gt;=5")/Table3[[#This Row],[Count]]</f>
        <v>8.3333333333333329E-2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0.33333333333333331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8.3333333333333329E-2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0.91666666666666663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0.75</v>
      </c>
      <c r="N32" s="1">
        <f>COUNTIFS(Table2[Sub-Sector],Table3[[#This Row],[Sub-Sector]],Table2[% Away From Current Month Low],"&gt;=0.05")/Table3[[#This Row],[Count]]</f>
        <v>0.25</v>
      </c>
      <c r="O32" s="1">
        <f>COUNTIFS(Table2[Sub-Sector],Table3[[#This Row],[Sub-Sector]],Table2[% Away From Current Month High],"&lt;=0.05")/Table3[[#This Row],[Count]]</f>
        <v>0.16666666666666666</v>
      </c>
      <c r="P32" s="1">
        <f>COUNTIFS(Table2[Sub-Sector],Table3[[#This Row],[Sub-Sector]],Table2[% Away From 52W High],"&lt;=10")/Table3[[#This Row],[Count]]</f>
        <v>0.16666666666666666</v>
      </c>
      <c r="Q32" s="1">
        <f>COUNTIFS(Table2[Sub-Sector],Table3[[#This Row],[Sub-Sector]],Table2[% Away From 52W Low],"&gt;=10")/Table3[[#This Row],[Count]]</f>
        <v>0.83333333333333337</v>
      </c>
      <c r="R32" s="1">
        <f>COUNTIFS(Table2[Sub-Sector],Table3[[#This Row],[Sub-Sector]],Table2[% Price above 20 EMA],"&gt;=0")/Table3[[#This Row],[Count]]</f>
        <v>0.16666666666666666</v>
      </c>
      <c r="S32" s="1">
        <f>COUNTIFS(Table2[Sub-Sector],Table3[[#This Row],[Sub-Sector]],Table2[% Price above 50 EMA],"&gt;=0")/Table3[[#This Row],[Count]]</f>
        <v>0.16666666666666666</v>
      </c>
      <c r="T32" s="1">
        <f>COUNTIFS(Table2[Sub-Sector],Table3[[#This Row],[Sub-Sector]],Table2[% Price above 200 EMA],"&gt;=0")/Table3[[#This Row],[Count]]</f>
        <v>0.58333333333333337</v>
      </c>
      <c r="U32" s="1">
        <f>COUNTIFS(Table2[Sub-Sector],Table3[[#This Row],[Sub-Sector]],Table2[Rate of Change - Zone],"Positive")/Table3[[#This Row],[Count]]</f>
        <v>0.16666666666666666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264.5</v>
      </c>
      <c r="X32">
        <f>_xlfn.RANK.AVG(Table3[[#This Row],[Score]],Table3[Score],1)</f>
        <v>19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2">
        <f>_xlfn.RANK.AVG(Table3[[#This Row],[Score 2 ]],Table3[[Score 2 ]],1)</f>
        <v>31</v>
      </c>
    </row>
    <row r="33" spans="1:26" x14ac:dyDescent="0.3">
      <c r="A33" t="s">
        <v>83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0.33333333333333331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0.33333333333333331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0.66666666666666663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0.66666666666666663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0.33333333333333331</v>
      </c>
      <c r="S33" s="1">
        <f>COUNTIFS(Table2[Sub-Sector],Table3[[#This Row],[Sub-Sector]],Table2[% Price above 50 EMA],"&gt;=0")/Table3[[#This Row],[Count]]</f>
        <v>0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0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33">
        <f>_xlfn.RANK.AVG(Table3[[#This Row],[Score]],Table3[Score],1)</f>
        <v>61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3">
        <f>_xlfn.RANK.AVG(Table3[[#This Row],[Score 2 ]],Table3[[Score 2 ]],1)</f>
        <v>32</v>
      </c>
    </row>
    <row r="34" spans="1:26" x14ac:dyDescent="0.3">
      <c r="A34" t="s">
        <v>111</v>
      </c>
      <c r="B34">
        <f>COUNTIFS(Table2[Sub-Sector],Table3[[#This Row],[Sub-Sector]])</f>
        <v>2</v>
      </c>
      <c r="C34" s="1">
        <f>COUNTIFS(Table2[Sub-Sector],Table3[[#This Row],[Sub-Sector]],Table2[Uptrend],"Uptrend")/Table3[[#This Row],[Count]]</f>
        <v>0.5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0.5</v>
      </c>
      <c r="I34" s="1">
        <f>COUNTIFS(Table2[Sub-Sector],Table3[[#This Row],[Sub-Sector]],Table2[Relative Volume],"&gt;=1")/Table3[[#This Row],[Count]]</f>
        <v>0.5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0.5</v>
      </c>
      <c r="P34" s="1">
        <f>COUNTIFS(Table2[Sub-Sector],Table3[[#This Row],[Sub-Sector]],Table2[% Away From 52W High],"&lt;=10")/Table3[[#This Row],[Count]]</f>
        <v>0.5</v>
      </c>
      <c r="Q34" s="1">
        <f>COUNTIFS(Table2[Sub-Sector],Table3[[#This Row],[Sub-Sector]],Table2[% Away From 52W Low],"&gt;=10")/Table3[[#This Row],[Count]]</f>
        <v>0.5</v>
      </c>
      <c r="R34" s="1">
        <f>COUNTIFS(Table2[Sub-Sector],Table3[[#This Row],[Sub-Sector]],Table2[% Price above 20 EMA],"&gt;=0")/Table3[[#This Row],[Count]]</f>
        <v>0.5</v>
      </c>
      <c r="S34" s="1">
        <f>COUNTIFS(Table2[Sub-Sector],Table3[[#This Row],[Sub-Sector]],Table2[% Price above 50 EMA],"&gt;=0")/Table3[[#This Row],[Count]]</f>
        <v>0.5</v>
      </c>
      <c r="T34" s="1">
        <f>COUNTIFS(Table2[Sub-Sector],Table3[[#This Row],[Sub-Sector]],Table2[% Price above 200 EMA],"&gt;=0")/Table3[[#This Row],[Count]]</f>
        <v>0.5</v>
      </c>
      <c r="U34" s="1">
        <f>COUNTIFS(Table2[Sub-Sector],Table3[[#This Row],[Sub-Sector]],Table2[Rate of Change - Zone],"Positive")/Table3[[#This Row],[Count]]</f>
        <v>0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34">
        <f>_xlfn.RANK.AVG(Table3[[#This Row],[Score]],Table3[Score],1)</f>
        <v>25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4">
        <f>_xlfn.RANK.AVG(Table3[[#This Row],[Score 2 ]],Table3[[Score 2 ]],1)</f>
        <v>33.5</v>
      </c>
    </row>
    <row r="35" spans="1:26" x14ac:dyDescent="0.3">
      <c r="A35" t="s">
        <v>43</v>
      </c>
      <c r="B35">
        <f>COUNTIFS(Table2[Sub-Sector],Table3[[#This Row],[Sub-Sector]])</f>
        <v>10</v>
      </c>
      <c r="C35" s="1">
        <f>COUNTIFS(Table2[Sub-Sector],Table3[[#This Row],[Sub-Sector]],Table2[Uptrend],"Uptrend")/Table3[[#This Row],[Count]]</f>
        <v>0.4</v>
      </c>
      <c r="D35" s="1">
        <f>COUNTIFS(Table2[Sub-Sector],Table3[[#This Row],[Sub-Sector]],Table2[1W Return vs Nifty],"&gt;=5")/Table3[[#This Row],[Count]]</f>
        <v>0.1</v>
      </c>
      <c r="E35" s="1">
        <f>COUNTIFS(Table2[Sub-Sector],Table3[[#This Row],[Sub-Sector]],Table2[1M Return vs Nifty],"&gt;=5")/Table3[[#This Row],[Count]]</f>
        <v>0.1</v>
      </c>
      <c r="F35" s="1">
        <f>COUNTIFS(Table2[Sub-Sector],Table3[[#This Row],[Sub-Sector]],Table2[6M Return vs Nifty],"&gt;=10")/Table3[[#This Row],[Count]]</f>
        <v>0.3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0.4</v>
      </c>
      <c r="I35" s="1">
        <f>COUNTIFS(Table2[Sub-Sector],Table3[[#This Row],[Sub-Sector]],Table2[Relative Volume],"&gt;=1")/Table3[[#This Row],[Count]]</f>
        <v>0.2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0.2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0.3</v>
      </c>
      <c r="P35" s="1">
        <f>COUNTIFS(Table2[Sub-Sector],Table3[[#This Row],[Sub-Sector]],Table2[% Away From 52W High],"&lt;=10")/Table3[[#This Row],[Count]]</f>
        <v>0.3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0.3</v>
      </c>
      <c r="S35" s="1">
        <f>COUNTIFS(Table2[Sub-Sector],Table3[[#This Row],[Sub-Sector]],Table2[% Price above 50 EMA],"&gt;=0")/Table3[[#This Row],[Count]]</f>
        <v>0.3</v>
      </c>
      <c r="T35" s="1">
        <f>COUNTIFS(Table2[Sub-Sector],Table3[[#This Row],[Sub-Sector]],Table2[% Price above 200 EMA],"&gt;=0")/Table3[[#This Row],[Count]]</f>
        <v>0.7</v>
      </c>
      <c r="U35" s="1">
        <f>COUNTIFS(Table2[Sub-Sector],Table3[[#This Row],[Sub-Sector]],Table2[Rate of Change - Zone],"Positive")/Table3[[#This Row],[Count]]</f>
        <v>0.3</v>
      </c>
      <c r="V35" s="1">
        <f>COUNTIFS(Table2[Sub-Sector],Table3[[#This Row],[Sub-Sector]],Table2[Sharpe Ratio],"&gt;=0.10")/Table3[[#This Row],[Count]]</f>
        <v>0.1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35">
        <f>_xlfn.RANK.AVG(Table3[[#This Row],[Score]],Table3[Score],1)</f>
        <v>23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5">
        <f>_xlfn.RANK.AVG(Table3[[#This Row],[Score 2 ]],Table3[[Score 2 ]],1)</f>
        <v>33.5</v>
      </c>
    </row>
    <row r="36" spans="1:26" x14ac:dyDescent="0.3">
      <c r="A36" t="s">
        <v>194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36">
        <f>_xlfn.RANK.AVG(Table3[[#This Row],[Score]],Table3[Score],1)</f>
        <v>63.5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</v>
      </c>
      <c r="Z36">
        <f>_xlfn.RANK.AVG(Table3[[#This Row],[Score 2 ]],Table3[[Score 2 ]],1)</f>
        <v>35</v>
      </c>
    </row>
    <row r="37" spans="1:26" x14ac:dyDescent="0.3">
      <c r="A37" t="s">
        <v>422</v>
      </c>
      <c r="B37">
        <f>COUNTIFS(Table2[Sub-Sector],Table3[[#This Row],[Sub-Sector]])</f>
        <v>14</v>
      </c>
      <c r="C37" s="1">
        <f>COUNTIFS(Table2[Sub-Sector],Table3[[#This Row],[Sub-Sector]],Table2[Uptrend],"Uptrend")/Table3[[#This Row],[Count]]</f>
        <v>0.2857142857142857</v>
      </c>
      <c r="D37" s="1">
        <f>COUNTIFS(Table2[Sub-Sector],Table3[[#This Row],[Sub-Sector]],Table2[1W Return vs Nifty],"&gt;=5")/Table3[[#This Row],[Count]]</f>
        <v>7.1428571428571425E-2</v>
      </c>
      <c r="E37" s="1">
        <f>COUNTIFS(Table2[Sub-Sector],Table3[[#This Row],[Sub-Sector]],Table2[1M Return vs Nifty],"&gt;=5")/Table3[[#This Row],[Count]]</f>
        <v>0.2857142857142857</v>
      </c>
      <c r="F37" s="1">
        <f>COUNTIFS(Table2[Sub-Sector],Table3[[#This Row],[Sub-Sector]],Table2[6M Return vs Nifty],"&gt;=10")/Table3[[#This Row],[Count]]</f>
        <v>0.35714285714285715</v>
      </c>
      <c r="G37" s="1">
        <f>COUNTIFS(Table2[Sub-Sector],Table3[[#This Row],[Sub-Sector]],Table2[1Y Return vs Nifty],"&gt;=10")/Table3[[#This Row],[Count]]</f>
        <v>0.5</v>
      </c>
      <c r="H37" s="1">
        <f>COUNTIFS(Table2[Sub-Sector],Table3[[#This Row],[Sub-Sector]],Table2[RSI Exponential â€“ 14D],"&gt;=50")/Table3[[#This Row],[Count]]</f>
        <v>0.14285714285714285</v>
      </c>
      <c r="I37" s="1">
        <f>COUNTIFS(Table2[Sub-Sector],Table3[[#This Row],[Sub-Sector]],Table2[Relative Volume],"&gt;=1")/Table3[[#This Row],[Count]]</f>
        <v>0.14285714285714285</v>
      </c>
      <c r="J37" s="1">
        <f>COUNTIFS(Table2[Sub-Sector],Table3[[#This Row],[Sub-Sector]],Table2[% Away From Day Low],"&gt;=0.05")/Table3[[#This Row],[Count]]</f>
        <v>7.1428571428571425E-2</v>
      </c>
      <c r="K37" s="1">
        <f>COUNTIFS(Table2[Sub-Sector],Table3[[#This Row],[Sub-Sector]],Table2[% Away From Day High],"&lt;=0.05")/Table3[[#This Row],[Count]]</f>
        <v>0.9285714285714286</v>
      </c>
      <c r="L37" s="1">
        <f>COUNTIFS(Table2[Sub-Sector],Table3[[#This Row],[Sub-Sector]],Table2[% Away From Current Week Low],"&gt;=0.05")/Table3[[#This Row],[Count]]</f>
        <v>0.2857142857142857</v>
      </c>
      <c r="M37" s="1">
        <f>COUNTIFS(Table2[Sub-Sector],Table3[[#This Row],[Sub-Sector]],Table2[% Away From Current Week High],"&lt;=0.05")/Table3[[#This Row],[Count]]</f>
        <v>0.9285714285714286</v>
      </c>
      <c r="N37" s="1">
        <f>COUNTIFS(Table2[Sub-Sector],Table3[[#This Row],[Sub-Sector]],Table2[% Away From Current Month Low],"&gt;=0.05")/Table3[[#This Row],[Count]]</f>
        <v>0.5</v>
      </c>
      <c r="O37" s="1">
        <f>COUNTIFS(Table2[Sub-Sector],Table3[[#This Row],[Sub-Sector]],Table2[% Away From Current Month High],"&lt;=0.05")/Table3[[#This Row],[Count]]</f>
        <v>7.1428571428571425E-2</v>
      </c>
      <c r="P37" s="1">
        <f>COUNTIFS(Table2[Sub-Sector],Table3[[#This Row],[Sub-Sector]],Table2[% Away From 52W High],"&lt;=10")/Table3[[#This Row],[Count]]</f>
        <v>0.14285714285714285</v>
      </c>
      <c r="Q37" s="1">
        <f>COUNTIFS(Table2[Sub-Sector],Table3[[#This Row],[Sub-Sector]],Table2[% Away From 52W Low],"&gt;=10")/Table3[[#This Row],[Count]]</f>
        <v>0.8571428571428571</v>
      </c>
      <c r="R37" s="1">
        <f>COUNTIFS(Table2[Sub-Sector],Table3[[#This Row],[Sub-Sector]],Table2[% Price above 20 EMA],"&gt;=0")/Table3[[#This Row],[Count]]</f>
        <v>0.14285714285714285</v>
      </c>
      <c r="S37" s="1">
        <f>COUNTIFS(Table2[Sub-Sector],Table3[[#This Row],[Sub-Sector]],Table2[% Price above 50 EMA],"&gt;=0")/Table3[[#This Row],[Count]]</f>
        <v>0.21428571428571427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0.21428571428571427</v>
      </c>
      <c r="V37" s="1">
        <f>COUNTIFS(Table2[Sub-Sector],Table3[[#This Row],[Sub-Sector]],Table2[Sharpe Ratio],"&gt;=0.10")/Table3[[#This Row],[Count]]</f>
        <v>0.21428571428571427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37">
        <f>_xlfn.RANK.AVG(Table3[[#This Row],[Score]],Table3[Score],1)</f>
        <v>22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7">
        <f>_xlfn.RANK.AVG(Table3[[#This Row],[Score 2 ]],Table3[[Score 2 ]],1)</f>
        <v>36</v>
      </c>
    </row>
    <row r="38" spans="1:26" x14ac:dyDescent="0.3">
      <c r="A38" t="s">
        <v>750</v>
      </c>
      <c r="B38">
        <f>COUNTIFS(Table2[Sub-Sector],Table3[[#This Row],[Sub-Sector]])</f>
        <v>4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0.25</v>
      </c>
      <c r="F38" s="1">
        <f>COUNTIFS(Table2[Sub-Sector],Table3[[#This Row],[Sub-Sector]],Table2[6M Return vs Nifty],"&gt;=10")/Table3[[#This Row],[Count]]</f>
        <v>0.25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0.25</v>
      </c>
      <c r="I38" s="1">
        <f>COUNTIFS(Table2[Sub-Sector],Table3[[#This Row],[Sub-Sector]],Table2[Relative Volume],"&gt;=1")/Table3[[#This Row],[Count]]</f>
        <v>0.25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0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0.5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0.25</v>
      </c>
      <c r="T38" s="1">
        <f>COUNTIFS(Table2[Sub-Sector],Table3[[#This Row],[Sub-Sector]],Table2[% Price above 200 EMA],"&gt;=0")/Table3[[#This Row],[Count]]</f>
        <v>0.25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0.25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400</v>
      </c>
      <c r="X38">
        <f>_xlfn.RANK.AVG(Table3[[#This Row],[Score]],Table3[Score],1)</f>
        <v>50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8">
        <f>_xlfn.RANK.AVG(Table3[[#This Row],[Score 2 ]],Table3[[Score 2 ]],1)</f>
        <v>37</v>
      </c>
    </row>
    <row r="39" spans="1:26" x14ac:dyDescent="0.3">
      <c r="A39" t="s">
        <v>285</v>
      </c>
      <c r="B39">
        <f>COUNTIFS(Table2[Sub-Sector],Table3[[#This Row],[Sub-Sector]])</f>
        <v>19</v>
      </c>
      <c r="C39" s="1">
        <f>COUNTIFS(Table2[Sub-Sector],Table3[[#This Row],[Sub-Sector]],Table2[Uptrend],"Uptrend")/Table3[[#This Row],[Count]]</f>
        <v>0.31578947368421051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0.15789473684210525</v>
      </c>
      <c r="F39" s="1">
        <f>COUNTIFS(Table2[Sub-Sector],Table3[[#This Row],[Sub-Sector]],Table2[6M Return vs Nifty],"&gt;=10")/Table3[[#This Row],[Count]]</f>
        <v>0.42105263157894735</v>
      </c>
      <c r="G39" s="1">
        <f>COUNTIFS(Table2[Sub-Sector],Table3[[#This Row],[Sub-Sector]],Table2[1Y Return vs Nifty],"&gt;=10")/Table3[[#This Row],[Count]]</f>
        <v>0.57894736842105265</v>
      </c>
      <c r="H39" s="1">
        <f>COUNTIFS(Table2[Sub-Sector],Table3[[#This Row],[Sub-Sector]],Table2[RSI Exponential â€“ 14D],"&gt;=50")/Table3[[#This Row],[Count]]</f>
        <v>5.2631578947368418E-2</v>
      </c>
      <c r="I39" s="1">
        <f>COUNTIFS(Table2[Sub-Sector],Table3[[#This Row],[Sub-Sector]],Table2[Relative Volume],"&gt;=1")/Table3[[#This Row],[Count]]</f>
        <v>5.2631578947368418E-2</v>
      </c>
      <c r="J39" s="1">
        <f>COUNTIFS(Table2[Sub-Sector],Table3[[#This Row],[Sub-Sector]],Table2[% Away From Day Low],"&gt;=0.05")/Table3[[#This Row],[Count]]</f>
        <v>0.10526315789473684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0.31578947368421051</v>
      </c>
      <c r="M39" s="1">
        <f>COUNTIFS(Table2[Sub-Sector],Table3[[#This Row],[Sub-Sector]],Table2[% Away From Current Week High],"&lt;=0.05")/Table3[[#This Row],[Count]]</f>
        <v>0.94736842105263153</v>
      </c>
      <c r="N39" s="1">
        <f>COUNTIFS(Table2[Sub-Sector],Table3[[#This Row],[Sub-Sector]],Table2[% Away From Current Month Low],"&gt;=0.05")/Table3[[#This Row],[Count]]</f>
        <v>0.47368421052631576</v>
      </c>
      <c r="O39" s="1">
        <f>COUNTIFS(Table2[Sub-Sector],Table3[[#This Row],[Sub-Sector]],Table2[% Away From Current Month High],"&lt;=0.05")/Table3[[#This Row],[Count]]</f>
        <v>5.2631578947368418E-2</v>
      </c>
      <c r="P39" s="1">
        <f>COUNTIFS(Table2[Sub-Sector],Table3[[#This Row],[Sub-Sector]],Table2[% Away From 52W High],"&lt;=10")/Table3[[#This Row],[Count]]</f>
        <v>5.2631578947368418E-2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5.2631578947368418E-2</v>
      </c>
      <c r="S39" s="1">
        <f>COUNTIFS(Table2[Sub-Sector],Table3[[#This Row],[Sub-Sector]],Table2[% Price above 50 EMA],"&gt;=0")/Table3[[#This Row],[Count]]</f>
        <v>0.15789473684210525</v>
      </c>
      <c r="T39" s="1">
        <f>COUNTIFS(Table2[Sub-Sector],Table3[[#This Row],[Sub-Sector]],Table2[% Price above 200 EMA],"&gt;=0")/Table3[[#This Row],[Count]]</f>
        <v>0.78947368421052633</v>
      </c>
      <c r="U39" s="1">
        <f>COUNTIFS(Table2[Sub-Sector],Table3[[#This Row],[Sub-Sector]],Table2[Rate of Change - Zone],"Positive")/Table3[[#This Row],[Count]]</f>
        <v>5.2631578947368418E-2</v>
      </c>
      <c r="V39" s="1">
        <f>COUNTIFS(Table2[Sub-Sector],Table3[[#This Row],[Sub-Sector]],Table2[Sharpe Ratio],"&gt;=0.10")/Table3[[#This Row],[Count]]</f>
        <v>0.26315789473684209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39">
        <f>_xlfn.RANK.AVG(Table3[[#This Row],[Score]],Table3[Score],1)</f>
        <v>36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9">
        <f>_xlfn.RANK.AVG(Table3[[#This Row],[Score 2 ]],Table3[[Score 2 ]],1)</f>
        <v>38</v>
      </c>
    </row>
    <row r="40" spans="1:26" x14ac:dyDescent="0.3">
      <c r="A40" t="s">
        <v>88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0.4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0.4</v>
      </c>
      <c r="G40" s="1">
        <f>COUNTIFS(Table2[Sub-Sector],Table3[[#This Row],[Sub-Sector]],Table2[1Y Return vs Nifty],"&gt;=10")/Table3[[#This Row],[Count]]</f>
        <v>0.6</v>
      </c>
      <c r="H40" s="1">
        <f>COUNTIFS(Table2[Sub-Sector],Table3[[#This Row],[Sub-Sector]],Table2[RSI Exponential â€“ 14D],"&gt;=50")/Table3[[#This Row],[Count]]</f>
        <v>0</v>
      </c>
      <c r="I40" s="1">
        <f>COUNTIFS(Table2[Sub-Sector],Table3[[#This Row],[Sub-Sector]],Table2[Relative Volume],"&gt;=1")/Table3[[#This Row],[Count]]</f>
        <v>0.4</v>
      </c>
      <c r="J40" s="1">
        <f>COUNTIFS(Table2[Sub-Sector],Table3[[#This Row],[Sub-Sector]],Table2[% Away From Day Low],"&gt;=0.05")/Table3[[#This Row],[Count]]</f>
        <v>0.2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0.4</v>
      </c>
      <c r="M40" s="1">
        <f>COUNTIFS(Table2[Sub-Sector],Table3[[#This Row],[Sub-Sector]],Table2[% Away From Current Week High],"&lt;=0.05")/Table3[[#This Row],[Count]]</f>
        <v>0.8</v>
      </c>
      <c r="N40" s="1">
        <f>COUNTIFS(Table2[Sub-Sector],Table3[[#This Row],[Sub-Sector]],Table2[% Away From Current Month Low],"&gt;=0.05")/Table3[[#This Row],[Count]]</f>
        <v>0.4</v>
      </c>
      <c r="O40" s="1">
        <f>COUNTIFS(Table2[Sub-Sector],Table3[[#This Row],[Sub-Sector]],Table2[% Away From Current Month High],"&lt;=0.05")/Table3[[#This Row],[Count]]</f>
        <v>0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0.6</v>
      </c>
      <c r="R40" s="1">
        <f>COUNTIFS(Table2[Sub-Sector],Table3[[#This Row],[Sub-Sector]],Table2[% Price above 20 EMA],"&gt;=0")/Table3[[#This Row],[Count]]</f>
        <v>0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0.6</v>
      </c>
      <c r="U40" s="1">
        <f>COUNTIFS(Table2[Sub-Sector],Table3[[#This Row],[Sub-Sector]],Table2[Rate of Change - Zone],"Positive")/Table3[[#This Row],[Count]]</f>
        <v>0</v>
      </c>
      <c r="V40" s="1">
        <f>COUNTIFS(Table2[Sub-Sector],Table3[[#This Row],[Sub-Sector]],Table2[Sharpe Ratio],"&gt;=0.10")/Table3[[#This Row],[Count]]</f>
        <v>0.4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40">
        <f>_xlfn.RANK.AVG(Table3[[#This Row],[Score]],Table3[Score],1)</f>
        <v>49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40">
        <f>_xlfn.RANK.AVG(Table3[[#This Row],[Score 2 ]],Table3[[Score 2 ]],1)</f>
        <v>39</v>
      </c>
    </row>
    <row r="41" spans="1:26" x14ac:dyDescent="0.3">
      <c r="A41" t="s">
        <v>170</v>
      </c>
      <c r="B41">
        <f>COUNTIFS(Table2[Sub-Sector],Table3[[#This Row],[Sub-Sector]])</f>
        <v>1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463.5</v>
      </c>
      <c r="X41">
        <f>_xlfn.RANK.AVG(Table3[[#This Row],[Score]],Table3[Score],1)</f>
        <v>66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41">
        <f>_xlfn.RANK.AVG(Table3[[#This Row],[Score 2 ]],Table3[[Score 2 ]],1)</f>
        <v>40</v>
      </c>
    </row>
    <row r="42" spans="1:26" x14ac:dyDescent="0.3">
      <c r="A42" t="s">
        <v>1001</v>
      </c>
      <c r="B42">
        <f>COUNTIFS(Table2[Sub-Sector],Table3[[#This Row],[Sub-Sector]])</f>
        <v>1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0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42">
        <f>_xlfn.RANK.AVG(Table3[[#This Row],[Score]],Table3[Score],1)</f>
        <v>39.5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2">
        <f>_xlfn.RANK.AVG(Table3[[#This Row],[Score 2 ]],Table3[[Score 2 ]],1)</f>
        <v>41.5</v>
      </c>
    </row>
    <row r="43" spans="1:26" x14ac:dyDescent="0.3">
      <c r="A43" t="s">
        <v>769</v>
      </c>
      <c r="B43">
        <f>COUNTIFS(Table2[Sub-Sector],Table3[[#This Row],[Sub-Sector]])</f>
        <v>1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1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43">
        <f>_xlfn.RANK.AVG(Table3[[#This Row],[Score]],Table3[Score],1)</f>
        <v>67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3">
        <f>_xlfn.RANK.AVG(Table3[[#This Row],[Score 2 ]],Table3[[Score 2 ]],1)</f>
        <v>41.5</v>
      </c>
    </row>
    <row r="44" spans="1:26" x14ac:dyDescent="0.3">
      <c r="A44" t="s">
        <v>48</v>
      </c>
      <c r="B44">
        <f>COUNTIFS(Table2[Sub-Sector],Table3[[#This Row],[Sub-Sector]])</f>
        <v>26</v>
      </c>
      <c r="C44" s="1">
        <f>COUNTIFS(Table2[Sub-Sector],Table3[[#This Row],[Sub-Sector]],Table2[Uptrend],"Uptrend")/Table3[[#This Row],[Count]]</f>
        <v>0.15384615384615385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7.6923076923076927E-2</v>
      </c>
      <c r="F44" s="1">
        <f>COUNTIFS(Table2[Sub-Sector],Table3[[#This Row],[Sub-Sector]],Table2[6M Return vs Nifty],"&gt;=10")/Table3[[#This Row],[Count]]</f>
        <v>0.30769230769230771</v>
      </c>
      <c r="G44" s="1">
        <f>COUNTIFS(Table2[Sub-Sector],Table3[[#This Row],[Sub-Sector]],Table2[1Y Return vs Nifty],"&gt;=10")/Table3[[#This Row],[Count]]</f>
        <v>0.69230769230769229</v>
      </c>
      <c r="H44" s="1">
        <f>COUNTIFS(Table2[Sub-Sector],Table3[[#This Row],[Sub-Sector]],Table2[RSI Exponential â€“ 14D],"&gt;=50")/Table3[[#This Row],[Count]]</f>
        <v>7.6923076923076927E-2</v>
      </c>
      <c r="I44" s="1">
        <f>COUNTIFS(Table2[Sub-Sector],Table3[[#This Row],[Sub-Sector]],Table2[Relative Volume],"&gt;=1")/Table3[[#This Row],[Count]]</f>
        <v>7.6923076923076927E-2</v>
      </c>
      <c r="J44" s="1">
        <f>COUNTIFS(Table2[Sub-Sector],Table3[[#This Row],[Sub-Sector]],Table2[% Away From Day Low],"&gt;=0.05")/Table3[[#This Row],[Count]]</f>
        <v>3.8461538461538464E-2</v>
      </c>
      <c r="K44" s="1">
        <f>COUNTIFS(Table2[Sub-Sector],Table3[[#This Row],[Sub-Sector]],Table2[% Away From Day High],"&lt;=0.05")/Table3[[#This Row],[Count]]</f>
        <v>0.92307692307692313</v>
      </c>
      <c r="L44" s="1">
        <f>COUNTIFS(Table2[Sub-Sector],Table3[[#This Row],[Sub-Sector]],Table2[% Away From Current Week Low],"&gt;=0.05")/Table3[[#This Row],[Count]]</f>
        <v>0.42307692307692307</v>
      </c>
      <c r="M44" s="1">
        <f>COUNTIFS(Table2[Sub-Sector],Table3[[#This Row],[Sub-Sector]],Table2[% Away From Current Week High],"&lt;=0.05")/Table3[[#This Row],[Count]]</f>
        <v>0.92307692307692313</v>
      </c>
      <c r="N44" s="1">
        <f>COUNTIFS(Table2[Sub-Sector],Table3[[#This Row],[Sub-Sector]],Table2[% Away From Current Month Low],"&gt;=0.05")/Table3[[#This Row],[Count]]</f>
        <v>0.57692307692307687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0.92307692307692313</v>
      </c>
      <c r="R44" s="1">
        <f>COUNTIFS(Table2[Sub-Sector],Table3[[#This Row],[Sub-Sector]],Table2[% Price above 20 EMA],"&gt;=0")/Table3[[#This Row],[Count]]</f>
        <v>3.8461538461538464E-2</v>
      </c>
      <c r="S44" s="1">
        <f>COUNTIFS(Table2[Sub-Sector],Table3[[#This Row],[Sub-Sector]],Table2[% Price above 50 EMA],"&gt;=0")/Table3[[#This Row],[Count]]</f>
        <v>3.8461538461538464E-2</v>
      </c>
      <c r="T44" s="1">
        <f>COUNTIFS(Table2[Sub-Sector],Table3[[#This Row],[Sub-Sector]],Table2[% Price above 200 EMA],"&gt;=0")/Table3[[#This Row],[Count]]</f>
        <v>0.46153846153846156</v>
      </c>
      <c r="U44" s="1">
        <f>COUNTIFS(Table2[Sub-Sector],Table3[[#This Row],[Sub-Sector]],Table2[Rate of Change - Zone],"Positive")/Table3[[#This Row],[Count]]</f>
        <v>3.8461538461538464E-2</v>
      </c>
      <c r="V44" s="1">
        <f>COUNTIFS(Table2[Sub-Sector],Table3[[#This Row],[Sub-Sector]],Table2[Sharpe Ratio],"&gt;=0.10")/Table3[[#This Row],[Count]]</f>
        <v>0.46153846153846156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402.5</v>
      </c>
      <c r="X44">
        <f>_xlfn.RANK.AVG(Table3[[#This Row],[Score]],Table3[Score],1)</f>
        <v>51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4">
        <f>_xlfn.RANK.AVG(Table3[[#This Row],[Score 2 ]],Table3[[Score 2 ]],1)</f>
        <v>43</v>
      </c>
    </row>
    <row r="45" spans="1:26" x14ac:dyDescent="0.3">
      <c r="A45" t="s">
        <v>444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0.5</v>
      </c>
      <c r="F45" s="1">
        <f>COUNTIFS(Table2[Sub-Sector],Table3[[#This Row],[Sub-Sector]],Table2[6M Return vs Nifty],"&gt;=10")/Table3[[#This Row],[Count]]</f>
        <v>0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0.25</v>
      </c>
      <c r="I45" s="1">
        <f>COUNTIFS(Table2[Sub-Sector],Table3[[#This Row],[Sub-Sector]],Table2[Relative Volume],"&gt;=1")/Table3[[#This Row],[Count]]</f>
        <v>0.25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0.25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0.5</v>
      </c>
      <c r="O45" s="1">
        <f>COUNTIFS(Table2[Sub-Sector],Table3[[#This Row],[Sub-Sector]],Table2[% Away From Current Month High],"&lt;=0.05")/Table3[[#This Row],[Count]]</f>
        <v>0.25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0.25</v>
      </c>
      <c r="T45" s="1">
        <f>COUNTIFS(Table2[Sub-Sector],Table3[[#This Row],[Sub-Sector]],Table2[% Price above 200 EMA],"&gt;=0")/Table3[[#This Row],[Count]]</f>
        <v>0.75</v>
      </c>
      <c r="U45" s="1">
        <f>COUNTIFS(Table2[Sub-Sector],Table3[[#This Row],[Sub-Sector]],Table2[Rate of Change - Zone],"Positive")/Table3[[#This Row],[Count]]</f>
        <v>0.25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45">
        <f>_xlfn.RANK.AVG(Table3[[#This Row],[Score]],Table3[Score],1)</f>
        <v>46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5">
        <f>_xlfn.RANK.AVG(Table3[[#This Row],[Score 2 ]],Table3[[Score 2 ]],1)</f>
        <v>44</v>
      </c>
    </row>
    <row r="46" spans="1:26" x14ac:dyDescent="0.3">
      <c r="A46" t="s">
        <v>54</v>
      </c>
      <c r="B46">
        <f>COUNTIFS(Table2[Sub-Sector],Table3[[#This Row],[Sub-Sector]])</f>
        <v>17</v>
      </c>
      <c r="C46" s="1">
        <f>COUNTIFS(Table2[Sub-Sector],Table3[[#This Row],[Sub-Sector]],Table2[Uptrend],"Uptrend")/Table3[[#This Row],[Count]]</f>
        <v>0.23529411764705882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5.8823529411764705E-2</v>
      </c>
      <c r="F46" s="1">
        <f>COUNTIFS(Table2[Sub-Sector],Table3[[#This Row],[Sub-Sector]],Table2[6M Return vs Nifty],"&gt;=10")/Table3[[#This Row],[Count]]</f>
        <v>0.11764705882352941</v>
      </c>
      <c r="G46" s="1">
        <f>COUNTIFS(Table2[Sub-Sector],Table3[[#This Row],[Sub-Sector]],Table2[1Y Return vs Nifty],"&gt;=10")/Table3[[#This Row],[Count]]</f>
        <v>0.23529411764705882</v>
      </c>
      <c r="H46" s="1">
        <f>COUNTIFS(Table2[Sub-Sector],Table3[[#This Row],[Sub-Sector]],Table2[RSI Exponential â€“ 14D],"&gt;=50")/Table3[[#This Row],[Count]]</f>
        <v>0.23529411764705882</v>
      </c>
      <c r="I46" s="1">
        <f>COUNTIFS(Table2[Sub-Sector],Table3[[#This Row],[Sub-Sector]],Table2[Relative Volume],"&gt;=1")/Table3[[#This Row],[Count]]</f>
        <v>0.6470588235294118</v>
      </c>
      <c r="J46" s="1">
        <f>COUNTIFS(Table2[Sub-Sector],Table3[[#This Row],[Sub-Sector]],Table2[% Away From Day Low],"&gt;=0.05")/Table3[[#This Row],[Count]]</f>
        <v>0.11764705882352941</v>
      </c>
      <c r="K46" s="1">
        <f>COUNTIFS(Table2[Sub-Sector],Table3[[#This Row],[Sub-Sector]],Table2[% Away From Day High],"&lt;=0.05")/Table3[[#This Row],[Count]]</f>
        <v>0.88235294117647056</v>
      </c>
      <c r="L46" s="1">
        <f>COUNTIFS(Table2[Sub-Sector],Table3[[#This Row],[Sub-Sector]],Table2[% Away From Current Week Low],"&gt;=0.05")/Table3[[#This Row],[Count]]</f>
        <v>0.29411764705882354</v>
      </c>
      <c r="M46" s="1">
        <f>COUNTIFS(Table2[Sub-Sector],Table3[[#This Row],[Sub-Sector]],Table2[% Away From Current Week High],"&lt;=0.05")/Table3[[#This Row],[Count]]</f>
        <v>0.82352941176470584</v>
      </c>
      <c r="N46" s="1">
        <f>COUNTIFS(Table2[Sub-Sector],Table3[[#This Row],[Sub-Sector]],Table2[% Away From Current Month Low],"&gt;=0.05")/Table3[[#This Row],[Count]]</f>
        <v>0.52941176470588236</v>
      </c>
      <c r="O46" s="1">
        <f>COUNTIFS(Table2[Sub-Sector],Table3[[#This Row],[Sub-Sector]],Table2[% Away From Current Month High],"&lt;=0.05")/Table3[[#This Row],[Count]]</f>
        <v>5.8823529411764705E-2</v>
      </c>
      <c r="P46" s="1">
        <f>COUNTIFS(Table2[Sub-Sector],Table3[[#This Row],[Sub-Sector]],Table2[% Away From 52W High],"&lt;=10")/Table3[[#This Row],[Count]]</f>
        <v>0.11764705882352941</v>
      </c>
      <c r="Q46" s="1">
        <f>COUNTIFS(Table2[Sub-Sector],Table3[[#This Row],[Sub-Sector]],Table2[% Away From 52W Low],"&gt;=10")/Table3[[#This Row],[Count]]</f>
        <v>0.76470588235294112</v>
      </c>
      <c r="R46" s="1">
        <f>COUNTIFS(Table2[Sub-Sector],Table3[[#This Row],[Sub-Sector]],Table2[% Price above 20 EMA],"&gt;=0")/Table3[[#This Row],[Count]]</f>
        <v>0.11764705882352941</v>
      </c>
      <c r="S46" s="1">
        <f>COUNTIFS(Table2[Sub-Sector],Table3[[#This Row],[Sub-Sector]],Table2[% Price above 50 EMA],"&gt;=0")/Table3[[#This Row],[Count]]</f>
        <v>0.11764705882352941</v>
      </c>
      <c r="T46" s="1">
        <f>COUNTIFS(Table2[Sub-Sector],Table3[[#This Row],[Sub-Sector]],Table2[% Price above 200 EMA],"&gt;=0")/Table3[[#This Row],[Count]]</f>
        <v>0.29411764705882354</v>
      </c>
      <c r="U46" s="1">
        <f>COUNTIFS(Table2[Sub-Sector],Table3[[#This Row],[Sub-Sector]],Table2[Rate of Change - Zone],"Positive")/Table3[[#This Row],[Count]]</f>
        <v>0.11764705882352941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46">
        <f>_xlfn.RANK.AVG(Table3[[#This Row],[Score]],Table3[Score],1)</f>
        <v>48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6">
        <f>_xlfn.RANK.AVG(Table3[[#This Row],[Score 2 ]],Table3[[Score 2 ]],1)</f>
        <v>45</v>
      </c>
    </row>
    <row r="47" spans="1:26" x14ac:dyDescent="0.3">
      <c r="A47" t="s">
        <v>144</v>
      </c>
      <c r="B47">
        <f>COUNTIFS(Table2[Sub-Sector],Table3[[#This Row],[Sub-Sector]])</f>
        <v>8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0.25</v>
      </c>
      <c r="G47" s="1">
        <f>COUNTIFS(Table2[Sub-Sector],Table3[[#This Row],[Sub-Sector]],Table2[1Y Return vs Nifty],"&gt;=10")/Table3[[#This Row],[Count]]</f>
        <v>0.875</v>
      </c>
      <c r="H47" s="1">
        <f>COUNTIFS(Table2[Sub-Sector],Table3[[#This Row],[Sub-Sector]],Table2[RSI Exponential â€“ 14D],"&gt;=50")/Table3[[#This Row],[Count]]</f>
        <v>0.5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0.5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0.125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0.25</v>
      </c>
      <c r="S47" s="1">
        <f>COUNTIFS(Table2[Sub-Sector],Table3[[#This Row],[Sub-Sector]],Table2[% Price above 50 EMA],"&gt;=0")/Table3[[#This Row],[Count]]</f>
        <v>0</v>
      </c>
      <c r="T47" s="1">
        <f>COUNTIFS(Table2[Sub-Sector],Table3[[#This Row],[Sub-Sector]],Table2[% Price above 200 EMA],"&gt;=0")/Table3[[#This Row],[Count]]</f>
        <v>0.5</v>
      </c>
      <c r="U47" s="1">
        <f>COUNTIFS(Table2[Sub-Sector],Table3[[#This Row],[Sub-Sector]],Table2[Rate of Change - Zone],"Positive")/Table3[[#This Row],[Count]]</f>
        <v>0.25</v>
      </c>
      <c r="V47" s="1">
        <f>COUNTIFS(Table2[Sub-Sector],Table3[[#This Row],[Sub-Sector]],Table2[Sharpe Ratio],"&gt;=0.10")/Table3[[#This Row],[Count]]</f>
        <v>0.75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47">
        <f>_xlfn.RANK.AVG(Table3[[#This Row],[Score]],Table3[Score],1)</f>
        <v>70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46</v>
      </c>
    </row>
    <row r="48" spans="1:26" x14ac:dyDescent="0.3">
      <c r="A48" t="s">
        <v>34</v>
      </c>
      <c r="B48">
        <f>COUNTIFS(Table2[Sub-Sector],Table3[[#This Row],[Sub-Sector]])</f>
        <v>11</v>
      </c>
      <c r="C48" s="1">
        <f>COUNTIFS(Table2[Sub-Sector],Table3[[#This Row],[Sub-Sector]],Table2[Uptrend],"Uptrend")/Table3[[#This Row],[Count]]</f>
        <v>0</v>
      </c>
      <c r="D48" s="1">
        <f>COUNTIFS(Table2[Sub-Sector],Table3[[#This Row],[Sub-Sector]],Table2[1W Return vs Nifty],"&gt;=5")/Table3[[#This Row],[Count]]</f>
        <v>9.0909090909090912E-2</v>
      </c>
      <c r="E48" s="1">
        <f>COUNTIFS(Table2[Sub-Sector],Table3[[#This Row],[Sub-Sector]],Table2[1M Return vs Nifty],"&gt;=5")/Table3[[#This Row],[Count]]</f>
        <v>0.27272727272727271</v>
      </c>
      <c r="F48" s="1">
        <f>COUNTIFS(Table2[Sub-Sector],Table3[[#This Row],[Sub-Sector]],Table2[6M Return vs Nifty],"&gt;=10")/Table3[[#This Row],[Count]]</f>
        <v>0</v>
      </c>
      <c r="G48" s="1">
        <f>COUNTIFS(Table2[Sub-Sector],Table3[[#This Row],[Sub-Sector]],Table2[1Y Return vs Nifty],"&gt;=10")/Table3[[#This Row],[Count]]</f>
        <v>0.27272727272727271</v>
      </c>
      <c r="H48" s="1">
        <f>COUNTIFS(Table2[Sub-Sector],Table3[[#This Row],[Sub-Sector]],Table2[RSI Exponential â€“ 14D],"&gt;=50")/Table3[[#This Row],[Count]]</f>
        <v>0.72727272727272729</v>
      </c>
      <c r="I48" s="1">
        <f>COUNTIFS(Table2[Sub-Sector],Table3[[#This Row],[Sub-Sector]],Table2[Relative Volume],"&gt;=1")/Table3[[#This Row],[Count]]</f>
        <v>0.54545454545454541</v>
      </c>
      <c r="J48" s="1">
        <f>COUNTIFS(Table2[Sub-Sector],Table3[[#This Row],[Sub-Sector]],Table2[% Away From Day Low],"&gt;=0.05")/Table3[[#This Row],[Count]]</f>
        <v>0.27272727272727271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1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0.27272727272727271</v>
      </c>
      <c r="P48" s="1">
        <f>COUNTIFS(Table2[Sub-Sector],Table3[[#This Row],[Sub-Sector]],Table2[% Away From 52W High],"&lt;=10")/Table3[[#This Row],[Count]]</f>
        <v>0.18181818181818182</v>
      </c>
      <c r="Q48" s="1">
        <f>COUNTIFS(Table2[Sub-Sector],Table3[[#This Row],[Sub-Sector]],Table2[% Away From 52W Low],"&gt;=10")/Table3[[#This Row],[Count]]</f>
        <v>0.90909090909090906</v>
      </c>
      <c r="R48" s="1">
        <f>COUNTIFS(Table2[Sub-Sector],Table3[[#This Row],[Sub-Sector]],Table2[% Price above 20 EMA],"&gt;=0")/Table3[[#This Row],[Count]]</f>
        <v>0.45454545454545453</v>
      </c>
      <c r="S48" s="1">
        <f>COUNTIFS(Table2[Sub-Sector],Table3[[#This Row],[Sub-Sector]],Table2[% Price above 50 EMA],"&gt;=0")/Table3[[#This Row],[Count]]</f>
        <v>0.27272727272727271</v>
      </c>
      <c r="T48" s="1">
        <f>COUNTIFS(Table2[Sub-Sector],Table3[[#This Row],[Sub-Sector]],Table2[% Price above 200 EMA],"&gt;=0")/Table3[[#This Row],[Count]]</f>
        <v>0.27272727272727271</v>
      </c>
      <c r="U48" s="1">
        <f>COUNTIFS(Table2[Sub-Sector],Table3[[#This Row],[Sub-Sector]],Table2[Rate of Change - Zone],"Positive")/Table3[[#This Row],[Count]]</f>
        <v>0.36363636363636365</v>
      </c>
      <c r="V48" s="1">
        <f>COUNTIFS(Table2[Sub-Sector],Table3[[#This Row],[Sub-Sector]],Table2[Sharpe Ratio],"&gt;=0.10")/Table3[[#This Row],[Count]]</f>
        <v>0.54545454545454541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48">
        <f>_xlfn.RANK.AVG(Table3[[#This Row],[Score]],Table3[Score],1)</f>
        <v>35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8">
        <f>_xlfn.RANK.AVG(Table3[[#This Row],[Score 2 ]],Table3[[Score 2 ]],1)</f>
        <v>47</v>
      </c>
    </row>
    <row r="49" spans="1:26" x14ac:dyDescent="0.3">
      <c r="A49" t="s">
        <v>220</v>
      </c>
      <c r="B49">
        <f>COUNTIFS(Table2[Sub-Sector],Table3[[#This Row],[Sub-Sector]])</f>
        <v>3</v>
      </c>
      <c r="C49" s="1">
        <f>COUNTIFS(Table2[Sub-Sector],Table3[[#This Row],[Sub-Sector]],Table2[Uptrend],"Uptrend")/Table3[[#This Row],[Count]]</f>
        <v>0.33333333333333331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0.33333333333333331</v>
      </c>
      <c r="G49" s="1">
        <f>COUNTIFS(Table2[Sub-Sector],Table3[[#This Row],[Sub-Sector]],Table2[1Y Return vs Nifty],"&gt;=10")/Table3[[#This Row],[Count]]</f>
        <v>0.66666666666666663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0.33333333333333331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0.33333333333333331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0.66666666666666663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0.33333333333333331</v>
      </c>
      <c r="T49" s="1">
        <f>COUNTIFS(Table2[Sub-Sector],Table3[[#This Row],[Sub-Sector]],Table2[% Price above 200 EMA],"&gt;=0")/Table3[[#This Row],[Count]]</f>
        <v>0.66666666666666663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0.66666666666666663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49">
        <f>_xlfn.RANK.AVG(Table3[[#This Row],[Score]],Table3[Score],1)</f>
        <v>55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9">
        <f>_xlfn.RANK.AVG(Table3[[#This Row],[Score 2 ]],Table3[[Score 2 ]],1)</f>
        <v>48.5</v>
      </c>
    </row>
    <row r="50" spans="1:26" x14ac:dyDescent="0.3">
      <c r="A50" t="s">
        <v>24</v>
      </c>
      <c r="B50">
        <f>COUNTIFS(Table2[Sub-Sector],Table3[[#This Row],[Sub-Sector]])</f>
        <v>20</v>
      </c>
      <c r="C50" s="1">
        <f>COUNTIFS(Table2[Sub-Sector],Table3[[#This Row],[Sub-Sector]],Table2[Uptrend],"Uptrend")/Table3[[#This Row],[Count]]</f>
        <v>0.25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0.25</v>
      </c>
      <c r="F50" s="1">
        <f>COUNTIFS(Table2[Sub-Sector],Table3[[#This Row],[Sub-Sector]],Table2[6M Return vs Nifty],"&gt;=10")/Table3[[#This Row],[Count]]</f>
        <v>0.05</v>
      </c>
      <c r="G50" s="1">
        <f>COUNTIFS(Table2[Sub-Sector],Table3[[#This Row],[Sub-Sector]],Table2[1Y Return vs Nifty],"&gt;=10")/Table3[[#This Row],[Count]]</f>
        <v>0.15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0.45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0.2</v>
      </c>
      <c r="M50" s="1">
        <f>COUNTIFS(Table2[Sub-Sector],Table3[[#This Row],[Sub-Sector]],Table2[% Away From Current Week High],"&lt;=0.05")/Table3[[#This Row],[Count]]</f>
        <v>0.95</v>
      </c>
      <c r="N50" s="1">
        <f>COUNTIFS(Table2[Sub-Sector],Table3[[#This Row],[Sub-Sector]],Table2[% Away From Current Month Low],"&gt;=0.05")/Table3[[#This Row],[Count]]</f>
        <v>0.8</v>
      </c>
      <c r="O50" s="1">
        <f>COUNTIFS(Table2[Sub-Sector],Table3[[#This Row],[Sub-Sector]],Table2[% Away From Current Month High],"&lt;=0.05")/Table3[[#This Row],[Count]]</f>
        <v>0.35</v>
      </c>
      <c r="P50" s="1">
        <f>COUNTIFS(Table2[Sub-Sector],Table3[[#This Row],[Sub-Sector]],Table2[% Away From 52W High],"&lt;=10")/Table3[[#This Row],[Count]]</f>
        <v>0.25</v>
      </c>
      <c r="Q50" s="1">
        <f>COUNTIFS(Table2[Sub-Sector],Table3[[#This Row],[Sub-Sector]],Table2[% Away From 52W Low],"&gt;=10")/Table3[[#This Row],[Count]]</f>
        <v>0.5</v>
      </c>
      <c r="R50" s="1">
        <f>COUNTIFS(Table2[Sub-Sector],Table3[[#This Row],[Sub-Sector]],Table2[% Price above 20 EMA],"&gt;=0")/Table3[[#This Row],[Count]]</f>
        <v>0.4</v>
      </c>
      <c r="S50" s="1">
        <f>COUNTIFS(Table2[Sub-Sector],Table3[[#This Row],[Sub-Sector]],Table2[% Price above 50 EMA],"&gt;=0")/Table3[[#This Row],[Count]]</f>
        <v>0.25</v>
      </c>
      <c r="T50" s="1">
        <f>COUNTIFS(Table2[Sub-Sector],Table3[[#This Row],[Sub-Sector]],Table2[% Price above 200 EMA],"&gt;=0")/Table3[[#This Row],[Count]]</f>
        <v>0.3</v>
      </c>
      <c r="U50" s="1">
        <f>COUNTIFS(Table2[Sub-Sector],Table3[[#This Row],[Sub-Sector]],Table2[Rate of Change - Zone],"Positive")/Table3[[#This Row],[Count]]</f>
        <v>0.4</v>
      </c>
      <c r="V50" s="1">
        <f>COUNTIFS(Table2[Sub-Sector],Table3[[#This Row],[Sub-Sector]],Table2[Sharpe Ratio],"&gt;=0.10")/Table3[[#This Row],[Count]]</f>
        <v>0.15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50">
        <f>_xlfn.RANK.AVG(Table3[[#This Row],[Score]],Table3[Score],1)</f>
        <v>39.5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50">
        <f>_xlfn.RANK.AVG(Table3[[#This Row],[Score 2 ]],Table3[[Score 2 ]],1)</f>
        <v>48.5</v>
      </c>
    </row>
    <row r="51" spans="1:26" x14ac:dyDescent="0.3">
      <c r="A51" t="s">
        <v>141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476.5</v>
      </c>
      <c r="X51">
        <f>_xlfn.RANK.AVG(Table3[[#This Row],[Score]],Table3[Score],1)</f>
        <v>71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51">
        <f>_xlfn.RANK.AVG(Table3[[#This Row],[Score 2 ]],Table3[[Score 2 ]],1)</f>
        <v>50</v>
      </c>
    </row>
    <row r="52" spans="1:26" x14ac:dyDescent="0.3">
      <c r="A52" t="s">
        <v>197</v>
      </c>
      <c r="B52">
        <f>COUNTIFS(Table2[Sub-Sector],Table3[[#This Row],[Sub-Sector]])</f>
        <v>28</v>
      </c>
      <c r="C52" s="1">
        <f>COUNTIFS(Table2[Sub-Sector],Table3[[#This Row],[Sub-Sector]],Table2[Uptrend],"Uptrend")/Table3[[#This Row],[Count]]</f>
        <v>0.2857142857142857</v>
      </c>
      <c r="D52" s="1">
        <f>COUNTIFS(Table2[Sub-Sector],Table3[[#This Row],[Sub-Sector]],Table2[1W Return vs Nifty],"&gt;=5")/Table3[[#This Row],[Count]]</f>
        <v>3.5714285714285712E-2</v>
      </c>
      <c r="E52" s="1">
        <f>COUNTIFS(Table2[Sub-Sector],Table3[[#This Row],[Sub-Sector]],Table2[1M Return vs Nifty],"&gt;=5")/Table3[[#This Row],[Count]]</f>
        <v>7.1428571428571425E-2</v>
      </c>
      <c r="F52" s="1">
        <f>COUNTIFS(Table2[Sub-Sector],Table3[[#This Row],[Sub-Sector]],Table2[6M Return vs Nifty],"&gt;=10")/Table3[[#This Row],[Count]]</f>
        <v>0.35714285714285715</v>
      </c>
      <c r="G52" s="1">
        <f>COUNTIFS(Table2[Sub-Sector],Table3[[#This Row],[Sub-Sector]],Table2[1Y Return vs Nifty],"&gt;=10")/Table3[[#This Row],[Count]]</f>
        <v>0.4642857142857143</v>
      </c>
      <c r="H52" s="1">
        <f>COUNTIFS(Table2[Sub-Sector],Table3[[#This Row],[Sub-Sector]],Table2[RSI Exponential â€“ 14D],"&gt;=50")/Table3[[#This Row],[Count]]</f>
        <v>0.14285714285714285</v>
      </c>
      <c r="I52" s="1">
        <f>COUNTIFS(Table2[Sub-Sector],Table3[[#This Row],[Sub-Sector]],Table2[Relative Volume],"&gt;=1")/Table3[[#This Row],[Count]]</f>
        <v>0.14285714285714285</v>
      </c>
      <c r="J52" s="1">
        <f>COUNTIFS(Table2[Sub-Sector],Table3[[#This Row],[Sub-Sector]],Table2[% Away From Day Low],"&gt;=0.05")/Table3[[#This Row],[Count]]</f>
        <v>0.10714285714285714</v>
      </c>
      <c r="K52" s="1">
        <f>COUNTIFS(Table2[Sub-Sector],Table3[[#This Row],[Sub-Sector]],Table2[% Away From Day High],"&lt;=0.05")/Table3[[#This Row],[Count]]</f>
        <v>0.9285714285714286</v>
      </c>
      <c r="L52" s="1">
        <f>COUNTIFS(Table2[Sub-Sector],Table3[[#This Row],[Sub-Sector]],Table2[% Away From Current Week Low],"&gt;=0.05")/Table3[[#This Row],[Count]]</f>
        <v>0.25</v>
      </c>
      <c r="M52" s="1">
        <f>COUNTIFS(Table2[Sub-Sector],Table3[[#This Row],[Sub-Sector]],Table2[% Away From Current Week High],"&lt;=0.05")/Table3[[#This Row],[Count]]</f>
        <v>0.8928571428571429</v>
      </c>
      <c r="N52" s="1">
        <f>COUNTIFS(Table2[Sub-Sector],Table3[[#This Row],[Sub-Sector]],Table2[% Away From Current Month Low],"&gt;=0.05")/Table3[[#This Row],[Count]]</f>
        <v>0.35714285714285715</v>
      </c>
      <c r="O52" s="1">
        <f>COUNTIFS(Table2[Sub-Sector],Table3[[#This Row],[Sub-Sector]],Table2[% Away From Current Month High],"&lt;=0.05")/Table3[[#This Row],[Count]]</f>
        <v>3.5714285714285712E-2</v>
      </c>
      <c r="P52" s="1">
        <f>COUNTIFS(Table2[Sub-Sector],Table3[[#This Row],[Sub-Sector]],Table2[% Away From 52W High],"&lt;=10")/Table3[[#This Row],[Count]]</f>
        <v>3.5714285714285712E-2</v>
      </c>
      <c r="Q52" s="1">
        <f>COUNTIFS(Table2[Sub-Sector],Table3[[#This Row],[Sub-Sector]],Table2[% Away From 52W Low],"&gt;=10")/Table3[[#This Row],[Count]]</f>
        <v>0.8928571428571429</v>
      </c>
      <c r="R52" s="1">
        <f>COUNTIFS(Table2[Sub-Sector],Table3[[#This Row],[Sub-Sector]],Table2[% Price above 20 EMA],"&gt;=0")/Table3[[#This Row],[Count]]</f>
        <v>0.14285714285714285</v>
      </c>
      <c r="S52" s="1">
        <f>COUNTIFS(Table2[Sub-Sector],Table3[[#This Row],[Sub-Sector]],Table2[% Price above 50 EMA],"&gt;=0")/Table3[[#This Row],[Count]]</f>
        <v>0.10714285714285714</v>
      </c>
      <c r="T52" s="1">
        <f>COUNTIFS(Table2[Sub-Sector],Table3[[#This Row],[Sub-Sector]],Table2[% Price above 200 EMA],"&gt;=0")/Table3[[#This Row],[Count]]</f>
        <v>0.5714285714285714</v>
      </c>
      <c r="U52" s="1">
        <f>COUNTIFS(Table2[Sub-Sector],Table3[[#This Row],[Sub-Sector]],Table2[Rate of Change - Zone],"Positive")/Table3[[#This Row],[Count]]</f>
        <v>7.1428571428571425E-2</v>
      </c>
      <c r="V52" s="1">
        <f>COUNTIFS(Table2[Sub-Sector],Table3[[#This Row],[Sub-Sector]],Table2[Sharpe Ratio],"&gt;=0.10")/Table3[[#This Row],[Count]]</f>
        <v>0.35714285714285715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52">
        <f>_xlfn.RANK.AVG(Table3[[#This Row],[Score]],Table3[Score],1)</f>
        <v>31.5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2">
        <f>_xlfn.RANK.AVG(Table3[[#This Row],[Score 2 ]],Table3[[Score 2 ]],1)</f>
        <v>51</v>
      </c>
    </row>
    <row r="53" spans="1:26" x14ac:dyDescent="0.3">
      <c r="A53" t="s">
        <v>240</v>
      </c>
      <c r="B53">
        <f>COUNTIFS(Table2[Sub-Sector],Table3[[#This Row],[Sub-Sector]])</f>
        <v>8</v>
      </c>
      <c r="C53" s="1">
        <f>COUNTIFS(Table2[Sub-Sector],Table3[[#This Row],[Sub-Sector]],Table2[Uptrend],"Uptrend")/Table3[[#This Row],[Count]]</f>
        <v>0.375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0.125</v>
      </c>
      <c r="F53" s="1">
        <f>COUNTIFS(Table2[Sub-Sector],Table3[[#This Row],[Sub-Sector]],Table2[6M Return vs Nifty],"&gt;=10")/Table3[[#This Row],[Count]]</f>
        <v>0.375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0.375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0.375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0.125</v>
      </c>
      <c r="T53" s="1">
        <f>COUNTIFS(Table2[Sub-Sector],Table3[[#This Row],[Sub-Sector]],Table2[% Price above 200 EMA],"&gt;=0")/Table3[[#This Row],[Count]]</f>
        <v>0.75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0.25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53">
        <f>_xlfn.RANK.AVG(Table3[[#This Row],[Score]],Table3[Score],1)</f>
        <v>41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3">
        <f>_xlfn.RANK.AVG(Table3[[#This Row],[Score 2 ]],Table3[[Score 2 ]],1)</f>
        <v>52</v>
      </c>
    </row>
    <row r="54" spans="1:26" x14ac:dyDescent="0.3">
      <c r="A54" t="s">
        <v>202</v>
      </c>
      <c r="B54">
        <f>COUNTIFS(Table2[Sub-Sector],Table3[[#This Row],[Sub-Sector]])</f>
        <v>9</v>
      </c>
      <c r="C54" s="1">
        <f>COUNTIFS(Table2[Sub-Sector],Table3[[#This Row],[Sub-Sector]],Table2[Uptrend],"Uptrend")/Table3[[#This Row],[Count]]</f>
        <v>0.1111111111111111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0.1111111111111111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0.22222222222222221</v>
      </c>
      <c r="H54" s="1">
        <f>COUNTIFS(Table2[Sub-Sector],Table3[[#This Row],[Sub-Sector]],Table2[RSI Exponential â€“ 14D],"&gt;=50")/Table3[[#This Row],[Count]]</f>
        <v>0.22222222222222221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0.22222222222222221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0.22222222222222221</v>
      </c>
      <c r="O54" s="1">
        <f>COUNTIFS(Table2[Sub-Sector],Table3[[#This Row],[Sub-Sector]],Table2[% Away From Current Month High],"&lt;=0.05")/Table3[[#This Row],[Count]]</f>
        <v>0.22222222222222221</v>
      </c>
      <c r="P54" s="1">
        <f>COUNTIFS(Table2[Sub-Sector],Table3[[#This Row],[Sub-Sector]],Table2[% Away From 52W High],"&lt;=10")/Table3[[#This Row],[Count]]</f>
        <v>0.1111111111111111</v>
      </c>
      <c r="Q54" s="1">
        <f>COUNTIFS(Table2[Sub-Sector],Table3[[#This Row],[Sub-Sector]],Table2[% Away From 52W Low],"&gt;=10")/Table3[[#This Row],[Count]]</f>
        <v>0.77777777777777779</v>
      </c>
      <c r="R54" s="1">
        <f>COUNTIFS(Table2[Sub-Sector],Table3[[#This Row],[Sub-Sector]],Table2[% Price above 20 EMA],"&gt;=0")/Table3[[#This Row],[Count]]</f>
        <v>0.22222222222222221</v>
      </c>
      <c r="S54" s="1">
        <f>COUNTIFS(Table2[Sub-Sector],Table3[[#This Row],[Sub-Sector]],Table2[% Price above 50 EMA],"&gt;=0")/Table3[[#This Row],[Count]]</f>
        <v>0.1111111111111111</v>
      </c>
      <c r="T54" s="1">
        <f>COUNTIFS(Table2[Sub-Sector],Table3[[#This Row],[Sub-Sector]],Table2[% Price above 200 EMA],"&gt;=0")/Table3[[#This Row],[Count]]</f>
        <v>0.33333333333333331</v>
      </c>
      <c r="U54" s="1">
        <f>COUNTIFS(Table2[Sub-Sector],Table3[[#This Row],[Sub-Sector]],Table2[Rate of Change - Zone],"Positive")/Table3[[#This Row],[Count]]</f>
        <v>0.1111111111111111</v>
      </c>
      <c r="V54" s="1">
        <f>COUNTIFS(Table2[Sub-Sector],Table3[[#This Row],[Sub-Sector]],Table2[Sharpe Ratio],"&gt;=0.10")/Table3[[#This Row],[Count]]</f>
        <v>0.1111111111111111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411.5</v>
      </c>
      <c r="X54">
        <f>_xlfn.RANK.AVG(Table3[[#This Row],[Score]],Table3[Score],1)</f>
        <v>53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4">
        <f>_xlfn.RANK.AVG(Table3[[#This Row],[Score 2 ]],Table3[[Score 2 ]],1)</f>
        <v>53</v>
      </c>
    </row>
    <row r="55" spans="1:26" x14ac:dyDescent="0.3">
      <c r="A55" t="s">
        <v>165</v>
      </c>
      <c r="B55">
        <f>COUNTIFS(Table2[Sub-Sector],Table3[[#This Row],[Sub-Sector]])</f>
        <v>9</v>
      </c>
      <c r="C55" s="1">
        <f>COUNTIFS(Table2[Sub-Sector],Table3[[#This Row],[Sub-Sector]],Table2[Uptrend],"Uptrend")/Table3[[#This Row],[Count]]</f>
        <v>0.55555555555555558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0.33333333333333331</v>
      </c>
      <c r="F55" s="1">
        <f>COUNTIFS(Table2[Sub-Sector],Table3[[#This Row],[Sub-Sector]],Table2[6M Return vs Nifty],"&gt;=10")/Table3[[#This Row],[Count]]</f>
        <v>0.33333333333333331</v>
      </c>
      <c r="G55" s="1">
        <f>COUNTIFS(Table2[Sub-Sector],Table3[[#This Row],[Sub-Sector]],Table2[1Y Return vs Nifty],"&gt;=10")/Table3[[#This Row],[Count]]</f>
        <v>0.33333333333333331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0.55555555555555558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0.88888888888888884</v>
      </c>
      <c r="L55" s="1">
        <f>COUNTIFS(Table2[Sub-Sector],Table3[[#This Row],[Sub-Sector]],Table2[% Away From Current Week Low],"&gt;=0.05")/Table3[[#This Row],[Count]]</f>
        <v>0.1111111111111111</v>
      </c>
      <c r="M55" s="1">
        <f>COUNTIFS(Table2[Sub-Sector],Table3[[#This Row],[Sub-Sector]],Table2[% Away From Current Week High],"&lt;=0.05")/Table3[[#This Row],[Count]]</f>
        <v>0.77777777777777779</v>
      </c>
      <c r="N55" s="1">
        <f>COUNTIFS(Table2[Sub-Sector],Table3[[#This Row],[Sub-Sector]],Table2[% Away From Current Month Low],"&gt;=0.05")/Table3[[#This Row],[Count]]</f>
        <v>0.66666666666666663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0.33333333333333331</v>
      </c>
      <c r="Q55" s="1">
        <f>COUNTIFS(Table2[Sub-Sector],Table3[[#This Row],[Sub-Sector]],Table2[% Away From 52W Low],"&gt;=10")/Table3[[#This Row],[Count]]</f>
        <v>0.88888888888888884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0.22222222222222221</v>
      </c>
      <c r="T55" s="1">
        <f>COUNTIFS(Table2[Sub-Sector],Table3[[#This Row],[Sub-Sector]],Table2[% Price above 200 EMA],"&gt;=0")/Table3[[#This Row],[Count]]</f>
        <v>0.77777777777777779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55">
        <f>_xlfn.RANK.AVG(Table3[[#This Row],[Score]],Table3[Score],1)</f>
        <v>33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5">
        <f>_xlfn.RANK.AVG(Table3[[#This Row],[Score 2 ]],Table3[[Score 2 ]],1)</f>
        <v>55.5</v>
      </c>
    </row>
    <row r="56" spans="1:26" x14ac:dyDescent="0.3">
      <c r="A56" t="s">
        <v>977</v>
      </c>
      <c r="B56">
        <f>COUNTIFS(Table2[Sub-Sector],Table3[[#This Row],[Sub-Sector]])</f>
        <v>2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0.5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0.5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0.5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56">
        <f>_xlfn.RANK.AVG(Table3[[#This Row],[Score]],Table3[Score],1)</f>
        <v>73.5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6">
        <f>_xlfn.RANK.AVG(Table3[[#This Row],[Score 2 ]],Table3[[Score 2 ]],1)</f>
        <v>55.5</v>
      </c>
    </row>
    <row r="57" spans="1:26" x14ac:dyDescent="0.3">
      <c r="A57" t="s">
        <v>1031</v>
      </c>
      <c r="B57">
        <f>COUNTIFS(Table2[Sub-Sector],Table3[[#This Row],[Sub-Sector]])</f>
        <v>2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0.5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0.5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57">
        <f>_xlfn.RANK.AVG(Table3[[#This Row],[Score]],Table3[Score],1)</f>
        <v>73.5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7">
        <f>_xlfn.RANK.AVG(Table3[[#This Row],[Score 2 ]],Table3[[Score 2 ]],1)</f>
        <v>55.5</v>
      </c>
    </row>
    <row r="58" spans="1:26" x14ac:dyDescent="0.3">
      <c r="A58" t="s">
        <v>108</v>
      </c>
      <c r="B58">
        <f>COUNTIFS(Table2[Sub-Sector],Table3[[#This Row],[Sub-Sector]])</f>
        <v>4</v>
      </c>
      <c r="C58" s="1">
        <f>COUNTIFS(Table2[Sub-Sector],Table3[[#This Row],[Sub-Sector]],Table2[Uptrend],"Uptrend")/Table3[[#This Row],[Count]]</f>
        <v>0.25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0.25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0.5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0.25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0.5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0.25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0.75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58">
        <f>_xlfn.RANK.AVG(Table3[[#This Row],[Score]],Table3[Score],1)</f>
        <v>42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8">
        <f>_xlfn.RANK.AVG(Table3[[#This Row],[Score 2 ]],Table3[[Score 2 ]],1)</f>
        <v>55.5</v>
      </c>
    </row>
    <row r="59" spans="1:26" x14ac:dyDescent="0.3">
      <c r="A59" t="s">
        <v>117</v>
      </c>
      <c r="B59">
        <f>COUNTIFS(Table2[Sub-Sector],Table3[[#This Row],[Sub-Sector]])</f>
        <v>24</v>
      </c>
      <c r="C59" s="1">
        <f>COUNTIFS(Table2[Sub-Sector],Table3[[#This Row],[Sub-Sector]],Table2[Uptrend],"Uptrend")/Table3[[#This Row],[Count]]</f>
        <v>0.33333333333333331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0.16666666666666666</v>
      </c>
      <c r="F59" s="1">
        <f>COUNTIFS(Table2[Sub-Sector],Table3[[#This Row],[Sub-Sector]],Table2[6M Return vs Nifty],"&gt;=10")/Table3[[#This Row],[Count]]</f>
        <v>0.25</v>
      </c>
      <c r="G59" s="1">
        <f>COUNTIFS(Table2[Sub-Sector],Table3[[#This Row],[Sub-Sector]],Table2[1Y Return vs Nifty],"&gt;=10")/Table3[[#This Row],[Count]]</f>
        <v>0.54166666666666663</v>
      </c>
      <c r="H59" s="1">
        <f>COUNTIFS(Table2[Sub-Sector],Table3[[#This Row],[Sub-Sector]],Table2[RSI Exponential â€“ 14D],"&gt;=50")/Table3[[#This Row],[Count]]</f>
        <v>0.16666666666666666</v>
      </c>
      <c r="I59" s="1">
        <f>COUNTIFS(Table2[Sub-Sector],Table3[[#This Row],[Sub-Sector]],Table2[Relative Volume],"&gt;=1")/Table3[[#This Row],[Count]]</f>
        <v>0.125</v>
      </c>
      <c r="J59" s="1">
        <f>COUNTIFS(Table2[Sub-Sector],Table3[[#This Row],[Sub-Sector]],Table2[% Away From Day Low],"&gt;=0.05")/Table3[[#This Row],[Count]]</f>
        <v>4.1666666666666664E-2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0.41666666666666669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0.58333333333333337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0.125</v>
      </c>
      <c r="Q59" s="1">
        <f>COUNTIFS(Table2[Sub-Sector],Table3[[#This Row],[Sub-Sector]],Table2[% Away From 52W Low],"&gt;=10")/Table3[[#This Row],[Count]]</f>
        <v>0.95833333333333337</v>
      </c>
      <c r="R59" s="1">
        <f>COUNTIFS(Table2[Sub-Sector],Table3[[#This Row],[Sub-Sector]],Table2[% Price above 20 EMA],"&gt;=0")/Table3[[#This Row],[Count]]</f>
        <v>0.125</v>
      </c>
      <c r="S59" s="1">
        <f>COUNTIFS(Table2[Sub-Sector],Table3[[#This Row],[Sub-Sector]],Table2[% Price above 50 EMA],"&gt;=0")/Table3[[#This Row],[Count]]</f>
        <v>0.16666666666666666</v>
      </c>
      <c r="T59" s="1">
        <f>COUNTIFS(Table2[Sub-Sector],Table3[[#This Row],[Sub-Sector]],Table2[% Price above 200 EMA],"&gt;=0")/Table3[[#This Row],[Count]]</f>
        <v>0.5</v>
      </c>
      <c r="U59" s="1">
        <f>COUNTIFS(Table2[Sub-Sector],Table3[[#This Row],[Sub-Sector]],Table2[Rate of Change - Zone],"Positive")/Table3[[#This Row],[Count]]</f>
        <v>4.1666666666666664E-2</v>
      </c>
      <c r="V59" s="1">
        <f>COUNTIFS(Table2[Sub-Sector],Table3[[#This Row],[Sub-Sector]],Table2[Sharpe Ratio],"&gt;=0.10")/Table3[[#This Row],[Count]]</f>
        <v>0.375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9">
        <f>_xlfn.RANK.AVG(Table3[[#This Row],[Score]],Table3[Score],1)</f>
        <v>43.5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9">
        <f>_xlfn.RANK.AVG(Table3[[#This Row],[Score 2 ]],Table3[[Score 2 ]],1)</f>
        <v>58</v>
      </c>
    </row>
    <row r="60" spans="1:26" x14ac:dyDescent="0.3">
      <c r="A60" t="s">
        <v>64</v>
      </c>
      <c r="B60">
        <f>COUNTIFS(Table2[Sub-Sector],Table3[[#This Row],[Sub-Sector]])</f>
        <v>4</v>
      </c>
      <c r="C60" s="1">
        <f>COUNTIFS(Table2[Sub-Sector],Table3[[#This Row],[Sub-Sector]],Table2[Uptrend],"Uptrend")/Table3[[#This Row],[Count]]</f>
        <v>0.25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0.25</v>
      </c>
      <c r="G60" s="1">
        <f>COUNTIFS(Table2[Sub-Sector],Table3[[#This Row],[Sub-Sector]],Table2[1Y Return vs Nifty],"&gt;=10")/Table3[[#This Row],[Count]]</f>
        <v>0.5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0.5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0.25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60">
        <f>_xlfn.RANK.AVG(Table3[[#This Row],[Score]],Table3[Score],1)</f>
        <v>58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60">
        <f>_xlfn.RANK.AVG(Table3[[#This Row],[Score 2 ]],Table3[[Score 2 ]],1)</f>
        <v>59</v>
      </c>
    </row>
    <row r="61" spans="1:26" x14ac:dyDescent="0.3">
      <c r="A61" t="s">
        <v>264</v>
      </c>
      <c r="B61">
        <f>COUNTIFS(Table2[Sub-Sector],Table3[[#This Row],[Sub-Sector]])</f>
        <v>25</v>
      </c>
      <c r="C61" s="1">
        <f>COUNTIFS(Table2[Sub-Sector],Table3[[#This Row],[Sub-Sector]],Table2[Uptrend],"Uptrend")/Table3[[#This Row],[Count]]</f>
        <v>0.24</v>
      </c>
      <c r="D61" s="1">
        <f>COUNTIFS(Table2[Sub-Sector],Table3[[#This Row],[Sub-Sector]],Table2[1W Return vs Nifty],"&gt;=5")/Table3[[#This Row],[Count]]</f>
        <v>0.04</v>
      </c>
      <c r="E61" s="1">
        <f>COUNTIFS(Table2[Sub-Sector],Table3[[#This Row],[Sub-Sector]],Table2[1M Return vs Nifty],"&gt;=5")/Table3[[#This Row],[Count]]</f>
        <v>0.2</v>
      </c>
      <c r="F61" s="1">
        <f>COUNTIFS(Table2[Sub-Sector],Table3[[#This Row],[Sub-Sector]],Table2[6M Return vs Nifty],"&gt;=10")/Table3[[#This Row],[Count]]</f>
        <v>0.2</v>
      </c>
      <c r="G61" s="1">
        <f>COUNTIFS(Table2[Sub-Sector],Table3[[#This Row],[Sub-Sector]],Table2[1Y Return vs Nifty],"&gt;=10")/Table3[[#This Row],[Count]]</f>
        <v>0.4</v>
      </c>
      <c r="H61" s="1">
        <f>COUNTIFS(Table2[Sub-Sector],Table3[[#This Row],[Sub-Sector]],Table2[RSI Exponential â€“ 14D],"&gt;=50")/Table3[[#This Row],[Count]]</f>
        <v>0.12</v>
      </c>
      <c r="I61" s="1">
        <f>COUNTIFS(Table2[Sub-Sector],Table3[[#This Row],[Sub-Sector]],Table2[Relative Volume],"&gt;=1")/Table3[[#This Row],[Count]]</f>
        <v>0.28000000000000003</v>
      </c>
      <c r="J61" s="1">
        <f>COUNTIFS(Table2[Sub-Sector],Table3[[#This Row],[Sub-Sector]],Table2[% Away From Day Low],"&gt;=0.05")/Table3[[#This Row],[Count]]</f>
        <v>0.08</v>
      </c>
      <c r="K61" s="1">
        <f>COUNTIFS(Table2[Sub-Sector],Table3[[#This Row],[Sub-Sector]],Table2[% Away From Day High],"&lt;=0.05")/Table3[[#This Row],[Count]]</f>
        <v>0.92</v>
      </c>
      <c r="L61" s="1">
        <f>COUNTIFS(Table2[Sub-Sector],Table3[[#This Row],[Sub-Sector]],Table2[% Away From Current Week Low],"&gt;=0.05")/Table3[[#This Row],[Count]]</f>
        <v>0.2</v>
      </c>
      <c r="M61" s="1">
        <f>COUNTIFS(Table2[Sub-Sector],Table3[[#This Row],[Sub-Sector]],Table2[% Away From Current Week High],"&lt;=0.05")/Table3[[#This Row],[Count]]</f>
        <v>0.84</v>
      </c>
      <c r="N61" s="1">
        <f>COUNTIFS(Table2[Sub-Sector],Table3[[#This Row],[Sub-Sector]],Table2[% Away From Current Month Low],"&gt;=0.05")/Table3[[#This Row],[Count]]</f>
        <v>0.4</v>
      </c>
      <c r="O61" s="1">
        <f>COUNTIFS(Table2[Sub-Sector],Table3[[#This Row],[Sub-Sector]],Table2[% Away From Current Month High],"&lt;=0.05")/Table3[[#This Row],[Count]]</f>
        <v>0.04</v>
      </c>
      <c r="P61" s="1">
        <f>COUNTIFS(Table2[Sub-Sector],Table3[[#This Row],[Sub-Sector]],Table2[% Away From 52W High],"&lt;=10")/Table3[[#This Row],[Count]]</f>
        <v>0.08</v>
      </c>
      <c r="Q61" s="1">
        <f>COUNTIFS(Table2[Sub-Sector],Table3[[#This Row],[Sub-Sector]],Table2[% Away From 52W Low],"&gt;=10")/Table3[[#This Row],[Count]]</f>
        <v>0.88</v>
      </c>
      <c r="R61" s="1">
        <f>COUNTIFS(Table2[Sub-Sector],Table3[[#This Row],[Sub-Sector]],Table2[% Price above 20 EMA],"&gt;=0")/Table3[[#This Row],[Count]]</f>
        <v>0.12</v>
      </c>
      <c r="S61" s="1">
        <f>COUNTIFS(Table2[Sub-Sector],Table3[[#This Row],[Sub-Sector]],Table2[% Price above 50 EMA],"&gt;=0")/Table3[[#This Row],[Count]]</f>
        <v>0.2</v>
      </c>
      <c r="T61" s="1">
        <f>COUNTIFS(Table2[Sub-Sector],Table3[[#This Row],[Sub-Sector]],Table2[% Price above 200 EMA],"&gt;=0")/Table3[[#This Row],[Count]]</f>
        <v>0.48</v>
      </c>
      <c r="U61" s="1">
        <f>COUNTIFS(Table2[Sub-Sector],Table3[[#This Row],[Sub-Sector]],Table2[Rate of Change - Zone],"Positive")/Table3[[#This Row],[Count]]</f>
        <v>0.12</v>
      </c>
      <c r="V61" s="1">
        <f>COUNTIFS(Table2[Sub-Sector],Table3[[#This Row],[Sub-Sector]],Table2[Sharpe Ratio],"&gt;=0.10")/Table3[[#This Row],[Count]]</f>
        <v>0.44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61">
        <f>_xlfn.RANK.AVG(Table3[[#This Row],[Score]],Table3[Score],1)</f>
        <v>34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234.5</v>
      </c>
      <c r="Z61">
        <f>_xlfn.RANK.AVG(Table3[[#This Row],[Score 2 ]],Table3[[Score 2 ]],1)</f>
        <v>60</v>
      </c>
    </row>
    <row r="62" spans="1:26" x14ac:dyDescent="0.3">
      <c r="A62" t="s">
        <v>371</v>
      </c>
      <c r="B62">
        <f>COUNTIFS(Table2[Sub-Sector],Table3[[#This Row],[Sub-Sector]])</f>
        <v>5</v>
      </c>
      <c r="C62" s="1">
        <f>COUNTIFS(Table2[Sub-Sector],Table3[[#This Row],[Sub-Sector]],Table2[Uptrend],"Uptrend")/Table3[[#This Row],[Count]]</f>
        <v>0.2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</v>
      </c>
      <c r="F62" s="1">
        <f>COUNTIFS(Table2[Sub-Sector],Table3[[#This Row],[Sub-Sector]],Table2[6M Return vs Nifty],"&gt;=10")/Table3[[#This Row],[Count]]</f>
        <v>0.2</v>
      </c>
      <c r="G62" s="1">
        <f>COUNTIFS(Table2[Sub-Sector],Table3[[#This Row],[Sub-Sector]],Table2[1Y Return vs Nifty],"&gt;=10")/Table3[[#This Row],[Count]]</f>
        <v>0.4</v>
      </c>
      <c r="H62" s="1">
        <f>COUNTIFS(Table2[Sub-Sector],Table3[[#This Row],[Sub-Sector]],Table2[RSI Exponential â€“ 14D],"&gt;=50")/Table3[[#This Row],[Count]]</f>
        <v>0.2</v>
      </c>
      <c r="I62" s="1">
        <f>COUNTIFS(Table2[Sub-Sector],Table3[[#This Row],[Sub-Sector]],Table2[Relative Volume],"&gt;=1")/Table3[[#This Row],[Count]]</f>
        <v>0.2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0.8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0.2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0.8</v>
      </c>
      <c r="R62" s="1">
        <f>COUNTIFS(Table2[Sub-Sector],Table3[[#This Row],[Sub-Sector]],Table2[% Price above 20 EMA],"&gt;=0")/Table3[[#This Row],[Count]]</f>
        <v>0.2</v>
      </c>
      <c r="S62" s="1">
        <f>COUNTIFS(Table2[Sub-Sector],Table3[[#This Row],[Sub-Sector]],Table2[% Price above 50 EMA],"&gt;=0")/Table3[[#This Row],[Count]]</f>
        <v>0.2</v>
      </c>
      <c r="T62" s="1">
        <f>COUNTIFS(Table2[Sub-Sector],Table3[[#This Row],[Sub-Sector]],Table2[% Price above 200 EMA],"&gt;=0")/Table3[[#This Row],[Count]]</f>
        <v>0.4</v>
      </c>
      <c r="U62" s="1">
        <f>COUNTIFS(Table2[Sub-Sector],Table3[[#This Row],[Sub-Sector]],Table2[Rate of Change - Zone],"Positive")/Table3[[#This Row],[Count]]</f>
        <v>0.2</v>
      </c>
      <c r="V62" s="1">
        <f>COUNTIFS(Table2[Sub-Sector],Table3[[#This Row],[Sub-Sector]],Table2[Sharpe Ratio],"&gt;=0.10")/Table3[[#This Row],[Count]]</f>
        <v>0.2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62">
        <f>_xlfn.RANK.AVG(Table3[[#This Row],[Score]],Table3[Score],1)</f>
        <v>52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62">
        <f>_xlfn.RANK.AVG(Table3[[#This Row],[Score 2 ]],Table3[[Score 2 ]],1)</f>
        <v>61</v>
      </c>
    </row>
    <row r="63" spans="1:26" x14ac:dyDescent="0.3">
      <c r="A63" t="s">
        <v>75</v>
      </c>
      <c r="B63">
        <f>COUNTIFS(Table2[Sub-Sector],Table3[[#This Row],[Sub-Sector]])</f>
        <v>17</v>
      </c>
      <c r="C63" s="1">
        <f>COUNTIFS(Table2[Sub-Sector],Table3[[#This Row],[Sub-Sector]],Table2[Uptrend],"Uptrend")/Table3[[#This Row],[Count]]</f>
        <v>0.17647058823529413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0.29411764705882354</v>
      </c>
      <c r="F63" s="1">
        <f>COUNTIFS(Table2[Sub-Sector],Table3[[#This Row],[Sub-Sector]],Table2[6M Return vs Nifty],"&gt;=10")/Table3[[#This Row],[Count]]</f>
        <v>0.11764705882352941</v>
      </c>
      <c r="G63" s="1">
        <f>COUNTIFS(Table2[Sub-Sector],Table3[[#This Row],[Sub-Sector]],Table2[1Y Return vs Nifty],"&gt;=10")/Table3[[#This Row],[Count]]</f>
        <v>0.23529411764705882</v>
      </c>
      <c r="H63" s="1">
        <f>COUNTIFS(Table2[Sub-Sector],Table3[[#This Row],[Sub-Sector]],Table2[RSI Exponential â€“ 14D],"&gt;=50")/Table3[[#This Row],[Count]]</f>
        <v>0.35294117647058826</v>
      </c>
      <c r="I63" s="1">
        <f>COUNTIFS(Table2[Sub-Sector],Table3[[#This Row],[Sub-Sector]],Table2[Relative Volume],"&gt;=1")/Table3[[#This Row],[Count]]</f>
        <v>0.29411764705882354</v>
      </c>
      <c r="J63" s="1">
        <f>COUNTIFS(Table2[Sub-Sector],Table3[[#This Row],[Sub-Sector]],Table2[% Away From Day Low],"&gt;=0.05")/Table3[[#This Row],[Count]]</f>
        <v>5.8823529411764705E-2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0.35294117647058826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0.52941176470588236</v>
      </c>
      <c r="O63" s="1">
        <f>COUNTIFS(Table2[Sub-Sector],Table3[[#This Row],[Sub-Sector]],Table2[% Away From Current Month High],"&lt;=0.05")/Table3[[#This Row],[Count]]</f>
        <v>0.11764705882352941</v>
      </c>
      <c r="P63" s="1">
        <f>COUNTIFS(Table2[Sub-Sector],Table3[[#This Row],[Sub-Sector]],Table2[% Away From 52W High],"&lt;=10")/Table3[[#This Row],[Count]]</f>
        <v>0.17647058823529413</v>
      </c>
      <c r="Q63" s="1">
        <f>COUNTIFS(Table2[Sub-Sector],Table3[[#This Row],[Sub-Sector]],Table2[% Away From 52W Low],"&gt;=10")/Table3[[#This Row],[Count]]</f>
        <v>0.76470588235294112</v>
      </c>
      <c r="R63" s="1">
        <f>COUNTIFS(Table2[Sub-Sector],Table3[[#This Row],[Sub-Sector]],Table2[% Price above 20 EMA],"&gt;=0")/Table3[[#This Row],[Count]]</f>
        <v>0.29411764705882354</v>
      </c>
      <c r="S63" s="1">
        <f>COUNTIFS(Table2[Sub-Sector],Table3[[#This Row],[Sub-Sector]],Table2[% Price above 50 EMA],"&gt;=0")/Table3[[#This Row],[Count]]</f>
        <v>0.23529411764705882</v>
      </c>
      <c r="T63" s="1">
        <f>COUNTIFS(Table2[Sub-Sector],Table3[[#This Row],[Sub-Sector]],Table2[% Price above 200 EMA],"&gt;=0")/Table3[[#This Row],[Count]]</f>
        <v>0.41176470588235292</v>
      </c>
      <c r="U63" s="1">
        <f>COUNTIFS(Table2[Sub-Sector],Table3[[#This Row],[Sub-Sector]],Table2[Rate of Change - Zone],"Positive")/Table3[[#This Row],[Count]]</f>
        <v>0.29411764705882354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63">
        <f>_xlfn.RANK.AVG(Table3[[#This Row],[Score]],Table3[Score],1)</f>
        <v>47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3">
        <f>_xlfn.RANK.AVG(Table3[[#This Row],[Score 2 ]],Table3[[Score 2 ]],1)</f>
        <v>62</v>
      </c>
    </row>
    <row r="64" spans="1:26" x14ac:dyDescent="0.3">
      <c r="A64" t="s">
        <v>516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0.25</v>
      </c>
      <c r="G64" s="1">
        <f>COUNTIFS(Table2[Sub-Sector],Table3[[#This Row],[Sub-Sector]],Table2[1Y Return vs Nifty],"&gt;=10")/Table3[[#This Row],[Count]]</f>
        <v>0.75</v>
      </c>
      <c r="H64" s="1">
        <f>COUNTIFS(Table2[Sub-Sector],Table3[[#This Row],[Sub-Sector]],Table2[RSI Exponential â€“ 14D],"&gt;=50")/Table3[[#This Row],[Count]]</f>
        <v>0.25</v>
      </c>
      <c r="I64" s="1">
        <f>COUNTIFS(Table2[Sub-Sector],Table3[[#This Row],[Sub-Sector]],Table2[Relative Volume],"&gt;=1")/Table3[[#This Row],[Count]]</f>
        <v>0.25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0.75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</v>
      </c>
      <c r="S64" s="1">
        <f>COUNTIFS(Table2[Sub-Sector],Table3[[#This Row],[Sub-Sector]],Table2[% Price above 50 EMA],"&gt;=0")/Table3[[#This Row],[Count]]</f>
        <v>0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64">
        <f>_xlfn.RANK.AVG(Table3[[#This Row],[Score]],Table3[Score],1)</f>
        <v>76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4">
        <f>_xlfn.RANK.AVG(Table3[[#This Row],[Score 2 ]],Table3[[Score 2 ]],1)</f>
        <v>63</v>
      </c>
    </row>
    <row r="65" spans="1:26" x14ac:dyDescent="0.3">
      <c r="A65" t="s">
        <v>80</v>
      </c>
      <c r="B65">
        <f>COUNTIFS(Table2[Sub-Sector],Table3[[#This Row],[Sub-Sector]])</f>
        <v>3</v>
      </c>
      <c r="C65" s="1">
        <f>COUNTIFS(Table2[Sub-Sector],Table3[[#This Row],[Sub-Sector]],Table2[Uptrend],"Uptrend")/Table3[[#This Row],[Count]]</f>
        <v>0.33333333333333331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0.33333333333333331</v>
      </c>
      <c r="G65" s="1">
        <f>COUNTIFS(Table2[Sub-Sector],Table3[[#This Row],[Sub-Sector]],Table2[1Y Return vs Nifty],"&gt;=10")/Table3[[#This Row],[Count]]</f>
        <v>1</v>
      </c>
      <c r="H65" s="1">
        <f>COUNTIFS(Table2[Sub-Sector],Table3[[#This Row],[Sub-Sector]],Table2[RSI Exponential â€“ 14D],"&gt;=50")/Table3[[#This Row],[Count]]</f>
        <v>0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0.66666666666666663</v>
      </c>
      <c r="N65" s="1">
        <f>COUNTIFS(Table2[Sub-Sector],Table3[[#This Row],[Sub-Sector]],Table2[% Away From Current Month Low],"&gt;=0.05")/Table3[[#This Row],[Count]]</f>
        <v>0.33333333333333331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0.33333333333333331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</v>
      </c>
      <c r="V65" s="1">
        <f>COUNTIFS(Table2[Sub-Sector],Table3[[#This Row],[Sub-Sector]],Table2[Sharpe Ratio],"&gt;=0.10")/Table3[[#This Row],[Count]]</f>
        <v>0.66666666666666663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65">
        <f>_xlfn.RANK.AVG(Table3[[#This Row],[Score]],Table3[Score],1)</f>
        <v>59.5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5">
        <f>_xlfn.RANK.AVG(Table3[[#This Row],[Score 2 ]],Table3[[Score 2 ]],1)</f>
        <v>64</v>
      </c>
    </row>
    <row r="66" spans="1:26" x14ac:dyDescent="0.3">
      <c r="A66" t="s">
        <v>18</v>
      </c>
      <c r="B66">
        <f>COUNTIFS(Table2[Sub-Sector],Table3[[#This Row],[Sub-Sector]])</f>
        <v>6</v>
      </c>
      <c r="C66" s="1">
        <f>COUNTIFS(Table2[Sub-Sector],Table3[[#This Row],[Sub-Sector]],Table2[Uptrend],"Uptrend")/Table3[[#This Row],[Count]]</f>
        <v>0.16666666666666666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0.5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0.83333333333333337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0.83333333333333337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0.33333333333333331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0.16666666666666666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66">
        <f>_xlfn.RANK.AVG(Table3[[#This Row],[Score]],Table3[Score],1)</f>
        <v>72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252.5</v>
      </c>
      <c r="Z66">
        <f>_xlfn.RANK.AVG(Table3[[#This Row],[Score 2 ]],Table3[[Score 2 ]],1)</f>
        <v>65</v>
      </c>
    </row>
    <row r="67" spans="1:26" x14ac:dyDescent="0.3">
      <c r="A67" t="s">
        <v>586</v>
      </c>
      <c r="B67">
        <f>COUNTIFS(Table2[Sub-Sector],Table3[[#This Row],[Sub-Sector]])</f>
        <v>13</v>
      </c>
      <c r="C67" s="1">
        <f>COUNTIFS(Table2[Sub-Sector],Table3[[#This Row],[Sub-Sector]],Table2[Uptrend],"Uptrend")/Table3[[#This Row],[Count]]</f>
        <v>0.30769230769230771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7.6923076923076927E-2</v>
      </c>
      <c r="F67" s="1">
        <f>COUNTIFS(Table2[Sub-Sector],Table3[[#This Row],[Sub-Sector]],Table2[6M Return vs Nifty],"&gt;=10")/Table3[[#This Row],[Count]]</f>
        <v>0.23076923076923078</v>
      </c>
      <c r="G67" s="1">
        <f>COUNTIFS(Table2[Sub-Sector],Table3[[#This Row],[Sub-Sector]],Table2[1Y Return vs Nifty],"&gt;=10")/Table3[[#This Row],[Count]]</f>
        <v>0.15384615384615385</v>
      </c>
      <c r="H67" s="1">
        <f>COUNTIFS(Table2[Sub-Sector],Table3[[#This Row],[Sub-Sector]],Table2[RSI Exponential â€“ 14D],"&gt;=50")/Table3[[#This Row],[Count]]</f>
        <v>0.15384615384615385</v>
      </c>
      <c r="I67" s="1">
        <f>COUNTIFS(Table2[Sub-Sector],Table3[[#This Row],[Sub-Sector]],Table2[Relative Volume],"&gt;=1")/Table3[[#This Row],[Count]]</f>
        <v>0.15384615384615385</v>
      </c>
      <c r="J67" s="1">
        <f>COUNTIFS(Table2[Sub-Sector],Table3[[#This Row],[Sub-Sector]],Table2[% Away From Day Low],"&gt;=0.05")/Table3[[#This Row],[Count]]</f>
        <v>7.6923076923076927E-2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0.23076923076923078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0.46153846153846156</v>
      </c>
      <c r="O67" s="1">
        <f>COUNTIFS(Table2[Sub-Sector],Table3[[#This Row],[Sub-Sector]],Table2[% Away From Current Month High],"&lt;=0.05")/Table3[[#This Row],[Count]]</f>
        <v>0.15384615384615385</v>
      </c>
      <c r="P67" s="1">
        <f>COUNTIFS(Table2[Sub-Sector],Table3[[#This Row],[Sub-Sector]],Table2[% Away From 52W High],"&lt;=10")/Table3[[#This Row],[Count]]</f>
        <v>7.6923076923076927E-2</v>
      </c>
      <c r="Q67" s="1">
        <f>COUNTIFS(Table2[Sub-Sector],Table3[[#This Row],[Sub-Sector]],Table2[% Away From 52W Low],"&gt;=10")/Table3[[#This Row],[Count]]</f>
        <v>0.84615384615384615</v>
      </c>
      <c r="R67" s="1">
        <f>COUNTIFS(Table2[Sub-Sector],Table3[[#This Row],[Sub-Sector]],Table2[% Price above 20 EMA],"&gt;=0")/Table3[[#This Row],[Count]]</f>
        <v>0.15384615384615385</v>
      </c>
      <c r="S67" s="1">
        <f>COUNTIFS(Table2[Sub-Sector],Table3[[#This Row],[Sub-Sector]],Table2[% Price above 50 EMA],"&gt;=0")/Table3[[#This Row],[Count]]</f>
        <v>0.23076923076923078</v>
      </c>
      <c r="T67" s="1">
        <f>COUNTIFS(Table2[Sub-Sector],Table3[[#This Row],[Sub-Sector]],Table2[% Price above 200 EMA],"&gt;=0")/Table3[[#This Row],[Count]]</f>
        <v>0.38461538461538464</v>
      </c>
      <c r="U67" s="1">
        <f>COUNTIFS(Table2[Sub-Sector],Table3[[#This Row],[Sub-Sector]],Table2[Rate of Change - Zone],"Positive")/Table3[[#This Row],[Count]]</f>
        <v>0.23076923076923078</v>
      </c>
      <c r="V67" s="1">
        <f>COUNTIFS(Table2[Sub-Sector],Table3[[#This Row],[Sub-Sector]],Table2[Sharpe Ratio],"&gt;=0.10")/Table3[[#This Row],[Count]]</f>
        <v>0.15384615384615385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67">
        <f>_xlfn.RANK.AVG(Table3[[#This Row],[Score]],Table3[Score],1)</f>
        <v>56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7">
        <f>_xlfn.RANK.AVG(Table3[[#This Row],[Score 2 ]],Table3[[Score 2 ]],1)</f>
        <v>66</v>
      </c>
    </row>
    <row r="68" spans="1:26" x14ac:dyDescent="0.3">
      <c r="A68" t="s">
        <v>94</v>
      </c>
      <c r="B68">
        <f>COUNTIFS(Table2[Sub-Sector],Table3[[#This Row],[Sub-Sector]])</f>
        <v>5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0.2</v>
      </c>
      <c r="G68" s="1">
        <f>COUNTIFS(Table2[Sub-Sector],Table3[[#This Row],[Sub-Sector]],Table2[1Y Return vs Nifty],"&gt;=10")/Table3[[#This Row],[Count]]</f>
        <v>0.6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0.2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0.8</v>
      </c>
      <c r="L68" s="1">
        <f>COUNTIFS(Table2[Sub-Sector],Table3[[#This Row],[Sub-Sector]],Table2[% Away From Current Week Low],"&gt;=0.05")/Table3[[#This Row],[Count]]</f>
        <v>0.2</v>
      </c>
      <c r="M68" s="1">
        <f>COUNTIFS(Table2[Sub-Sector],Table3[[#This Row],[Sub-Sector]],Table2[% Away From Current Week High],"&lt;=0.05")/Table3[[#This Row],[Count]]</f>
        <v>0.8</v>
      </c>
      <c r="N68" s="1">
        <f>COUNTIFS(Table2[Sub-Sector],Table3[[#This Row],[Sub-Sector]],Table2[% Away From Current Month Low],"&gt;=0.05")/Table3[[#This Row],[Count]]</f>
        <v>0.2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0.8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0.2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0.6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68">
        <f>_xlfn.RANK.AVG(Table3[[#This Row],[Score]],Table3[Score],1)</f>
        <v>81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68">
        <f>_xlfn.RANK.AVG(Table3[[#This Row],[Score 2 ]],Table3[[Score 2 ]],1)</f>
        <v>67</v>
      </c>
    </row>
    <row r="69" spans="1:26" x14ac:dyDescent="0.3">
      <c r="A69" t="s">
        <v>57</v>
      </c>
      <c r="B69">
        <f>COUNTIFS(Table2[Sub-Sector],Table3[[#This Row],[Sub-Sector]])</f>
        <v>4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0.25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0.25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0.25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0.5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0.25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0.75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69">
        <f>_xlfn.RANK.AVG(Table3[[#This Row],[Score]],Table3[Score],1)</f>
        <v>59.5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69">
        <f>_xlfn.RANK.AVG(Table3[[#This Row],[Score 2 ]],Table3[[Score 2 ]],1)</f>
        <v>68</v>
      </c>
    </row>
    <row r="70" spans="1:26" x14ac:dyDescent="0.3">
      <c r="A70" t="s">
        <v>191</v>
      </c>
      <c r="B70">
        <f>COUNTIFS(Table2[Sub-Sector],Table3[[#This Row],[Sub-Sector]])</f>
        <v>6</v>
      </c>
      <c r="C70" s="1">
        <f>COUNTIFS(Table2[Sub-Sector],Table3[[#This Row],[Sub-Sector]],Table2[Uptrend],"Uptrend")/Table3[[#This Row],[Count]]</f>
        <v>0.16666666666666666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0.16666666666666666</v>
      </c>
      <c r="G70" s="1">
        <f>COUNTIFS(Table2[Sub-Sector],Table3[[#This Row],[Sub-Sector]],Table2[1Y Return vs Nifty],"&gt;=10")/Table3[[#This Row],[Count]]</f>
        <v>0.5</v>
      </c>
      <c r="H70" s="1">
        <f>COUNTIFS(Table2[Sub-Sector],Table3[[#This Row],[Sub-Sector]],Table2[RSI Exponential â€“ 14D],"&gt;=50")/Table3[[#This Row],[Count]]</f>
        <v>0</v>
      </c>
      <c r="I70" s="1">
        <f>COUNTIFS(Table2[Sub-Sector],Table3[[#This Row],[Sub-Sector]],Table2[Relative Volume],"&gt;=1")/Table3[[#This Row],[Count]]</f>
        <v>0.33333333333333331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0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0.33333333333333331</v>
      </c>
      <c r="U70" s="1">
        <f>COUNTIFS(Table2[Sub-Sector],Table3[[#This Row],[Sub-Sector]],Table2[Rate of Change - Zone],"Positive")/Table3[[#This Row],[Count]]</f>
        <v>0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70">
        <f>_xlfn.RANK.AVG(Table3[[#This Row],[Score]],Table3[Score],1)</f>
        <v>75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0">
        <f>_xlfn.RANK.AVG(Table3[[#This Row],[Score 2 ]],Table3[[Score 2 ]],1)</f>
        <v>69</v>
      </c>
    </row>
    <row r="71" spans="1:26" x14ac:dyDescent="0.3">
      <c r="A71" t="s">
        <v>1028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0.5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0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0.5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1">
        <f>_xlfn.RANK.AVG(Table3[[#This Row],[Score]],Table3[Score],1)</f>
        <v>65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1">
        <f>_xlfn.RANK.AVG(Table3[[#This Row],[Score 2 ]],Table3[[Score 2 ]],1)</f>
        <v>71</v>
      </c>
    </row>
    <row r="72" spans="1:26" x14ac:dyDescent="0.3">
      <c r="A72" t="s">
        <v>962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0.5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0.5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72">
        <f>_xlfn.RANK.AVG(Table3[[#This Row],[Score]],Table3[Score],1)</f>
        <v>83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2">
        <f>_xlfn.RANK.AVG(Table3[[#This Row],[Score 2 ]],Table3[[Score 2 ]],1)</f>
        <v>71</v>
      </c>
    </row>
    <row r="73" spans="1:26" x14ac:dyDescent="0.3">
      <c r="A73" t="s">
        <v>1319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0.5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0.5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0.5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0.5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73">
        <f>_xlfn.RANK.AVG(Table3[[#This Row],[Score]],Table3[Score],1)</f>
        <v>37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3">
        <f>_xlfn.RANK.AVG(Table3[[#This Row],[Score 2 ]],Table3[[Score 2 ]],1)</f>
        <v>71</v>
      </c>
    </row>
    <row r="74" spans="1:26" x14ac:dyDescent="0.3">
      <c r="A74" t="s">
        <v>813</v>
      </c>
      <c r="B74">
        <f>COUNTIFS(Table2[Sub-Sector],Table3[[#This Row],[Sub-Sector]])</f>
        <v>3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0.33333333333333331</v>
      </c>
      <c r="F74" s="1">
        <f>COUNTIFS(Table2[Sub-Sector],Table3[[#This Row],[Sub-Sector]],Table2[6M Return vs Nifty],"&gt;=10")/Table3[[#This Row],[Count]]</f>
        <v>1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0.66666666666666663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0.66666666666666663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74">
        <f>_xlfn.RANK.AVG(Table3[[#This Row],[Score]],Table3[Score],1)</f>
        <v>38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4">
        <f>_xlfn.RANK.AVG(Table3[[#This Row],[Score 2 ]],Table3[[Score 2 ]],1)</f>
        <v>73.5</v>
      </c>
    </row>
    <row r="75" spans="1:26" x14ac:dyDescent="0.3">
      <c r="A75" t="s">
        <v>1065</v>
      </c>
      <c r="B75">
        <f>COUNTIFS(Table2[Sub-Sector],Table3[[#This Row],[Sub-Sector]])</f>
        <v>2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0.5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0.5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75">
        <f>_xlfn.RANK.AVG(Table3[[#This Row],[Score]],Table3[Score],1)</f>
        <v>84.5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5">
        <f>_xlfn.RANK.AVG(Table3[[#This Row],[Score 2 ]],Table3[[Score 2 ]],1)</f>
        <v>73.5</v>
      </c>
    </row>
    <row r="76" spans="1:26" x14ac:dyDescent="0.3">
      <c r="A76" t="s">
        <v>558</v>
      </c>
      <c r="B76">
        <f>COUNTIFS(Table2[Sub-Sector],Table3[[#This Row],[Sub-Sector]])</f>
        <v>8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0.125</v>
      </c>
      <c r="G76" s="1">
        <f>COUNTIFS(Table2[Sub-Sector],Table3[[#This Row],[Sub-Sector]],Table2[1Y Return vs Nifty],"&gt;=10")/Table3[[#This Row],[Count]]</f>
        <v>0.125</v>
      </c>
      <c r="H76" s="1">
        <f>COUNTIFS(Table2[Sub-Sector],Table3[[#This Row],[Sub-Sector]],Table2[RSI Exponential â€“ 14D],"&gt;=50")/Table3[[#This Row],[Count]]</f>
        <v>0.375</v>
      </c>
      <c r="I76" s="1">
        <f>COUNTIFS(Table2[Sub-Sector],Table3[[#This Row],[Sub-Sector]],Table2[Relative Volume],"&gt;=1")/Table3[[#This Row],[Count]]</f>
        <v>0.125</v>
      </c>
      <c r="J76" s="1">
        <f>COUNTIFS(Table2[Sub-Sector],Table3[[#This Row],[Sub-Sector]],Table2[% Away From Day Low],"&gt;=0.05")/Table3[[#This Row],[Count]]</f>
        <v>0.125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0.375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0.625</v>
      </c>
      <c r="O76" s="1">
        <f>COUNTIFS(Table2[Sub-Sector],Table3[[#This Row],[Sub-Sector]],Table2[% Away From Current Month High],"&lt;=0.05")/Table3[[#This Row],[Count]]</f>
        <v>0.125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0.875</v>
      </c>
      <c r="R76" s="1">
        <f>COUNTIFS(Table2[Sub-Sector],Table3[[#This Row],[Sub-Sector]],Table2[% Price above 20 EMA],"&gt;=0")/Table3[[#This Row],[Count]]</f>
        <v>0.375</v>
      </c>
      <c r="S76" s="1">
        <f>COUNTIFS(Table2[Sub-Sector],Table3[[#This Row],[Sub-Sector]],Table2[% Price above 50 EMA],"&gt;=0")/Table3[[#This Row],[Count]]</f>
        <v>0.25</v>
      </c>
      <c r="T76" s="1">
        <f>COUNTIFS(Table2[Sub-Sector],Table3[[#This Row],[Sub-Sector]],Table2[% Price above 200 EMA],"&gt;=0")/Table3[[#This Row],[Count]]</f>
        <v>0.625</v>
      </c>
      <c r="U76" s="1">
        <f>COUNTIFS(Table2[Sub-Sector],Table3[[#This Row],[Sub-Sector]],Table2[Rate of Change - Zone],"Positive")/Table3[[#This Row],[Count]]</f>
        <v>0.125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76">
        <f>_xlfn.RANK.AVG(Table3[[#This Row],[Score]],Table3[Score],1)</f>
        <v>68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76">
        <f>_xlfn.RANK.AVG(Table3[[#This Row],[Score 2 ]],Table3[[Score 2 ]],1)</f>
        <v>75</v>
      </c>
    </row>
    <row r="77" spans="1:26" x14ac:dyDescent="0.3">
      <c r="A77" t="s">
        <v>454</v>
      </c>
      <c r="B77">
        <f>COUNTIFS(Table2[Sub-Sector],Table3[[#This Row],[Sub-Sector]])</f>
        <v>10</v>
      </c>
      <c r="C77" s="1">
        <f>COUNTIFS(Table2[Sub-Sector],Table3[[#This Row],[Sub-Sector]],Table2[Uptrend],"Uptrend")/Table3[[#This Row],[Count]]</f>
        <v>0.2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0.2</v>
      </c>
      <c r="F77" s="1">
        <f>COUNTIFS(Table2[Sub-Sector],Table3[[#This Row],[Sub-Sector]],Table2[6M Return vs Nifty],"&gt;=10")/Table3[[#This Row],[Count]]</f>
        <v>0.3</v>
      </c>
      <c r="G77" s="1">
        <f>COUNTIFS(Table2[Sub-Sector],Table3[[#This Row],[Sub-Sector]],Table2[1Y Return vs Nifty],"&gt;=10")/Table3[[#This Row],[Count]]</f>
        <v>0.3</v>
      </c>
      <c r="H77" s="1">
        <f>COUNTIFS(Table2[Sub-Sector],Table3[[#This Row],[Sub-Sector]],Table2[RSI Exponential â€“ 14D],"&gt;=50")/Table3[[#This Row],[Count]]</f>
        <v>0.1</v>
      </c>
      <c r="I77" s="1">
        <f>COUNTIFS(Table2[Sub-Sector],Table3[[#This Row],[Sub-Sector]],Table2[Relative Volume],"&gt;=1")/Table3[[#This Row],[Count]]</f>
        <v>0.2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0.2</v>
      </c>
      <c r="M77" s="1">
        <f>COUNTIFS(Table2[Sub-Sector],Table3[[#This Row],[Sub-Sector]],Table2[% Away From Current Week High],"&lt;=0.05")/Table3[[#This Row],[Count]]</f>
        <v>0.9</v>
      </c>
      <c r="N77" s="1">
        <f>COUNTIFS(Table2[Sub-Sector],Table3[[#This Row],[Sub-Sector]],Table2[% Away From Current Month Low],"&gt;=0.05")/Table3[[#This Row],[Count]]</f>
        <v>0.5</v>
      </c>
      <c r="O77" s="1">
        <f>COUNTIFS(Table2[Sub-Sector],Table3[[#This Row],[Sub-Sector]],Table2[% Away From Current Month High],"&lt;=0.05")/Table3[[#This Row],[Count]]</f>
        <v>0.1</v>
      </c>
      <c r="P77" s="1">
        <f>COUNTIFS(Table2[Sub-Sector],Table3[[#This Row],[Sub-Sector]],Table2[% Away From 52W High],"&lt;=10")/Table3[[#This Row],[Count]]</f>
        <v>0.1</v>
      </c>
      <c r="Q77" s="1">
        <f>COUNTIFS(Table2[Sub-Sector],Table3[[#This Row],[Sub-Sector]],Table2[% Away From 52W Low],"&gt;=10")/Table3[[#This Row],[Count]]</f>
        <v>0.9</v>
      </c>
      <c r="R77" s="1">
        <f>COUNTIFS(Table2[Sub-Sector],Table3[[#This Row],[Sub-Sector]],Table2[% Price above 20 EMA],"&gt;=0")/Table3[[#This Row],[Count]]</f>
        <v>0.1</v>
      </c>
      <c r="S77" s="1">
        <f>COUNTIFS(Table2[Sub-Sector],Table3[[#This Row],[Sub-Sector]],Table2[% Price above 50 EMA],"&gt;=0")/Table3[[#This Row],[Count]]</f>
        <v>0.1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0.4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77">
        <f>_xlfn.RANK.AVG(Table3[[#This Row],[Score]],Table3[Score],1)</f>
        <v>63.5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77">
        <f>_xlfn.RANK.AVG(Table3[[#This Row],[Score 2 ]],Table3[[Score 2 ]],1)</f>
        <v>76</v>
      </c>
    </row>
    <row r="78" spans="1:26" x14ac:dyDescent="0.3">
      <c r="A78" t="s">
        <v>261</v>
      </c>
      <c r="B78">
        <f>COUNTIFS(Table2[Sub-Sector],Table3[[#This Row],[Sub-Sector]])</f>
        <v>6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0.33333333333333331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0.16666666666666666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0.16666666666666666</v>
      </c>
      <c r="Q78" s="1">
        <f>COUNTIFS(Table2[Sub-Sector],Table3[[#This Row],[Sub-Sector]],Table2[% Away From 52W Low],"&gt;=10")/Table3[[#This Row],[Count]]</f>
        <v>0.66666666666666663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0.16666666666666666</v>
      </c>
      <c r="T78" s="1">
        <f>COUNTIFS(Table2[Sub-Sector],Table3[[#This Row],[Sub-Sector]],Table2[% Price above 200 EMA],"&gt;=0")/Table3[[#This Row],[Count]]</f>
        <v>0.33333333333333331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78">
        <f>_xlfn.RANK.AVG(Table3[[#This Row],[Score]],Table3[Score],1)</f>
        <v>77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78">
        <f>_xlfn.RANK.AVG(Table3[[#This Row],[Score 2 ]],Table3[[Score 2 ]],1)</f>
        <v>77</v>
      </c>
    </row>
    <row r="79" spans="1:26" x14ac:dyDescent="0.3">
      <c r="A79" t="s">
        <v>998</v>
      </c>
      <c r="B79">
        <f>COUNTIFS(Table2[Sub-Sector],Table3[[#This Row],[Sub-Sector]])</f>
        <v>5</v>
      </c>
      <c r="C79" s="1">
        <f>COUNTIFS(Table2[Sub-Sector],Table3[[#This Row],[Sub-Sector]],Table2[Uptrend],"Uptrend")/Table3[[#This Row],[Count]]</f>
        <v>0.2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0.4</v>
      </c>
      <c r="G79" s="1">
        <f>COUNTIFS(Table2[Sub-Sector],Table3[[#This Row],[Sub-Sector]],Table2[1Y Return vs Nifty],"&gt;=10")/Table3[[#This Row],[Count]]</f>
        <v>0.4</v>
      </c>
      <c r="H79" s="1">
        <f>COUNTIFS(Table2[Sub-Sector],Table3[[#This Row],[Sub-Sector]],Table2[RSI Exponential â€“ 14D],"&gt;=50")/Table3[[#This Row],[Count]]</f>
        <v>0.2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0.6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0.6</v>
      </c>
      <c r="O79" s="1">
        <f>COUNTIFS(Table2[Sub-Sector],Table3[[#This Row],[Sub-Sector]],Table2[% Away From Current Month High],"&lt;=0.05")/Table3[[#This Row],[Count]]</f>
        <v>0</v>
      </c>
      <c r="P79" s="1">
        <f>COUNTIFS(Table2[Sub-Sector],Table3[[#This Row],[Sub-Sector]],Table2[% Away From 52W High],"&lt;=10")/Table3[[#This Row],[Count]]</f>
        <v>0.2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</v>
      </c>
      <c r="S79" s="1">
        <f>COUNTIFS(Table2[Sub-Sector],Table3[[#This Row],[Sub-Sector]],Table2[% Price above 50 EMA],"&gt;=0")/Table3[[#This Row],[Count]]</f>
        <v>0.2</v>
      </c>
      <c r="T79" s="1">
        <f>COUNTIFS(Table2[Sub-Sector],Table3[[#This Row],[Sub-Sector]],Table2[% Price above 200 EMA],"&gt;=0")/Table3[[#This Row],[Count]]</f>
        <v>0.6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79">
        <f>_xlfn.RANK.AVG(Table3[[#This Row],[Score]],Table3[Score],1)</f>
        <v>82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79">
        <f>_xlfn.RANK.AVG(Table3[[#This Row],[Score 2 ]],Table3[[Score 2 ]],1)</f>
        <v>78</v>
      </c>
    </row>
    <row r="80" spans="1:26" x14ac:dyDescent="0.3">
      <c r="A80" t="s">
        <v>91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0.25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0.25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0.25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0.25</v>
      </c>
      <c r="P80" s="1">
        <f>COUNTIFS(Table2[Sub-Sector],Table3[[#This Row],[Sub-Sector]],Table2[% Away From 52W High],"&lt;=10")/Table3[[#This Row],[Count]]</f>
        <v>0.25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0.25</v>
      </c>
      <c r="S80" s="1">
        <f>COUNTIFS(Table2[Sub-Sector],Table3[[#This Row],[Sub-Sector]],Table2[% Price above 50 EMA],"&gt;=0")/Table3[[#This Row],[Count]]</f>
        <v>0.25</v>
      </c>
      <c r="T80" s="1">
        <f>COUNTIFS(Table2[Sub-Sector],Table3[[#This Row],[Sub-Sector]],Table2[% Price above 200 EMA],"&gt;=0")/Table3[[#This Row],[Count]]</f>
        <v>0.25</v>
      </c>
      <c r="U80" s="1">
        <f>COUNTIFS(Table2[Sub-Sector],Table3[[#This Row],[Sub-Sector]],Table2[Rate of Change - Zone],"Positive")/Table3[[#This Row],[Count]]</f>
        <v>0.25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80">
        <f>_xlfn.RANK.AVG(Table3[[#This Row],[Score]],Table3[Score],1)</f>
        <v>62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80">
        <f>_xlfn.RANK.AVG(Table3[[#This Row],[Score 2 ]],Table3[[Score 2 ]],1)</f>
        <v>79</v>
      </c>
    </row>
    <row r="81" spans="1:26" x14ac:dyDescent="0.3">
      <c r="A81" t="s">
        <v>464</v>
      </c>
      <c r="B81">
        <f>COUNTIFS(Table2[Sub-Sector],Table3[[#This Row],[Sub-Sector]])</f>
        <v>9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0.1111111111111111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0.33333333333333331</v>
      </c>
      <c r="H81" s="1">
        <f>COUNTIFS(Table2[Sub-Sector],Table3[[#This Row],[Sub-Sector]],Table2[RSI Exponential â€“ 14D],"&gt;=50")/Table3[[#This Row],[Count]]</f>
        <v>0.1111111111111111</v>
      </c>
      <c r="I81" s="1">
        <f>COUNTIFS(Table2[Sub-Sector],Table3[[#This Row],[Sub-Sector]],Table2[Relative Volume],"&gt;=1")/Table3[[#This Row],[Count]]</f>
        <v>0.1111111111111111</v>
      </c>
      <c r="J81" s="1">
        <f>COUNTIFS(Table2[Sub-Sector],Table3[[#This Row],[Sub-Sector]],Table2[% Away From Day Low],"&gt;=0.05")/Table3[[#This Row],[Count]]</f>
        <v>0.1111111111111111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0.22222222222222221</v>
      </c>
      <c r="M81" s="1">
        <f>COUNTIFS(Table2[Sub-Sector],Table3[[#This Row],[Sub-Sector]],Table2[% Away From Current Week High],"&lt;=0.05")/Table3[[#This Row],[Count]]</f>
        <v>0.88888888888888884</v>
      </c>
      <c r="N81" s="1">
        <f>COUNTIFS(Table2[Sub-Sector],Table3[[#This Row],[Sub-Sector]],Table2[% Away From Current Month Low],"&gt;=0.05")/Table3[[#This Row],[Count]]</f>
        <v>0.44444444444444442</v>
      </c>
      <c r="O81" s="1">
        <f>COUNTIFS(Table2[Sub-Sector],Table3[[#This Row],[Sub-Sector]],Table2[% Away From Current Month High],"&lt;=0.05")/Table3[[#This Row],[Count]]</f>
        <v>0.1111111111111111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0.55555555555555558</v>
      </c>
      <c r="R81" s="1">
        <f>COUNTIFS(Table2[Sub-Sector],Table3[[#This Row],[Sub-Sector]],Table2[% Price above 20 EMA],"&gt;=0")/Table3[[#This Row],[Count]]</f>
        <v>0.1111111111111111</v>
      </c>
      <c r="S81" s="1">
        <f>COUNTIFS(Table2[Sub-Sector],Table3[[#This Row],[Sub-Sector]],Table2[% Price above 50 EMA],"&gt;=0")/Table3[[#This Row],[Count]]</f>
        <v>0.1111111111111111</v>
      </c>
      <c r="T81" s="1">
        <f>COUNTIFS(Table2[Sub-Sector],Table3[[#This Row],[Sub-Sector]],Table2[% Price above 200 EMA],"&gt;=0")/Table3[[#This Row],[Count]]</f>
        <v>0.44444444444444442</v>
      </c>
      <c r="U81" s="1">
        <f>COUNTIFS(Table2[Sub-Sector],Table3[[#This Row],[Sub-Sector]],Table2[Rate of Change - Zone],"Positive")/Table3[[#This Row],[Count]]</f>
        <v>0.1111111111111111</v>
      </c>
      <c r="V81" s="1">
        <f>COUNTIFS(Table2[Sub-Sector],Table3[[#This Row],[Sub-Sector]],Table2[Sharpe Ratio],"&gt;=0.10")/Table3[[#This Row],[Count]]</f>
        <v>0.44444444444444442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81">
        <f>_xlfn.RANK.AVG(Table3[[#This Row],[Score]],Table3[Score],1)</f>
        <v>78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81">
        <f>_xlfn.RANK.AVG(Table3[[#This Row],[Score 2 ]],Table3[[Score 2 ]],1)</f>
        <v>80</v>
      </c>
    </row>
    <row r="82" spans="1:26" x14ac:dyDescent="0.3">
      <c r="A82" t="s">
        <v>522</v>
      </c>
      <c r="B82">
        <f>COUNTIFS(Table2[Sub-Sector],Table3[[#This Row],[Sub-Sector]])</f>
        <v>1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82">
        <f>_xlfn.RANK.AVG(Table3[[#This Row],[Score]],Table3[Score],1)</f>
        <v>90.5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2">
        <f>_xlfn.RANK.AVG(Table3[[#This Row],[Score 2 ]],Table3[[Score 2 ]],1)</f>
        <v>82</v>
      </c>
    </row>
    <row r="83" spans="1:26" x14ac:dyDescent="0.3">
      <c r="A83" t="s">
        <v>949</v>
      </c>
      <c r="B83">
        <f>COUNTIFS(Table2[Sub-Sector],Table3[[#This Row],[Sub-Sector]])</f>
        <v>1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</v>
      </c>
      <c r="G83" s="1">
        <f>COUNTIFS(Table2[Sub-Sector],Table3[[#This Row],[Sub-Sector]],Table2[1Y Return vs Nifty],"&gt;=10")/Table3[[#This Row],[Count]]</f>
        <v>0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468.5</v>
      </c>
      <c r="X83">
        <f>_xlfn.RANK.AVG(Table3[[#This Row],[Score]],Table3[Score],1)</f>
        <v>69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3">
        <f>_xlfn.RANK.AVG(Table3[[#This Row],[Score 2 ]],Table3[[Score 2 ]],1)</f>
        <v>82</v>
      </c>
    </row>
    <row r="84" spans="1:26" x14ac:dyDescent="0.3">
      <c r="A84" t="s">
        <v>1577</v>
      </c>
      <c r="B84">
        <f>COUNTIFS(Table2[Sub-Sector],Table3[[#This Row],[Sub-Sector]])</f>
        <v>1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1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84">
        <f>_xlfn.RANK.AVG(Table3[[#This Row],[Score]],Table3[Score],1)</f>
        <v>90.5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4">
        <f>_xlfn.RANK.AVG(Table3[[#This Row],[Score 2 ]],Table3[[Score 2 ]],1)</f>
        <v>82</v>
      </c>
    </row>
    <row r="85" spans="1:26" x14ac:dyDescent="0.3">
      <c r="A85" t="s">
        <v>102</v>
      </c>
      <c r="B85">
        <f>COUNTIFS(Table2[Sub-Sector],Table3[[#This Row],[Sub-Sector]])</f>
        <v>1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5">
        <f>_xlfn.RANK.AVG(Table3[[#This Row],[Score]],Table3[Score],1)</f>
        <v>94.5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5">
        <f>_xlfn.RANK.AVG(Table3[[#This Row],[Score 2 ]],Table3[[Score 2 ]],1)</f>
        <v>86.5</v>
      </c>
    </row>
    <row r="86" spans="1:26" x14ac:dyDescent="0.3">
      <c r="A86" t="s">
        <v>290</v>
      </c>
      <c r="B86">
        <f>COUNTIFS(Table2[Sub-Sector],Table3[[#This Row],[Sub-Sector]])</f>
        <v>1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1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6">
        <f>_xlfn.RANK.AVG(Table3[[#This Row],[Score]],Table3[Score],1)</f>
        <v>94.5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6">
        <f>_xlfn.RANK.AVG(Table3[[#This Row],[Score 2 ]],Table3[[Score 2 ]],1)</f>
        <v>86.5</v>
      </c>
    </row>
    <row r="87" spans="1:26" x14ac:dyDescent="0.3">
      <c r="A87" t="s">
        <v>647</v>
      </c>
      <c r="B87">
        <f>COUNTIFS(Table2[Sub-Sector],Table3[[#This Row],[Sub-Sector]])</f>
        <v>1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1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1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7">
        <f>_xlfn.RANK.AVG(Table3[[#This Row],[Score]],Table3[Score],1)</f>
        <v>94.5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7">
        <f>_xlfn.RANK.AVG(Table3[[#This Row],[Score 2 ]],Table3[[Score 2 ]],1)</f>
        <v>86.5</v>
      </c>
    </row>
    <row r="88" spans="1:26" x14ac:dyDescent="0.3">
      <c r="A88" t="s">
        <v>359</v>
      </c>
      <c r="B88">
        <f>COUNTIFS(Table2[Sub-Sector],Table3[[#This Row],[Sub-Sector]])</f>
        <v>1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1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1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1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1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8">
        <f>_xlfn.RANK.AVG(Table3[[#This Row],[Score]],Table3[Score],1)</f>
        <v>94.5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8">
        <f>_xlfn.RANK.AVG(Table3[[#This Row],[Score 2 ]],Table3[[Score 2 ]],1)</f>
        <v>86.5</v>
      </c>
    </row>
    <row r="89" spans="1:26" x14ac:dyDescent="0.3">
      <c r="A89" t="s">
        <v>519</v>
      </c>
      <c r="B89">
        <f>COUNTIFS(Table2[Sub-Sector],Table3[[#This Row],[Sub-Sector]])</f>
        <v>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1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9">
        <f>_xlfn.RANK.AVG(Table3[[#This Row],[Score]],Table3[Score],1)</f>
        <v>94.5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9">
        <f>_xlfn.RANK.AVG(Table3[[#This Row],[Score 2 ]],Table3[[Score 2 ]],1)</f>
        <v>86.5</v>
      </c>
    </row>
    <row r="90" spans="1:26" x14ac:dyDescent="0.3">
      <c r="A90" t="s">
        <v>1482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90">
        <f>_xlfn.RANK.AVG(Table3[[#This Row],[Score]],Table3[Score],1)</f>
        <v>94.5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0">
        <f>_xlfn.RANK.AVG(Table3[[#This Row],[Score 2 ]],Table3[[Score 2 ]],1)</f>
        <v>86.5</v>
      </c>
    </row>
    <row r="91" spans="1:26" x14ac:dyDescent="0.3">
      <c r="A91" t="s">
        <v>40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0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0.66666666666666663</v>
      </c>
      <c r="J91" s="1">
        <f>COUNTIFS(Table2[Sub-Sector],Table3[[#This Row],[Sub-Sector]],Table2[% Away From Day Low],"&gt;=0.05")/Table3[[#This Row],[Count]]</f>
        <v>0.33333333333333331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0.33333333333333331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0.33333333333333331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1">
        <f>_xlfn.RANK.AVG(Table3[[#This Row],[Score]],Table3[Score],1)</f>
        <v>98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91">
        <f>_xlfn.RANK.AVG(Table3[[#This Row],[Score 2 ]],Table3[[Score 2 ]],1)</f>
        <v>90</v>
      </c>
    </row>
    <row r="92" spans="1:26" x14ac:dyDescent="0.3">
      <c r="A92" t="s">
        <v>37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0.33333333333333331</v>
      </c>
      <c r="Q92" s="1">
        <f>COUNTIFS(Table2[Sub-Sector],Table3[[#This Row],[Sub-Sector]],Table2[% Away From 52W Low],"&gt;=10")/Table3[[#This Row],[Count]]</f>
        <v>0.66666666666666663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0.66666666666666663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92">
        <f>_xlfn.RANK.AVG(Table3[[#This Row],[Score]],Table3[Score],1)</f>
        <v>79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2">
        <f>_xlfn.RANK.AVG(Table3[[#This Row],[Score 2 ]],Table3[[Score 2 ]],1)</f>
        <v>91</v>
      </c>
    </row>
    <row r="93" spans="1:26" x14ac:dyDescent="0.3">
      <c r="A93" t="s">
        <v>402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0.16666666666666666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0.16666666666666666</v>
      </c>
      <c r="G93" s="1">
        <f>COUNTIFS(Table2[Sub-Sector],Table3[[#This Row],[Sub-Sector]],Table2[1Y Return vs Nifty],"&gt;=10")/Table3[[#This Row],[Count]]</f>
        <v>0.16666666666666666</v>
      </c>
      <c r="H93" s="1">
        <f>COUNTIFS(Table2[Sub-Sector],Table3[[#This Row],[Sub-Sector]],Table2[RSI Exponential â€“ 14D],"&gt;=50")/Table3[[#This Row],[Count]]</f>
        <v>0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0.16666666666666666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0.16666666666666666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93">
        <f>_xlfn.RANK.AVG(Table3[[#This Row],[Score]],Table3[Score],1)</f>
        <v>86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3">
        <f>_xlfn.RANK.AVG(Table3[[#This Row],[Score 2 ]],Table3[[Score 2 ]],1)</f>
        <v>92</v>
      </c>
    </row>
    <row r="94" spans="1:26" x14ac:dyDescent="0.3">
      <c r="A94" t="s">
        <v>1352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1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1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1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1</v>
      </c>
      <c r="V94" s="1">
        <f>COUNTIFS(Table2[Sub-Sector],Table3[[#This Row],[Sub-Sector]],Table2[Sharpe Ratio],"&gt;=0.10")/Table3[[#This Row],[Count]]</f>
        <v>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573</v>
      </c>
      <c r="X94">
        <f>_xlfn.RANK.AVG(Table3[[#This Row],[Score]],Table3[Score],1)</f>
        <v>99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4">
        <f>_xlfn.RANK.AVG(Table3[[#This Row],[Score 2 ]],Table3[[Score 2 ]],1)</f>
        <v>93</v>
      </c>
    </row>
    <row r="95" spans="1:26" x14ac:dyDescent="0.3">
      <c r="A95" t="s">
        <v>569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0.2</v>
      </c>
      <c r="H95" s="1">
        <f>COUNTIFS(Table2[Sub-Sector],Table3[[#This Row],[Sub-Sector]],Table2[RSI Exponential â€“ 14D],"&gt;=50")/Table3[[#This Row],[Count]]</f>
        <v>0.2</v>
      </c>
      <c r="I95" s="1">
        <f>COUNTIFS(Table2[Sub-Sector],Table3[[#This Row],[Sub-Sector]],Table2[Relative Volume],"&gt;=1")/Table3[[#This Row],[Count]]</f>
        <v>0.4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0.2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0.2</v>
      </c>
      <c r="O95" s="1">
        <f>COUNTIFS(Table2[Sub-Sector],Table3[[#This Row],[Sub-Sector]],Table2[% Away From Current Month High],"&lt;=0.05")/Table3[[#This Row],[Count]]</f>
        <v>0.2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0.8</v>
      </c>
      <c r="R95" s="1">
        <f>COUNTIFS(Table2[Sub-Sector],Table3[[#This Row],[Sub-Sector]],Table2[% Price above 20 EMA],"&gt;=0")/Table3[[#This Row],[Count]]</f>
        <v>0.2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0.4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95">
        <f>_xlfn.RANK.AVG(Table3[[#This Row],[Score]],Table3[Score],1)</f>
        <v>100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5">
        <f>_xlfn.RANK.AVG(Table3[[#This Row],[Score 2 ]],Table3[[Score 2 ]],1)</f>
        <v>94</v>
      </c>
    </row>
    <row r="96" spans="1:26" x14ac:dyDescent="0.3">
      <c r="A96" t="s">
        <v>1620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0.5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0.5</v>
      </c>
      <c r="F96" s="1">
        <f>COUNTIFS(Table2[Sub-Sector],Table3[[#This Row],[Sub-Sector]],Table2[6M Return vs Nifty],"&gt;=10")/Table3[[#This Row],[Count]]</f>
        <v>0.5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0.5</v>
      </c>
      <c r="Q96" s="1">
        <f>COUNTIFS(Table2[Sub-Sector],Table3[[#This Row],[Sub-Sector]],Table2[% Away From 52W Low],"&gt;=10")/Table3[[#This Row],[Count]]</f>
        <v>0.5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0.5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96">
        <f>_xlfn.RANK.AVG(Table3[[#This Row],[Score]],Table3[Score],1)</f>
        <v>57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6">
        <f>_xlfn.RANK.AVG(Table3[[#This Row],[Score 2 ]],Table3[[Score 2 ]],1)</f>
        <v>95.5</v>
      </c>
    </row>
    <row r="97" spans="1:26" x14ac:dyDescent="0.3">
      <c r="A97" t="s">
        <v>449</v>
      </c>
      <c r="B97">
        <f>COUNTIFS(Table2[Sub-Sector],Table3[[#This Row],[Sub-Sector]])</f>
        <v>11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9.0909090909090912E-2</v>
      </c>
      <c r="G97" s="1">
        <f>COUNTIFS(Table2[Sub-Sector],Table3[[#This Row],[Sub-Sector]],Table2[1Y Return vs Nifty],"&gt;=10")/Table3[[#This Row],[Count]]</f>
        <v>9.0909090909090912E-2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0.18181818181818182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0.90909090909090906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0.90909090909090906</v>
      </c>
      <c r="N97" s="1">
        <f>COUNTIFS(Table2[Sub-Sector],Table3[[#This Row],[Sub-Sector]],Table2[% Away From Current Month Low],"&gt;=0.05")/Table3[[#This Row],[Count]]</f>
        <v>0.18181818181818182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0.54545454545454541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9.0909090909090912E-2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</v>
      </c>
      <c r="X97">
        <f>_xlfn.RANK.AVG(Table3[[#This Row],[Score]],Table3[Score],1)</f>
        <v>101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7">
        <f>_xlfn.RANK.AVG(Table3[[#This Row],[Score 2 ]],Table3[[Score 2 ]],1)</f>
        <v>95.5</v>
      </c>
    </row>
    <row r="98" spans="1:26" x14ac:dyDescent="0.3">
      <c r="A98" t="s">
        <v>256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0.5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</v>
      </c>
      <c r="X98">
        <f>_xlfn.RANK.AVG(Table3[[#This Row],[Score]],Table3[Score],1)</f>
        <v>102.5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8">
        <f>_xlfn.RANK.AVG(Table3[[#This Row],[Score 2 ]],Table3[[Score 2 ]],1)</f>
        <v>97.5</v>
      </c>
    </row>
    <row r="99" spans="1:26" x14ac:dyDescent="0.3">
      <c r="A99" t="s">
        <v>1251</v>
      </c>
      <c r="B99">
        <f>COUNTIFS(Table2[Sub-Sector],Table3[[#This Row],[Sub-Sector]])</f>
        <v>2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0.5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0.5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0.5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0.5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</v>
      </c>
      <c r="X99">
        <f>_xlfn.RANK.AVG(Table3[[#This Row],[Score]],Table3[Score],1)</f>
        <v>102.5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9">
        <f>_xlfn.RANK.AVG(Table3[[#This Row],[Score 2 ]],Table3[[Score 2 ]],1)</f>
        <v>97.5</v>
      </c>
    </row>
    <row r="100" spans="1:26" x14ac:dyDescent="0.3">
      <c r="A100" t="s">
        <v>475</v>
      </c>
      <c r="B100">
        <f>COUNTIFS(Table2[Sub-Sector],Table3[[#This Row],[Sub-Sector]])</f>
        <v>17</v>
      </c>
      <c r="C100" s="1">
        <f>COUNTIFS(Table2[Sub-Sector],Table3[[#This Row],[Sub-Sector]],Table2[Uptrend],"Uptrend")/Table3[[#This Row],[Count]]</f>
        <v>0.17647058823529413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5.8823529411764705E-2</v>
      </c>
      <c r="F100" s="1">
        <f>COUNTIFS(Table2[Sub-Sector],Table3[[#This Row],[Sub-Sector]],Table2[6M Return vs Nifty],"&gt;=10")/Table3[[#This Row],[Count]]</f>
        <v>0.11764705882352941</v>
      </c>
      <c r="G100" s="1">
        <f>COUNTIFS(Table2[Sub-Sector],Table3[[#This Row],[Sub-Sector]],Table2[1Y Return vs Nifty],"&gt;=10")/Table3[[#This Row],[Count]]</f>
        <v>0.17647058823529413</v>
      </c>
      <c r="H100" s="1">
        <f>COUNTIFS(Table2[Sub-Sector],Table3[[#This Row],[Sub-Sector]],Table2[RSI Exponential â€“ 14D],"&gt;=50")/Table3[[#This Row],[Count]]</f>
        <v>0.11764705882352941</v>
      </c>
      <c r="I100" s="1">
        <f>COUNTIFS(Table2[Sub-Sector],Table3[[#This Row],[Sub-Sector]],Table2[Relative Volume],"&gt;=1")/Table3[[#This Row],[Count]]</f>
        <v>0.11764705882352941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0.29411764705882354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0.41176470588235292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0.82352941176470584</v>
      </c>
      <c r="R100" s="1">
        <f>COUNTIFS(Table2[Sub-Sector],Table3[[#This Row],[Sub-Sector]],Table2[% Price above 20 EMA],"&gt;=0")/Table3[[#This Row],[Count]]</f>
        <v>5.8823529411764705E-2</v>
      </c>
      <c r="S100" s="1">
        <f>COUNTIFS(Table2[Sub-Sector],Table3[[#This Row],[Sub-Sector]],Table2[% Price above 50 EMA],"&gt;=0")/Table3[[#This Row],[Count]]</f>
        <v>0.11764705882352941</v>
      </c>
      <c r="T100" s="1">
        <f>COUNTIFS(Table2[Sub-Sector],Table3[[#This Row],[Sub-Sector]],Table2[% Price above 200 EMA],"&gt;=0")/Table3[[#This Row],[Count]]</f>
        <v>0.35294117647058826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0.11764705882352941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100">
        <f>_xlfn.RANK.AVG(Table3[[#This Row],[Score]],Table3[Score],1)</f>
        <v>80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0">
        <f>_xlfn.RANK.AVG(Table3[[#This Row],[Score 2 ]],Table3[[Score 2 ]],1)</f>
        <v>99</v>
      </c>
    </row>
    <row r="101" spans="1:26" x14ac:dyDescent="0.3">
      <c r="A101" t="s">
        <v>67</v>
      </c>
      <c r="B101">
        <f>COUNTIFS(Table2[Sub-Sector],Table3[[#This Row],[Sub-Sector]])</f>
        <v>3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0.66666666666666663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0.33333333333333331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0.33333333333333331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101">
        <f>_xlfn.RANK.AVG(Table3[[#This Row],[Score]],Table3[Score],1)</f>
        <v>104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1">
        <f>_xlfn.RANK.AVG(Table3[[#This Row],[Score 2 ]],Table3[[Score 2 ]],1)</f>
        <v>100.5</v>
      </c>
    </row>
    <row r="102" spans="1:26" x14ac:dyDescent="0.3">
      <c r="A102" t="s">
        <v>149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0.33333333333333331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0.66666666666666663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0.33333333333333331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0.66666666666666663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0.66666666666666663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0.33333333333333331</v>
      </c>
      <c r="T102" s="1">
        <f>COUNTIFS(Table2[Sub-Sector],Table3[[#This Row],[Sub-Sector]],Table2[% Price above 200 EMA],"&gt;=0")/Table3[[#This Row],[Count]]</f>
        <v>0.66666666666666663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102">
        <f>_xlfn.RANK.AVG(Table3[[#This Row],[Score]],Table3[Score],1)</f>
        <v>84.5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2">
        <f>_xlfn.RANK.AVG(Table3[[#This Row],[Score 2 ]],Table3[[Score 2 ]],1)</f>
        <v>100.5</v>
      </c>
    </row>
    <row r="103" spans="1:26" x14ac:dyDescent="0.3">
      <c r="A103" t="s">
        <v>533</v>
      </c>
      <c r="B103">
        <f>COUNTIFS(Table2[Sub-Sector],Table3[[#This Row],[Sub-Sector]])</f>
        <v>5</v>
      </c>
      <c r="C103" s="1">
        <f>COUNTIFS(Table2[Sub-Sector],Table3[[#This Row],[Sub-Sector]],Table2[Uptrend],"Uptrend")/Table3[[#This Row],[Count]]</f>
        <v>0.2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0.4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0.6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0.6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0.4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103">
        <f>_xlfn.RANK.AVG(Table3[[#This Row],[Score]],Table3[Score],1)</f>
        <v>89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3">
        <f>_xlfn.RANK.AVG(Table3[[#This Row],[Score 2 ]],Table3[[Score 2 ]],1)</f>
        <v>102</v>
      </c>
    </row>
    <row r="104" spans="1:26" x14ac:dyDescent="0.3">
      <c r="A104" t="s">
        <v>27</v>
      </c>
      <c r="B104">
        <f>COUNTIFS(Table2[Sub-Sector],Table3[[#This Row],[Sub-Sector]])</f>
        <v>4</v>
      </c>
      <c r="C104" s="1">
        <f>COUNTIFS(Table2[Sub-Sector],Table3[[#This Row],[Sub-Sector]],Table2[Uptrend],"Uptrend")/Table3[[#This Row],[Count]]</f>
        <v>0.25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0.25</v>
      </c>
      <c r="G104" s="1">
        <f>COUNTIFS(Table2[Sub-Sector],Table3[[#This Row],[Sub-Sector]],Table2[1Y Return vs Nifty],"&gt;=10")/Table3[[#This Row],[Count]]</f>
        <v>0.25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0.75</v>
      </c>
      <c r="L104" s="1">
        <f>COUNTIFS(Table2[Sub-Sector],Table3[[#This Row],[Sub-Sector]],Table2[% Away From Current Week Low],"&gt;=0.05")/Table3[[#This Row],[Count]]</f>
        <v>0.25</v>
      </c>
      <c r="M104" s="1">
        <f>COUNTIFS(Table2[Sub-Sector],Table3[[#This Row],[Sub-Sector]],Table2[% Away From Current Week High],"&lt;=0.05")/Table3[[#This Row],[Count]]</f>
        <v>0.75</v>
      </c>
      <c r="N104" s="1">
        <f>COUNTIFS(Table2[Sub-Sector],Table3[[#This Row],[Sub-Sector]],Table2[% Away From Current Month Low],"&gt;=0.05")/Table3[[#This Row],[Count]]</f>
        <v>0.25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0.25</v>
      </c>
      <c r="Q104" s="1">
        <f>COUNTIFS(Table2[Sub-Sector],Table3[[#This Row],[Sub-Sector]],Table2[% Away From 52W Low],"&gt;=10")/Table3[[#This Row],[Count]]</f>
        <v>0.5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0.25</v>
      </c>
      <c r="T104" s="1">
        <f>COUNTIFS(Table2[Sub-Sector],Table3[[#This Row],[Sub-Sector]],Table2[% Price above 200 EMA],"&gt;=0")/Table3[[#This Row],[Count]]</f>
        <v>0.25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0.25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104">
        <f>_xlfn.RANK.AVG(Table3[[#This Row],[Score]],Table3[Score],1)</f>
        <v>87.5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4">
        <f>_xlfn.RANK.AVG(Table3[[#This Row],[Score 2 ]],Table3[[Score 2 ]],1)</f>
        <v>103.5</v>
      </c>
    </row>
    <row r="105" spans="1:26" x14ac:dyDescent="0.3">
      <c r="A105" t="s">
        <v>1444</v>
      </c>
      <c r="B105">
        <f>COUNTIFS(Table2[Sub-Sector],Table3[[#This Row],[Sub-Sector]])</f>
        <v>4</v>
      </c>
      <c r="C105" s="1">
        <f>COUNTIFS(Table2[Sub-Sector],Table3[[#This Row],[Sub-Sector]],Table2[Uptrend],"Uptrend")/Table3[[#This Row],[Count]]</f>
        <v>0.25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0.25</v>
      </c>
      <c r="G105" s="1">
        <f>COUNTIFS(Table2[Sub-Sector],Table3[[#This Row],[Sub-Sector]],Table2[1Y Return vs Nifty],"&gt;=10")/Table3[[#This Row],[Count]]</f>
        <v>0.25</v>
      </c>
      <c r="H105" s="1">
        <f>COUNTIFS(Table2[Sub-Sector],Table3[[#This Row],[Sub-Sector]],Table2[RSI Exponential â€“ 14D],"&gt;=50")/Table3[[#This Row],[Count]]</f>
        <v>0.25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0.25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0.5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0.25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0.5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105">
        <f>_xlfn.RANK.AVG(Table3[[#This Row],[Score]],Table3[Score],1)</f>
        <v>87.5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5">
        <f>_xlfn.RANK.AVG(Table3[[#This Row],[Score 2 ]],Table3[[Score 2 ]],1)</f>
        <v>103.5</v>
      </c>
    </row>
    <row r="106" spans="1:26" x14ac:dyDescent="0.3">
      <c r="A106" t="s">
        <v>892</v>
      </c>
      <c r="B106">
        <f>COUNTIFS(Table2[Sub-Sector],Table3[[#This Row],[Sub-Sector]])</f>
        <v>2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0.5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0.5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06">
        <f>_xlfn.RANK.AVG(Table3[[#This Row],[Score]],Table3[Score],1)</f>
        <v>105.5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6">
        <f>_xlfn.RANK.AVG(Table3[[#This Row],[Score 2 ]],Table3[[Score 2 ]],1)</f>
        <v>105.5</v>
      </c>
    </row>
    <row r="107" spans="1:26" x14ac:dyDescent="0.3">
      <c r="A107" t="s">
        <v>1184</v>
      </c>
      <c r="B107">
        <f>COUNTIFS(Table2[Sub-Sector],Table3[[#This Row],[Sub-Sector]])</f>
        <v>2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0.5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0.5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0.5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0.5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07">
        <f>_xlfn.RANK.AVG(Table3[[#This Row],[Score]],Table3[Score],1)</f>
        <v>105.5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07">
        <f>_xlfn.RANK.AVG(Table3[[#This Row],[Score 2 ]],Table3[[Score 2 ]],1)</f>
        <v>105.5</v>
      </c>
    </row>
    <row r="108" spans="1:26" x14ac:dyDescent="0.3">
      <c r="A108" t="s">
        <v>72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0.33333333333333331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0.33333333333333331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0.66666666666666663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8">
        <f>_xlfn.RANK.AVG(Table3[[#This Row],[Score]],Table3[Score],1)</f>
        <v>107.5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08">
        <f>_xlfn.RANK.AVG(Table3[[#This Row],[Score 2 ]],Table3[[Score 2 ]],1)</f>
        <v>107.5</v>
      </c>
    </row>
    <row r="109" spans="1:26" x14ac:dyDescent="0.3">
      <c r="A109" t="s">
        <v>907</v>
      </c>
      <c r="B109">
        <f>COUNTIFS(Table2[Sub-Sector],Table3[[#This Row],[Sub-Sector]])</f>
        <v>3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0.33333333333333331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0.33333333333333331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0.33333333333333331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0.33333333333333331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625.5</v>
      </c>
      <c r="X109">
        <f>_xlfn.RANK.AVG(Table3[[#This Row],[Score]],Table3[Score],1)</f>
        <v>107.5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09">
        <f>_xlfn.RANK.AVG(Table3[[#This Row],[Score 2 ]],Table3[[Score 2 ]],1)</f>
        <v>107.5</v>
      </c>
    </row>
    <row r="110" spans="1:26" x14ac:dyDescent="0.3">
      <c r="A110" t="s">
        <v>1395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0">
        <f>_xlfn.RANK.AVG(Table3[[#This Row],[Score]],Table3[Score],1)</f>
        <v>116.5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0">
        <f>_xlfn.RANK.AVG(Table3[[#This Row],[Score 2 ]],Table3[[Score 2 ]],1)</f>
        <v>116.5</v>
      </c>
    </row>
    <row r="111" spans="1:26" x14ac:dyDescent="0.3">
      <c r="A111" t="s">
        <v>603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1">
        <f>_xlfn.RANK.AVG(Table3[[#This Row],[Score]],Table3[Score],1)</f>
        <v>116.5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1">
        <f>_xlfn.RANK.AVG(Table3[[#This Row],[Score 2 ]],Table3[[Score 2 ]],1)</f>
        <v>116.5</v>
      </c>
    </row>
    <row r="112" spans="1:26" x14ac:dyDescent="0.3">
      <c r="A112" t="s">
        <v>1773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2">
        <f>_xlfn.RANK.AVG(Table3[[#This Row],[Score]],Table3[Score],1)</f>
        <v>116.5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2">
        <f>_xlfn.RANK.AVG(Table3[[#This Row],[Score 2 ]],Table3[[Score 2 ]],1)</f>
        <v>116.5</v>
      </c>
    </row>
    <row r="113" spans="1:26" x14ac:dyDescent="0.3">
      <c r="A113" t="s">
        <v>628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3">
        <f>_xlfn.RANK.AVG(Table3[[#This Row],[Score]],Table3[Score],1)</f>
        <v>116.5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3">
        <f>_xlfn.RANK.AVG(Table3[[#This Row],[Score 2 ]],Table3[[Score 2 ]],1)</f>
        <v>116.5</v>
      </c>
    </row>
    <row r="114" spans="1:26" x14ac:dyDescent="0.3">
      <c r="A114" t="s">
        <v>536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4">
        <f>_xlfn.RANK.AVG(Table3[[#This Row],[Score]],Table3[Score],1)</f>
        <v>116.5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4">
        <f>_xlfn.RANK.AVG(Table3[[#This Row],[Score 2 ]],Table3[[Score 2 ]],1)</f>
        <v>116.5</v>
      </c>
    </row>
    <row r="115" spans="1:26" x14ac:dyDescent="0.3">
      <c r="A115" t="s">
        <v>300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1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5">
        <f>_xlfn.RANK.AVG(Table3[[#This Row],[Score]],Table3[Score],1)</f>
        <v>116.5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5">
        <f>_xlfn.RANK.AVG(Table3[[#This Row],[Score 2 ]],Table3[[Score 2 ]],1)</f>
        <v>116.5</v>
      </c>
    </row>
    <row r="116" spans="1:26" x14ac:dyDescent="0.3">
      <c r="A116" t="s">
        <v>1159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6">
        <f>_xlfn.RANK.AVG(Table3[[#This Row],[Score]],Table3[Score],1)</f>
        <v>116.5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6">
        <f>_xlfn.RANK.AVG(Table3[[#This Row],[Score 2 ]],Table3[[Score 2 ]],1)</f>
        <v>116.5</v>
      </c>
    </row>
    <row r="117" spans="1:26" x14ac:dyDescent="0.3">
      <c r="A117" t="s">
        <v>1433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7">
        <f>_xlfn.RANK.AVG(Table3[[#This Row],[Score]],Table3[Score],1)</f>
        <v>116.5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7">
        <f>_xlfn.RANK.AVG(Table3[[#This Row],[Score 2 ]],Table3[[Score 2 ]],1)</f>
        <v>116.5</v>
      </c>
    </row>
    <row r="118" spans="1:26" x14ac:dyDescent="0.3">
      <c r="A118" t="s">
        <v>437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8">
        <f>_xlfn.RANK.AVG(Table3[[#This Row],[Score]],Table3[Score],1)</f>
        <v>116.5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8">
        <f>_xlfn.RANK.AVG(Table3[[#This Row],[Score 2 ]],Table3[[Score 2 ]],1)</f>
        <v>116.5</v>
      </c>
    </row>
    <row r="119" spans="1:26" x14ac:dyDescent="0.3">
      <c r="A119" t="s">
        <v>799</v>
      </c>
      <c r="B119">
        <f>COUNTIFS(Table2[Sub-Sector],Table3[[#This Row],[Sub-Sector]])</f>
        <v>2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19">
        <f>_xlfn.RANK.AVG(Table3[[#This Row],[Score]],Table3[Score],1)</f>
        <v>116.5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19">
        <f>_xlfn.RANK.AVG(Table3[[#This Row],[Score 2 ]],Table3[[Score 2 ]],1)</f>
        <v>116.5</v>
      </c>
    </row>
    <row r="120" spans="1:26" x14ac:dyDescent="0.3">
      <c r="A120" t="s">
        <v>1925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0">
        <f>_xlfn.RANK.AVG(Table3[[#This Row],[Score]],Table3[Score],1)</f>
        <v>116.5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0">
        <f>_xlfn.RANK.AVG(Table3[[#This Row],[Score 2 ]],Table3[[Score 2 ]],1)</f>
        <v>116.5</v>
      </c>
    </row>
    <row r="121" spans="1:26" x14ac:dyDescent="0.3">
      <c r="A121" t="s">
        <v>1189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1">
        <f>_xlfn.RANK.AVG(Table3[[#This Row],[Score]],Table3[Score],1)</f>
        <v>116.5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1">
        <f>_xlfn.RANK.AVG(Table3[[#This Row],[Score 2 ]],Table3[[Score 2 ]],1)</f>
        <v>116.5</v>
      </c>
    </row>
    <row r="122" spans="1:26" x14ac:dyDescent="0.3">
      <c r="A122" t="s">
        <v>1968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2">
        <f>_xlfn.RANK.AVG(Table3[[#This Row],[Score]],Table3[Score],1)</f>
        <v>116.5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2">
        <f>_xlfn.RANK.AVG(Table3[[#This Row],[Score 2 ]],Table3[[Score 2 ]],1)</f>
        <v>116.5</v>
      </c>
    </row>
    <row r="123" spans="1:26" x14ac:dyDescent="0.3">
      <c r="A123" t="s">
        <v>1977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0.33333333333333331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0.33333333333333331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3">
        <f>_xlfn.RANK.AVG(Table3[[#This Row],[Score]],Table3[Score],1)</f>
        <v>116.5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3">
        <f>_xlfn.RANK.AVG(Table3[[#This Row],[Score 2 ]],Table3[[Score 2 ]],1)</f>
        <v>116.5</v>
      </c>
    </row>
    <row r="124" spans="1:26" x14ac:dyDescent="0.3">
      <c r="A124" t="s">
        <v>366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4">
        <f>_xlfn.RANK.AVG(Table3[[#This Row],[Score]],Table3[Score],1)</f>
        <v>116.5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4">
        <f>_xlfn.RANK.AVG(Table3[[#This Row],[Score 2 ]],Table3[[Score 2 ]],1)</f>
        <v>116.5</v>
      </c>
    </row>
    <row r="125" spans="1:26" x14ac:dyDescent="0.3">
      <c r="A125" t="s">
        <v>1623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5">
        <f>_xlfn.RANK.AVG(Table3[[#This Row],[Score]],Table3[Score],1)</f>
        <v>116.5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400</v>
      </c>
      <c r="Z125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BBEC-CE12-437B-8693-1E2E8C0B21B2}">
  <dimension ref="A1:AV732"/>
  <sheetViews>
    <sheetView topLeftCell="AK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4" width="9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3098</v>
      </c>
      <c r="D1" t="s">
        <v>2</v>
      </c>
      <c r="E1" t="s">
        <v>3</v>
      </c>
      <c r="F1" t="s">
        <v>4</v>
      </c>
      <c r="G1" t="s">
        <v>5</v>
      </c>
      <c r="H1" t="s">
        <v>3120</v>
      </c>
      <c r="I1" t="s">
        <v>6</v>
      </c>
      <c r="J1" t="s">
        <v>3121</v>
      </c>
      <c r="K1" t="s">
        <v>7</v>
      </c>
      <c r="L1" t="s">
        <v>3122</v>
      </c>
      <c r="M1" t="s">
        <v>8</v>
      </c>
      <c r="N1" t="s">
        <v>3123</v>
      </c>
      <c r="O1" t="s">
        <v>3124</v>
      </c>
      <c r="P1" t="s">
        <v>9</v>
      </c>
      <c r="Q1" t="s">
        <v>10</v>
      </c>
      <c r="R1" t="s">
        <v>11</v>
      </c>
      <c r="S1" s="1" t="s">
        <v>3125</v>
      </c>
      <c r="T1" s="1" t="s">
        <v>3126</v>
      </c>
      <c r="U1" s="1" t="s">
        <v>3127</v>
      </c>
      <c r="V1" t="s">
        <v>12</v>
      </c>
      <c r="W1" t="s">
        <v>3128</v>
      </c>
      <c r="X1" t="s">
        <v>3129</v>
      </c>
      <c r="Y1" t="s">
        <v>3130</v>
      </c>
      <c r="Z1" t="s">
        <v>3131</v>
      </c>
      <c r="AA1" t="s">
        <v>3132</v>
      </c>
      <c r="AB1" t="s">
        <v>3133</v>
      </c>
      <c r="AC1" s="1" t="s">
        <v>3134</v>
      </c>
      <c r="AD1" s="1" t="s">
        <v>3135</v>
      </c>
      <c r="AE1" s="1" t="s">
        <v>3136</v>
      </c>
      <c r="AF1" s="1" t="s">
        <v>3137</v>
      </c>
      <c r="AG1" s="1" t="s">
        <v>3138</v>
      </c>
      <c r="AH1" s="1" t="s">
        <v>3139</v>
      </c>
      <c r="AI1" t="s">
        <v>13</v>
      </c>
      <c r="AJ1" t="s">
        <v>14</v>
      </c>
      <c r="AK1" t="s">
        <v>3140</v>
      </c>
      <c r="AL1" t="s">
        <v>3141</v>
      </c>
      <c r="AM1" t="s">
        <v>3142</v>
      </c>
      <c r="AN1" t="s">
        <v>3143</v>
      </c>
      <c r="AO1" t="s">
        <v>3144</v>
      </c>
      <c r="AP1" t="s">
        <v>15</v>
      </c>
      <c r="AQ1" s="2" t="s">
        <v>3148</v>
      </c>
      <c r="AR1" s="2" t="s">
        <v>3149</v>
      </c>
      <c r="AS1" s="2" t="s">
        <v>3150</v>
      </c>
      <c r="AT1" s="2" t="s">
        <v>3151</v>
      </c>
      <c r="AU1" s="2" t="s">
        <v>3152</v>
      </c>
      <c r="AV1" s="2" t="s">
        <v>3153</v>
      </c>
    </row>
    <row r="2" spans="1:48" x14ac:dyDescent="0.3">
      <c r="A2" t="s">
        <v>939</v>
      </c>
      <c r="B2" t="s">
        <v>940</v>
      </c>
      <c r="C2" t="s">
        <v>3111</v>
      </c>
      <c r="D2" t="s">
        <v>131</v>
      </c>
      <c r="E2">
        <v>15298.74477279</v>
      </c>
      <c r="F2">
        <v>585.85</v>
      </c>
      <c r="G2">
        <v>166.158200420398</v>
      </c>
      <c r="H2">
        <f>(Table2[[#This Row],[1Y Return vs Nifty]]-AVERAGE(Table2[1Y Return vs Nifty]))/_xlfn.STDEV.P(Table2[1Y Return vs Nifty])</f>
        <v>2.6242962849393292</v>
      </c>
      <c r="I2">
        <v>-5.9807674371245998</v>
      </c>
      <c r="J2">
        <f>(Table2[[#This Row],[1M Return vs Nifty]]-AVERAGE(Table2[1M Return vs Nifty]))/_xlfn.STDEV.P(Table2[1M Return vs Nifty])</f>
        <v>-0.49682568497516405</v>
      </c>
      <c r="K2">
        <v>183.82135427399899</v>
      </c>
      <c r="L2">
        <f>(Table2[[#This Row],[6M Return vs Nifty]]-AVERAGE(Table2[6M Return vs Nifty]))/_xlfn.STDEV.P(Table2[6M Return vs Nifty])</f>
        <v>6.5599799822360749</v>
      </c>
      <c r="M2">
        <v>-1.74140825784738</v>
      </c>
      <c r="N2">
        <f>(Table2[[#This Row],[1W Return vs Nifty]]-AVERAGE(Table2[1W Return vs Nifty]))/_xlfn.STDEV.P(Table2[1W Return vs Nifty])</f>
        <v>0.58148417419978793</v>
      </c>
      <c r="O2">
        <v>594.33000000000004</v>
      </c>
      <c r="P2">
        <v>568.82511883921097</v>
      </c>
      <c r="Q2">
        <v>397.87544082461699</v>
      </c>
      <c r="R2">
        <v>47.0490477997391</v>
      </c>
      <c r="S2" s="1">
        <f>(Table2[[#This Row],[Close Price]]-Table2[[#This Row],[20D EMA]])/Table2[[#This Row],[20D EMA]]</f>
        <v>-1.4268167516362992E-2</v>
      </c>
      <c r="T2" s="1">
        <f>(Table2[[#This Row],[Close Price]]-Table2[[#This Row],[50D EMA]])/Table2[[#This Row],[50D EMA]]</f>
        <v>2.99299039316888E-2</v>
      </c>
      <c r="U2" s="1">
        <f>(Table2[[#This Row],[Close Price]]-Table2[[#This Row],[200D EMA]])/Table2[[#This Row],[200D EMA]]</f>
        <v>0.4724457452960561</v>
      </c>
      <c r="V2">
        <v>0.70161662085517396</v>
      </c>
      <c r="W2">
        <v>573.75</v>
      </c>
      <c r="X2">
        <v>595</v>
      </c>
      <c r="Y2">
        <v>555.04999999999995</v>
      </c>
      <c r="Z2">
        <v>595</v>
      </c>
      <c r="AA2">
        <v>532.20000000000005</v>
      </c>
      <c r="AB2">
        <v>648.4</v>
      </c>
      <c r="AC2" s="1">
        <f>(Table2[[#This Row],[Close Price]]/Table2[[#This Row],[Day Low]])-1</f>
        <v>2.1089324618736471E-2</v>
      </c>
      <c r="AD2" s="1">
        <f>(Table2[[#This Row],[Day High]]/Table2[[#This Row],[Close Price]])-1</f>
        <v>1.5618332337629104E-2</v>
      </c>
      <c r="AE2" s="1">
        <f>(Table2[[#This Row],[Close Price]]/Table2[[#This Row],[Current Week Low]])-1</f>
        <v>5.5490496351680241E-2</v>
      </c>
      <c r="AF2" s="1">
        <f>(Table2[[#This Row],[Current Week High]]/Table2[[#This Row],[Close Price]])-1</f>
        <v>1.5618332337629104E-2</v>
      </c>
      <c r="AG2" s="1">
        <f>(Table2[[#This Row],[Close Price]]/Table2[[#This Row],[Current Month Low]])-1</f>
        <v>0.10080796692972571</v>
      </c>
      <c r="AH2" s="1">
        <f>(Table2[[#This Row],[Current Month High]]/Table2[[#This Row],[Close Price]])-1</f>
        <v>0.10676794401297252</v>
      </c>
      <c r="AI2">
        <v>18.460356746607399</v>
      </c>
      <c r="AJ2">
        <v>299.33880917487397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0.38</v>
      </c>
      <c r="AM2" t="s">
        <v>3147</v>
      </c>
      <c r="AN2">
        <v>-4.12</v>
      </c>
      <c r="AO2" t="s">
        <v>3146</v>
      </c>
      <c r="AP2">
        <v>0.25615323084951303</v>
      </c>
      <c r="AQ2">
        <f>(Table2[[#This Row],[Sharpe Ratio]]-AVERAGE(Table2[Sharpe Ratio]))/_xlfn.STDEV.P(Table2[Sharpe Ratio])</f>
        <v>2.3688502485007601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11.63778500490079</v>
      </c>
      <c r="AS2">
        <f>_xlfn.RANK.AVG(Table2[[#This Row],[1Y Return vs Nifty Z-Score]],Table2[1Y Return vs Nifty Z-Score])</f>
        <v>15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7</v>
      </c>
    </row>
    <row r="3" spans="1:48" x14ac:dyDescent="0.3">
      <c r="A3" t="s">
        <v>103</v>
      </c>
      <c r="B3" t="s">
        <v>104</v>
      </c>
      <c r="C3" t="s">
        <v>3113</v>
      </c>
      <c r="D3" t="s">
        <v>105</v>
      </c>
      <c r="E3">
        <v>263426.87322482897</v>
      </c>
      <c r="F3">
        <v>7410.3</v>
      </c>
      <c r="G3">
        <v>221.13022603482</v>
      </c>
      <c r="H3">
        <f>(Table2[[#This Row],[1Y Return vs Nifty]]-AVERAGE(Table2[1Y Return vs Nifty]))/_xlfn.STDEV.P(Table2[1Y Return vs Nifty])</f>
        <v>3.6030064314866626</v>
      </c>
      <c r="I3">
        <v>0.23037189524115401</v>
      </c>
      <c r="J3">
        <f>(Table2[[#This Row],[1M Return vs Nifty]]-AVERAGE(Table2[1M Return vs Nifty]))/_xlfn.STDEV.P(Table2[1M Return vs Nifty])</f>
        <v>0.22121898892272598</v>
      </c>
      <c r="K3">
        <v>63.716416156828302</v>
      </c>
      <c r="L3">
        <f>(Table2[[#This Row],[6M Return vs Nifty]]-AVERAGE(Table2[6M Return vs Nifty]))/_xlfn.STDEV.P(Table2[6M Return vs Nifty])</f>
        <v>2.2284302379832699</v>
      </c>
      <c r="M3">
        <v>-4.1397766135736997</v>
      </c>
      <c r="N3">
        <f>(Table2[[#This Row],[1W Return vs Nifty]]-AVERAGE(Table2[1W Return vs Nifty]))/_xlfn.STDEV.P(Table2[1W Return vs Nifty])</f>
        <v>5.942076150296037E-2</v>
      </c>
      <c r="O3">
        <v>7591</v>
      </c>
      <c r="P3">
        <v>7277.55892364592</v>
      </c>
      <c r="Q3">
        <v>5503.4850117079104</v>
      </c>
      <c r="R3">
        <v>37.615259773716097</v>
      </c>
      <c r="S3" s="1">
        <f>(Table2[[#This Row],[Close Price]]-Table2[[#This Row],[20D EMA]])/Table2[[#This Row],[20D EMA]]</f>
        <v>-2.3804505335265423E-2</v>
      </c>
      <c r="T3" s="1">
        <f>(Table2[[#This Row],[Close Price]]-Table2[[#This Row],[50D EMA]])/Table2[[#This Row],[50D EMA]]</f>
        <v>1.8239780364097607E-2</v>
      </c>
      <c r="U3" s="1">
        <f>(Table2[[#This Row],[Close Price]]-Table2[[#This Row],[200D EMA]])/Table2[[#This Row],[200D EMA]]</f>
        <v>0.3464740949117881</v>
      </c>
      <c r="V3">
        <v>0.55920367610620103</v>
      </c>
      <c r="W3">
        <v>7164.45</v>
      </c>
      <c r="X3">
        <v>7446.1</v>
      </c>
      <c r="Y3">
        <v>7164.45</v>
      </c>
      <c r="Z3">
        <v>7446.1</v>
      </c>
      <c r="AA3">
        <v>7064.05</v>
      </c>
      <c r="AB3">
        <v>8345</v>
      </c>
      <c r="AC3" s="1">
        <f>(Table2[[#This Row],[Close Price]]/Table2[[#This Row],[Day Low]])-1</f>
        <v>3.4315264954043911E-2</v>
      </c>
      <c r="AD3" s="1">
        <f>(Table2[[#This Row],[Day High]]/Table2[[#This Row],[Close Price]])-1</f>
        <v>4.8311134501977104E-3</v>
      </c>
      <c r="AE3" s="1">
        <f>(Table2[[#This Row],[Close Price]]/Table2[[#This Row],[Current Week Low]])-1</f>
        <v>3.4315264954043911E-2</v>
      </c>
      <c r="AF3" s="1">
        <f>(Table2[[#This Row],[Current Week High]]/Table2[[#This Row],[Close Price]])-1</f>
        <v>4.8311134501977104E-3</v>
      </c>
      <c r="AG3" s="1">
        <f>(Table2[[#This Row],[Close Price]]/Table2[[#This Row],[Current Month Low]])-1</f>
        <v>4.9015791224580774E-2</v>
      </c>
      <c r="AH3" s="1">
        <f>(Table2[[#This Row],[Current Month High]]/Table2[[#This Row],[Close Price]])-1</f>
        <v>0.12613524418714483</v>
      </c>
      <c r="AI3">
        <v>12.6135244187144</v>
      </c>
      <c r="AJ3">
        <v>257.639961389961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</v>
      </c>
      <c r="AM3" t="s">
        <v>3147</v>
      </c>
      <c r="AN3">
        <v>-10.01</v>
      </c>
      <c r="AO3" t="s">
        <v>3146</v>
      </c>
      <c r="AP3">
        <v>0.27849977132741199</v>
      </c>
      <c r="AQ3">
        <f>(Table2[[#This Row],[Sharpe Ratio]]-AVERAGE(Table2[Sharpe Ratio]))/_xlfn.STDEV.P(Table2[Sharpe Ratio])</f>
        <v>2.6344550041635744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8.7465314240591923</v>
      </c>
      <c r="AS3">
        <f>_xlfn.RANK.AVG(Table2[[#This Row],[1Y Return vs Nifty Z-Score]],Table2[1Y Return vs Nifty Z-Score])</f>
        <v>8</v>
      </c>
      <c r="AT3">
        <f>_xlfn.RANK.AVG(Table2[[#This Row],[6M Return vs Nifty Z-Score]],Table2[6M Return vs Nifty Z-Score])</f>
        <v>22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10.666666666666666</v>
      </c>
    </row>
    <row r="4" spans="1:48" x14ac:dyDescent="0.3">
      <c r="A4" t="s">
        <v>726</v>
      </c>
      <c r="B4" t="s">
        <v>727</v>
      </c>
      <c r="C4" t="s">
        <v>3114</v>
      </c>
      <c r="D4" t="s">
        <v>136</v>
      </c>
      <c r="E4">
        <v>23363.104606254899</v>
      </c>
      <c r="F4">
        <v>683.35</v>
      </c>
      <c r="G4">
        <v>155.92024825662</v>
      </c>
      <c r="H4">
        <f>(Table2[[#This Row],[1Y Return vs Nifty]]-AVERAGE(Table2[1Y Return vs Nifty]))/_xlfn.STDEV.P(Table2[1Y Return vs Nifty])</f>
        <v>2.4420219817721742</v>
      </c>
      <c r="I4">
        <v>2.2071221113171999</v>
      </c>
      <c r="J4">
        <f>(Table2[[#This Row],[1M Return vs Nifty]]-AVERAGE(Table2[1M Return vs Nifty]))/_xlfn.STDEV.P(Table2[1M Return vs Nifty])</f>
        <v>0.44974307900126498</v>
      </c>
      <c r="K4">
        <v>77.816814625980101</v>
      </c>
      <c r="L4">
        <f>(Table2[[#This Row],[6M Return vs Nifty]]-AVERAGE(Table2[6M Return vs Nifty]))/_xlfn.STDEV.P(Table2[6M Return vs Nifty])</f>
        <v>2.7369570174844817</v>
      </c>
      <c r="M4">
        <v>-7.92502986888283</v>
      </c>
      <c r="N4">
        <f>(Table2[[#This Row],[1W Return vs Nifty]]-AVERAGE(Table2[1W Return vs Nifty]))/_xlfn.STDEV.P(Table2[1W Return vs Nifty])</f>
        <v>-0.76453200107841857</v>
      </c>
      <c r="O4">
        <v>708.1</v>
      </c>
      <c r="P4">
        <v>669.38970824681803</v>
      </c>
      <c r="Q4">
        <v>495.494893333466</v>
      </c>
      <c r="R4">
        <v>38.3882127076619</v>
      </c>
      <c r="S4" s="1">
        <f>(Table2[[#This Row],[Close Price]]-Table2[[#This Row],[20D EMA]])/Table2[[#This Row],[20D EMA]]</f>
        <v>-3.495269029798051E-2</v>
      </c>
      <c r="T4" s="1">
        <f>(Table2[[#This Row],[Close Price]]-Table2[[#This Row],[50D EMA]])/Table2[[#This Row],[50D EMA]]</f>
        <v>2.0855253047951761E-2</v>
      </c>
      <c r="U4" s="1">
        <f>(Table2[[#This Row],[Close Price]]-Table2[[#This Row],[200D EMA]])/Table2[[#This Row],[200D EMA]]</f>
        <v>0.37912622146866065</v>
      </c>
      <c r="V4">
        <v>0.60738117564234395</v>
      </c>
      <c r="W4">
        <v>667.05</v>
      </c>
      <c r="X4">
        <v>704.7</v>
      </c>
      <c r="Y4">
        <v>635.1</v>
      </c>
      <c r="Z4">
        <v>704.7</v>
      </c>
      <c r="AA4">
        <v>635.1</v>
      </c>
      <c r="AB4">
        <v>796.25</v>
      </c>
      <c r="AC4" s="1">
        <f>(Table2[[#This Row],[Close Price]]/Table2[[#This Row],[Day Low]])-1</f>
        <v>2.4435949329135953E-2</v>
      </c>
      <c r="AD4" s="1">
        <f>(Table2[[#This Row],[Day High]]/Table2[[#This Row],[Close Price]])-1</f>
        <v>3.1243140411209458E-2</v>
      </c>
      <c r="AE4" s="1">
        <f>(Table2[[#This Row],[Close Price]]/Table2[[#This Row],[Current Week Low]])-1</f>
        <v>7.5972287828688367E-2</v>
      </c>
      <c r="AF4" s="1">
        <f>(Table2[[#This Row],[Current Week High]]/Table2[[#This Row],[Close Price]])-1</f>
        <v>3.1243140411209458E-2</v>
      </c>
      <c r="AG4" s="1">
        <f>(Table2[[#This Row],[Close Price]]/Table2[[#This Row],[Current Month Low]])-1</f>
        <v>7.5972287828688367E-2</v>
      </c>
      <c r="AH4" s="1">
        <f>(Table2[[#This Row],[Current Month High]]/Table2[[#This Row],[Close Price]])-1</f>
        <v>0.16521548254920604</v>
      </c>
      <c r="AI4">
        <v>16.521548254920599</v>
      </c>
      <c r="AJ4">
        <v>196.72166739036001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0.34</v>
      </c>
      <c r="AM4" t="s">
        <v>3147</v>
      </c>
      <c r="AN4">
        <v>-8.91</v>
      </c>
      <c r="AO4" t="s">
        <v>3146</v>
      </c>
      <c r="AP4">
        <v>0.25599061883292201</v>
      </c>
      <c r="AQ4">
        <f>(Table2[[#This Row],[Sharpe Ratio]]-AVERAGE(Table2[Sharpe Ratio]))/_xlfn.STDEV.P(Table2[Sharpe Ratio])</f>
        <v>2.3669174873658898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7.2311075645453924</v>
      </c>
      <c r="AS4">
        <f>_xlfn.RANK.AVG(Table2[[#This Row],[1Y Return vs Nifty Z-Score]],Table2[1Y Return vs Nifty Z-Score])</f>
        <v>22</v>
      </c>
      <c r="AT4">
        <f>_xlfn.RANK.AVG(Table2[[#This Row],[6M Return vs Nifty Z-Score]],Table2[6M Return vs Nifty Z-Score])</f>
        <v>17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15</v>
      </c>
    </row>
    <row r="5" spans="1:48" x14ac:dyDescent="0.3">
      <c r="A5" t="s">
        <v>844</v>
      </c>
      <c r="B5" t="s">
        <v>845</v>
      </c>
      <c r="C5" t="s">
        <v>3105</v>
      </c>
      <c r="D5" t="s">
        <v>51</v>
      </c>
      <c r="E5">
        <v>17868.378858634998</v>
      </c>
      <c r="F5">
        <v>13927.15</v>
      </c>
      <c r="G5">
        <v>233.34238967867401</v>
      </c>
      <c r="H5">
        <f>(Table2[[#This Row],[1Y Return vs Nifty]]-AVERAGE(Table2[1Y Return vs Nifty]))/_xlfn.STDEV.P(Table2[1Y Return vs Nifty])</f>
        <v>3.8204291721615253</v>
      </c>
      <c r="I5">
        <v>17.4788764747234</v>
      </c>
      <c r="J5">
        <f>(Table2[[#This Row],[1M Return vs Nifty]]-AVERAGE(Table2[1M Return vs Nifty]))/_xlfn.STDEV.P(Table2[1M Return vs Nifty])</f>
        <v>2.215248776897746</v>
      </c>
      <c r="K5">
        <v>85.430798670415598</v>
      </c>
      <c r="L5">
        <f>(Table2[[#This Row],[6M Return vs Nifty]]-AVERAGE(Table2[6M Return vs Nifty]))/_xlfn.STDEV.P(Table2[6M Return vs Nifty])</f>
        <v>3.0115531428181872</v>
      </c>
      <c r="M5">
        <v>1.94241004659648</v>
      </c>
      <c r="N5">
        <f>(Table2[[#This Row],[1W Return vs Nifty]]-AVERAGE(Table2[1W Return vs Nifty]))/_xlfn.STDEV.P(Table2[1W Return vs Nifty])</f>
        <v>1.3833571438715322</v>
      </c>
      <c r="O5">
        <v>13629.81</v>
      </c>
      <c r="P5">
        <v>12672.349555877399</v>
      </c>
      <c r="Q5">
        <v>9210.5090736962902</v>
      </c>
      <c r="R5">
        <v>52.473128886869901</v>
      </c>
      <c r="S5" s="1">
        <f>(Table2[[#This Row],[Close Price]]-Table2[[#This Row],[20D EMA]])/Table2[[#This Row],[20D EMA]]</f>
        <v>2.1815417823139144E-2</v>
      </c>
      <c r="T5" s="1">
        <f>(Table2[[#This Row],[Close Price]]-Table2[[#This Row],[50D EMA]])/Table2[[#This Row],[50D EMA]]</f>
        <v>9.9018768271005239E-2</v>
      </c>
      <c r="U5" s="1">
        <f>(Table2[[#This Row],[Close Price]]-Table2[[#This Row],[200D EMA]])/Table2[[#This Row],[200D EMA]]</f>
        <v>0.51209340206543696</v>
      </c>
      <c r="V5">
        <v>0.96995449299418501</v>
      </c>
      <c r="W5">
        <v>13779.3</v>
      </c>
      <c r="X5">
        <v>14200</v>
      </c>
      <c r="Y5">
        <v>13558.6</v>
      </c>
      <c r="Z5">
        <v>14200</v>
      </c>
      <c r="AA5">
        <v>11100</v>
      </c>
      <c r="AB5">
        <v>16524.95</v>
      </c>
      <c r="AC5" s="1">
        <f>(Table2[[#This Row],[Close Price]]/Table2[[#This Row],[Day Low]])-1</f>
        <v>1.0729862910307419E-2</v>
      </c>
      <c r="AD5" s="1">
        <f>(Table2[[#This Row],[Day High]]/Table2[[#This Row],[Close Price]])-1</f>
        <v>1.9591230079377464E-2</v>
      </c>
      <c r="AE5" s="1">
        <f>(Table2[[#This Row],[Close Price]]/Table2[[#This Row],[Current Week Low]])-1</f>
        <v>2.7182009942029461E-2</v>
      </c>
      <c r="AF5" s="1">
        <f>(Table2[[#This Row],[Current Week High]]/Table2[[#This Row],[Close Price]])-1</f>
        <v>1.9591230079377464E-2</v>
      </c>
      <c r="AG5" s="1">
        <f>(Table2[[#This Row],[Close Price]]/Table2[[#This Row],[Current Month Low]])-1</f>
        <v>0.25469819819819817</v>
      </c>
      <c r="AH5" s="1">
        <f>(Table2[[#This Row],[Current Month High]]/Table2[[#This Row],[Close Price]])-1</f>
        <v>0.18652775334508509</v>
      </c>
      <c r="AI5">
        <v>18.652775334508501</v>
      </c>
      <c r="AJ5">
        <v>269.17072006997898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0.19</v>
      </c>
      <c r="AM5" t="s">
        <v>3147</v>
      </c>
      <c r="AN5">
        <v>-2.25</v>
      </c>
      <c r="AO5" t="s">
        <v>3146</v>
      </c>
      <c r="AP5">
        <v>0.188935571268949</v>
      </c>
      <c r="AQ5">
        <f>(Table2[[#This Row],[Sharpe Ratio]]-AVERAGE(Table2[Sharpe Ratio]))/_xlfn.STDEV.P(Table2[Sharpe Ratio])</f>
        <v>1.5699198696898158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12.000508105438806</v>
      </c>
      <c r="AS5">
        <f>_xlfn.RANK.AVG(Table2[[#This Row],[1Y Return vs Nifty Z-Score]],Table2[1Y Return vs Nifty Z-Score])</f>
        <v>5</v>
      </c>
      <c r="AT5">
        <f>_xlfn.RANK.AVG(Table2[[#This Row],[6M Return vs Nifty Z-Score]],Table2[6M Return vs Nifty Z-Score])</f>
        <v>13</v>
      </c>
      <c r="AU5">
        <f>_xlfn.RANK.AVG(Table2[[#This Row],[Sharpe Ratio Z-Score]],Table2[Sharpe Ratio Z-Score])</f>
        <v>37</v>
      </c>
      <c r="AV5">
        <f>(Table2[[#This Row],[Rank 1Y]]+Table2[[#This Row],[Rank 6M]]+Table2[[#This Row],[Rank Sharpe]])/3</f>
        <v>18.333333333333332</v>
      </c>
    </row>
    <row r="6" spans="1:48" x14ac:dyDescent="0.3">
      <c r="A6" t="s">
        <v>1134</v>
      </c>
      <c r="B6" t="s">
        <v>1135</v>
      </c>
      <c r="C6" t="s">
        <v>3118</v>
      </c>
      <c r="D6" t="s">
        <v>1136</v>
      </c>
      <c r="E6">
        <v>10568.01943004</v>
      </c>
      <c r="F6">
        <v>1699.3</v>
      </c>
      <c r="G6">
        <v>232.94595322310099</v>
      </c>
      <c r="H6">
        <f>(Table2[[#This Row],[1Y Return vs Nifty]]-AVERAGE(Table2[1Y Return vs Nifty]))/_xlfn.STDEV.P(Table2[1Y Return vs Nifty])</f>
        <v>3.8133711025853372</v>
      </c>
      <c r="I6">
        <v>16.274735290466602</v>
      </c>
      <c r="J6">
        <f>(Table2[[#This Row],[1M Return vs Nifty]]-AVERAGE(Table2[1M Return vs Nifty]))/_xlfn.STDEV.P(Table2[1M Return vs Nifty])</f>
        <v>2.0760428892643472</v>
      </c>
      <c r="K6">
        <v>65.850801118044501</v>
      </c>
      <c r="L6">
        <f>(Table2[[#This Row],[6M Return vs Nifty]]-AVERAGE(Table2[6M Return vs Nifty]))/_xlfn.STDEV.P(Table2[6M Return vs Nifty])</f>
        <v>2.3054062123089363</v>
      </c>
      <c r="M6">
        <v>-2.6087323470505601</v>
      </c>
      <c r="N6">
        <f>(Table2[[#This Row],[1W Return vs Nifty]]-AVERAGE(Table2[1W Return vs Nifty]))/_xlfn.STDEV.P(Table2[1W Return vs Nifty])</f>
        <v>0.39268991628586758</v>
      </c>
      <c r="O6">
        <v>1625.65</v>
      </c>
      <c r="P6">
        <v>1508.4450464259701</v>
      </c>
      <c r="Q6">
        <v>1147.10443438466</v>
      </c>
      <c r="R6">
        <v>55.348504606262701</v>
      </c>
      <c r="S6" s="1">
        <f>(Table2[[#This Row],[Close Price]]-Table2[[#This Row],[20D EMA]])/Table2[[#This Row],[20D EMA]]</f>
        <v>4.5304954941100394E-2</v>
      </c>
      <c r="T6" s="1">
        <f>(Table2[[#This Row],[Close Price]]-Table2[[#This Row],[50D EMA]])/Table2[[#This Row],[50D EMA]]</f>
        <v>0.12652429999106132</v>
      </c>
      <c r="U6" s="1">
        <f>(Table2[[#This Row],[Close Price]]-Table2[[#This Row],[200D EMA]])/Table2[[#This Row],[200D EMA]]</f>
        <v>0.48138212098495958</v>
      </c>
      <c r="V6">
        <v>1.4280102231132701</v>
      </c>
      <c r="W6">
        <v>1644.65</v>
      </c>
      <c r="X6">
        <v>1728.45</v>
      </c>
      <c r="Y6">
        <v>1581.25</v>
      </c>
      <c r="Z6">
        <v>1728.45</v>
      </c>
      <c r="AA6">
        <v>1405.05</v>
      </c>
      <c r="AB6">
        <v>1905.65</v>
      </c>
      <c r="AC6" s="1">
        <f>(Table2[[#This Row],[Close Price]]/Table2[[#This Row],[Day Low]])-1</f>
        <v>3.3228954488796925E-2</v>
      </c>
      <c r="AD6" s="1">
        <f>(Table2[[#This Row],[Day High]]/Table2[[#This Row],[Close Price]])-1</f>
        <v>1.7154122285647055E-2</v>
      </c>
      <c r="AE6" s="1">
        <f>(Table2[[#This Row],[Close Price]]/Table2[[#This Row],[Current Week Low]])-1</f>
        <v>7.4656126482213425E-2</v>
      </c>
      <c r="AF6" s="1">
        <f>(Table2[[#This Row],[Current Week High]]/Table2[[#This Row],[Close Price]])-1</f>
        <v>1.7154122285647055E-2</v>
      </c>
      <c r="AG6" s="1">
        <f>(Table2[[#This Row],[Close Price]]/Table2[[#This Row],[Current Month Low]])-1</f>
        <v>0.20942315220098928</v>
      </c>
      <c r="AH6" s="1">
        <f>(Table2[[#This Row],[Current Month High]]/Table2[[#This Row],[Close Price]])-1</f>
        <v>0.12143235449891132</v>
      </c>
      <c r="AI6">
        <v>12.143235449891099</v>
      </c>
      <c r="AJ6">
        <v>270.01633097441402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8.76</v>
      </c>
      <c r="AO6" t="s">
        <v>3147</v>
      </c>
      <c r="AP6">
        <v>0.18822983954800601</v>
      </c>
      <c r="AQ6">
        <f>(Table2[[#This Row],[Sharpe Ratio]]-AVERAGE(Table2[Sharpe Ratio]))/_xlfn.STDEV.P(Table2[Sharpe Ratio])</f>
        <v>1.5615317390308465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10.149041859475334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21</v>
      </c>
      <c r="AU6">
        <f>_xlfn.RANK.AVG(Table2[[#This Row],[Sharpe Ratio Z-Score]],Table2[Sharpe Ratio Z-Score])</f>
        <v>39</v>
      </c>
      <c r="AV6">
        <f>(Table2[[#This Row],[Rank 1Y]]+Table2[[#This Row],[Rank 6M]]+Table2[[#This Row],[Rank Sharpe]])/3</f>
        <v>22.333333333333332</v>
      </c>
    </row>
    <row r="7" spans="1:48" x14ac:dyDescent="0.3">
      <c r="A7" t="s">
        <v>494</v>
      </c>
      <c r="B7" t="s">
        <v>495</v>
      </c>
      <c r="C7" t="s">
        <v>3112</v>
      </c>
      <c r="D7" t="s">
        <v>162</v>
      </c>
      <c r="E7">
        <v>43219.374875324997</v>
      </c>
      <c r="F7">
        <v>1687.95</v>
      </c>
      <c r="G7">
        <v>319.93278858687398</v>
      </c>
      <c r="H7">
        <f>(Table2[[#This Row],[1Y Return vs Nifty]]-AVERAGE(Table2[1Y Return vs Nifty]))/_xlfn.STDEV.P(Table2[1Y Return vs Nifty])</f>
        <v>5.3620660512435832</v>
      </c>
      <c r="I7">
        <v>4.4103194136539496</v>
      </c>
      <c r="J7">
        <f>(Table2[[#This Row],[1M Return vs Nifty]]-AVERAGE(Table2[1M Return vs Nifty]))/_xlfn.STDEV.P(Table2[1M Return vs Nifty])</f>
        <v>0.70444580000535784</v>
      </c>
      <c r="K7">
        <v>39.740639802754501</v>
      </c>
      <c r="L7">
        <f>(Table2[[#This Row],[6M Return vs Nifty]]-AVERAGE(Table2[6M Return vs Nifty]))/_xlfn.STDEV.P(Table2[6M Return vs Nifty])</f>
        <v>1.3637508204439532</v>
      </c>
      <c r="M7">
        <v>-5.2326874895665201</v>
      </c>
      <c r="N7">
        <f>(Table2[[#This Row],[1W Return vs Nifty]]-AVERAGE(Table2[1W Return vs Nifty]))/_xlfn.STDEV.P(Table2[1W Return vs Nifty])</f>
        <v>-0.17847796674368568</v>
      </c>
      <c r="O7">
        <v>1731.76</v>
      </c>
      <c r="P7">
        <v>1695.3087130680899</v>
      </c>
      <c r="Q7">
        <v>1330.6869322427401</v>
      </c>
      <c r="R7">
        <v>39.001195761057701</v>
      </c>
      <c r="S7" s="1">
        <f>(Table2[[#This Row],[Close Price]]-Table2[[#This Row],[20D EMA]])/Table2[[#This Row],[20D EMA]]</f>
        <v>-2.5297962766203139E-2</v>
      </c>
      <c r="T7" s="1">
        <f>(Table2[[#This Row],[Close Price]]-Table2[[#This Row],[50D EMA]])/Table2[[#This Row],[50D EMA]]</f>
        <v>-4.3406330725289568E-3</v>
      </c>
      <c r="U7" s="1">
        <f>(Table2[[#This Row],[Close Price]]-Table2[[#This Row],[200D EMA]])/Table2[[#This Row],[200D EMA]]</f>
        <v>0.26848018049980293</v>
      </c>
      <c r="V7">
        <v>1.1631664982563801</v>
      </c>
      <c r="W7">
        <v>1601.25</v>
      </c>
      <c r="X7">
        <v>1720</v>
      </c>
      <c r="Y7">
        <v>1601.25</v>
      </c>
      <c r="Z7">
        <v>1720</v>
      </c>
      <c r="AA7">
        <v>1577.9</v>
      </c>
      <c r="AB7">
        <v>1969</v>
      </c>
      <c r="AC7" s="1">
        <f>(Table2[[#This Row],[Close Price]]/Table2[[#This Row],[Day Low]])-1</f>
        <v>5.4145199063231786E-2</v>
      </c>
      <c r="AD7" s="1">
        <f>(Table2[[#This Row],[Day High]]/Table2[[#This Row],[Close Price]])-1</f>
        <v>1.8987529251458746E-2</v>
      </c>
      <c r="AE7" s="1">
        <f>(Table2[[#This Row],[Close Price]]/Table2[[#This Row],[Current Week Low]])-1</f>
        <v>5.4145199063231786E-2</v>
      </c>
      <c r="AF7" s="1">
        <f>(Table2[[#This Row],[Current Week High]]/Table2[[#This Row],[Close Price]])-1</f>
        <v>1.8987529251458746E-2</v>
      </c>
      <c r="AG7" s="1">
        <f>(Table2[[#This Row],[Close Price]]/Table2[[#This Row],[Current Month Low]])-1</f>
        <v>6.9744597249508766E-2</v>
      </c>
      <c r="AH7" s="1">
        <f>(Table2[[#This Row],[Current Month High]]/Table2[[#This Row],[Close Price]])-1</f>
        <v>0.16650374714890837</v>
      </c>
      <c r="AI7">
        <v>16.650374714890798</v>
      </c>
      <c r="AJ7">
        <v>372.88135593220301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3145</v>
      </c>
      <c r="AN7">
        <v>-4.9400000000000004</v>
      </c>
      <c r="AO7" t="s">
        <v>3146</v>
      </c>
      <c r="AP7">
        <v>0.23957526102507701</v>
      </c>
      <c r="AQ7">
        <f>(Table2[[#This Row],[Sharpe Ratio]]-AVERAGE(Table2[Sharpe Ratio]))/_xlfn.STDEV.P(Table2[Sharpe Ratio])</f>
        <v>2.1718091168338853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9.4235938217830935</v>
      </c>
      <c r="AS7">
        <f>_xlfn.RANK.AVG(Table2[[#This Row],[1Y Return vs Nifty Z-Score]],Table2[1Y Return vs Nifty Z-Score])</f>
        <v>2</v>
      </c>
      <c r="AT7">
        <f>_xlfn.RANK.AVG(Table2[[#This Row],[6M Return vs Nifty Z-Score]],Table2[6M Return vs Nifty Z-Score])</f>
        <v>64</v>
      </c>
      <c r="AU7">
        <f>_xlfn.RANK.AVG(Table2[[#This Row],[Sharpe Ratio Z-Score]],Table2[Sharpe Ratio Z-Score])</f>
        <v>9</v>
      </c>
      <c r="AV7">
        <f>(Table2[[#This Row],[Rank 1Y]]+Table2[[#This Row],[Rank 6M]]+Table2[[#This Row],[Rank Sharpe]])/3</f>
        <v>25</v>
      </c>
    </row>
    <row r="8" spans="1:48" x14ac:dyDescent="0.3">
      <c r="A8" t="s">
        <v>384</v>
      </c>
      <c r="B8" t="s">
        <v>385</v>
      </c>
      <c r="C8" t="s">
        <v>3112</v>
      </c>
      <c r="D8" t="s">
        <v>162</v>
      </c>
      <c r="E8">
        <v>60408.932369624999</v>
      </c>
      <c r="F8">
        <v>14253.55</v>
      </c>
      <c r="G8">
        <v>213.27225327318499</v>
      </c>
      <c r="H8">
        <f>(Table2[[#This Row],[1Y Return vs Nifty]]-AVERAGE(Table2[1Y Return vs Nifty]))/_xlfn.STDEV.P(Table2[1Y Return vs Nifty])</f>
        <v>3.4631047708302454</v>
      </c>
      <c r="I8">
        <v>6.2447491846184402</v>
      </c>
      <c r="J8">
        <f>(Table2[[#This Row],[1M Return vs Nifty]]-AVERAGE(Table2[1M Return vs Nifty]))/_xlfn.STDEV.P(Table2[1M Return vs Nifty])</f>
        <v>0.91651679957494425</v>
      </c>
      <c r="K8">
        <v>56.423792098339398</v>
      </c>
      <c r="L8">
        <f>(Table2[[#This Row],[6M Return vs Nifty]]-AVERAGE(Table2[6M Return vs Nifty]))/_xlfn.STDEV.P(Table2[6M Return vs Nifty])</f>
        <v>1.9654238672988038</v>
      </c>
      <c r="M8">
        <v>-8.2071376929566995</v>
      </c>
      <c r="N8">
        <f>(Table2[[#This Row],[1W Return vs Nifty]]-AVERAGE(Table2[1W Return vs Nifty]))/_xlfn.STDEV.P(Table2[1W Return vs Nifty])</f>
        <v>-0.82593965475798803</v>
      </c>
      <c r="O8">
        <v>14275.69</v>
      </c>
      <c r="P8">
        <v>13571.9853569159</v>
      </c>
      <c r="Q8">
        <v>10583.2704911483</v>
      </c>
      <c r="R8">
        <v>48.751865034769303</v>
      </c>
      <c r="S8" s="1">
        <f>(Table2[[#This Row],[Close Price]]-Table2[[#This Row],[20D EMA]])/Table2[[#This Row],[20D EMA]]</f>
        <v>-1.5508882582909293E-3</v>
      </c>
      <c r="T8" s="1">
        <f>(Table2[[#This Row],[Close Price]]-Table2[[#This Row],[50D EMA]])/Table2[[#This Row],[50D EMA]]</f>
        <v>5.0218492369415411E-2</v>
      </c>
      <c r="U8" s="1">
        <f>(Table2[[#This Row],[Close Price]]-Table2[[#This Row],[200D EMA]])/Table2[[#This Row],[200D EMA]]</f>
        <v>0.34680012307362551</v>
      </c>
      <c r="V8">
        <v>0.91498697080102598</v>
      </c>
      <c r="W8">
        <v>13241.35</v>
      </c>
      <c r="X8">
        <v>14450</v>
      </c>
      <c r="Y8">
        <v>13230.05</v>
      </c>
      <c r="Z8">
        <v>14450</v>
      </c>
      <c r="AA8">
        <v>13024.7</v>
      </c>
      <c r="AB8">
        <v>16549.95</v>
      </c>
      <c r="AC8" s="1">
        <f>(Table2[[#This Row],[Close Price]]/Table2[[#This Row],[Day Low]])-1</f>
        <v>7.6442356708341652E-2</v>
      </c>
      <c r="AD8" s="1">
        <f>(Table2[[#This Row],[Day High]]/Table2[[#This Row],[Close Price]])-1</f>
        <v>1.3782531369378237E-2</v>
      </c>
      <c r="AE8" s="1">
        <f>(Table2[[#This Row],[Close Price]]/Table2[[#This Row],[Current Week Low]])-1</f>
        <v>7.7361763560984231E-2</v>
      </c>
      <c r="AF8" s="1">
        <f>(Table2[[#This Row],[Current Week High]]/Table2[[#This Row],[Close Price]])-1</f>
        <v>1.3782531369378237E-2</v>
      </c>
      <c r="AG8" s="1">
        <f>(Table2[[#This Row],[Close Price]]/Table2[[#This Row],[Current Month Low]])-1</f>
        <v>9.4347662518138531E-2</v>
      </c>
      <c r="AH8" s="1">
        <f>(Table2[[#This Row],[Current Month High]]/Table2[[#This Row],[Close Price]])-1</f>
        <v>0.16111074083298549</v>
      </c>
      <c r="AI8">
        <v>16.111074083298501</v>
      </c>
      <c r="AJ8">
        <v>246.26251093188199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0.35</v>
      </c>
      <c r="AM8" t="s">
        <v>3147</v>
      </c>
      <c r="AN8">
        <v>-10.35</v>
      </c>
      <c r="AO8" t="s">
        <v>3146</v>
      </c>
      <c r="AP8">
        <v>0.18602559759648499</v>
      </c>
      <c r="AQ8">
        <f>(Table2[[#This Row],[Sharpe Ratio]]-AVERAGE(Table2[Sharpe Ratio]))/_xlfn.STDEV.P(Table2[Sharpe Ratio])</f>
        <v>1.5353327331697608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7.0544385161157663</v>
      </c>
      <c r="AS8">
        <f>_xlfn.RANK.AVG(Table2[[#This Row],[1Y Return vs Nifty Z-Score]],Table2[1Y Return vs Nifty Z-Score])</f>
        <v>10</v>
      </c>
      <c r="AT8">
        <f>_xlfn.RANK.AVG(Table2[[#This Row],[6M Return vs Nifty Z-Score]],Table2[6M Return vs Nifty Z-Score])</f>
        <v>32</v>
      </c>
      <c r="AU8">
        <f>_xlfn.RANK.AVG(Table2[[#This Row],[Sharpe Ratio Z-Score]],Table2[Sharpe Ratio Z-Score])</f>
        <v>41</v>
      </c>
      <c r="AV8">
        <f>(Table2[[#This Row],[Rank 1Y]]+Table2[[#This Row],[Rank 6M]]+Table2[[#This Row],[Rank Sharpe]])/3</f>
        <v>27.666666666666668</v>
      </c>
    </row>
    <row r="9" spans="1:48" x14ac:dyDescent="0.3">
      <c r="A9" t="s">
        <v>916</v>
      </c>
      <c r="B9" t="s">
        <v>917</v>
      </c>
      <c r="C9" t="s">
        <v>3112</v>
      </c>
      <c r="D9" t="s">
        <v>131</v>
      </c>
      <c r="E9">
        <v>15825.287146119999</v>
      </c>
      <c r="F9">
        <v>1760.95</v>
      </c>
      <c r="G9">
        <v>121.308976910963</v>
      </c>
      <c r="H9">
        <f>(Table2[[#This Row],[1Y Return vs Nifty]]-AVERAGE(Table2[1Y Return vs Nifty]))/_xlfn.STDEV.P(Table2[1Y Return vs Nifty])</f>
        <v>1.8258103346246755</v>
      </c>
      <c r="I9">
        <v>7.1046614950178801</v>
      </c>
      <c r="J9">
        <f>(Table2[[#This Row],[1M Return vs Nifty]]-AVERAGE(Table2[1M Return vs Nifty]))/_xlfn.STDEV.P(Table2[1M Return vs Nifty])</f>
        <v>1.0159277806302291</v>
      </c>
      <c r="K9">
        <v>56.891837439810303</v>
      </c>
      <c r="L9">
        <f>(Table2[[#This Row],[6M Return vs Nifty]]-AVERAGE(Table2[6M Return vs Nifty]))/_xlfn.STDEV.P(Table2[6M Return vs Nifty])</f>
        <v>1.9823037867336666</v>
      </c>
      <c r="M9">
        <v>-9.2369751512209604</v>
      </c>
      <c r="N9">
        <f>(Table2[[#This Row],[1W Return vs Nifty]]-AVERAGE(Table2[1W Return vs Nifty]))/_xlfn.STDEV.P(Table2[1W Return vs Nifty])</f>
        <v>-1.0501089141216724</v>
      </c>
      <c r="O9">
        <v>1779.01</v>
      </c>
      <c r="P9">
        <v>1714.3288258569901</v>
      </c>
      <c r="Q9">
        <v>1319.02333247654</v>
      </c>
      <c r="R9">
        <v>45.996326482171497</v>
      </c>
      <c r="S9" s="1">
        <f>(Table2[[#This Row],[Close Price]]-Table2[[#This Row],[20D EMA]])/Table2[[#This Row],[20D EMA]]</f>
        <v>-1.0151713593515464E-2</v>
      </c>
      <c r="T9" s="1">
        <f>(Table2[[#This Row],[Close Price]]-Table2[[#This Row],[50D EMA]])/Table2[[#This Row],[50D EMA]]</f>
        <v>2.7195001005541699E-2</v>
      </c>
      <c r="U9" s="1">
        <f>(Table2[[#This Row],[Close Price]]-Table2[[#This Row],[200D EMA]])/Table2[[#This Row],[200D EMA]]</f>
        <v>0.33504082652860895</v>
      </c>
      <c r="V9">
        <v>0.64374382838355604</v>
      </c>
      <c r="W9">
        <v>1695</v>
      </c>
      <c r="X9">
        <v>1777</v>
      </c>
      <c r="Y9">
        <v>1644.05</v>
      </c>
      <c r="Z9">
        <v>1777</v>
      </c>
      <c r="AA9">
        <v>1583.5</v>
      </c>
      <c r="AB9">
        <v>1997.7</v>
      </c>
      <c r="AC9" s="1">
        <f>(Table2[[#This Row],[Close Price]]/Table2[[#This Row],[Day Low]])-1</f>
        <v>3.8908554572271381E-2</v>
      </c>
      <c r="AD9" s="1">
        <f>(Table2[[#This Row],[Day High]]/Table2[[#This Row],[Close Price]])-1</f>
        <v>9.1143984780941434E-3</v>
      </c>
      <c r="AE9" s="1">
        <f>(Table2[[#This Row],[Close Price]]/Table2[[#This Row],[Current Week Low]])-1</f>
        <v>7.1104893403485248E-2</v>
      </c>
      <c r="AF9" s="1">
        <f>(Table2[[#This Row],[Current Week High]]/Table2[[#This Row],[Close Price]])-1</f>
        <v>9.1143984780941434E-3</v>
      </c>
      <c r="AG9" s="1">
        <f>(Table2[[#This Row],[Close Price]]/Table2[[#This Row],[Current Month Low]])-1</f>
        <v>0.11206188822229235</v>
      </c>
      <c r="AH9" s="1">
        <f>(Table2[[#This Row],[Current Month High]]/Table2[[#This Row],[Close Price]])-1</f>
        <v>0.13444447599307185</v>
      </c>
      <c r="AI9">
        <v>13.4444475993071</v>
      </c>
      <c r="AJ9">
        <v>160.84283809805899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-0.06</v>
      </c>
      <c r="AM9" t="s">
        <v>3146</v>
      </c>
      <c r="AN9">
        <v>-7.32</v>
      </c>
      <c r="AO9" t="s">
        <v>3146</v>
      </c>
      <c r="AP9">
        <v>0.20730500682200001</v>
      </c>
      <c r="AQ9">
        <f>(Table2[[#This Row],[Sharpe Ratio]]-AVERAGE(Table2[Sharpe Ratio]))/_xlfn.STDEV.P(Table2[Sharpe Ratio])</f>
        <v>1.7882538640079668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5.5621868518748654</v>
      </c>
      <c r="AS9">
        <f>_xlfn.RANK.AVG(Table2[[#This Row],[1Y Return vs Nifty Z-Score]],Table2[1Y Return vs Nifty Z-Score])</f>
        <v>38</v>
      </c>
      <c r="AT9">
        <f>_xlfn.RANK.AVG(Table2[[#This Row],[6M Return vs Nifty Z-Score]],Table2[6M Return vs Nifty Z-Score])</f>
        <v>31</v>
      </c>
      <c r="AU9">
        <f>_xlfn.RANK.AVG(Table2[[#This Row],[Sharpe Ratio Z-Score]],Table2[Sharpe Ratio Z-Score])</f>
        <v>23</v>
      </c>
      <c r="AV9">
        <f>(Table2[[#This Row],[Rank 1Y]]+Table2[[#This Row],[Rank 6M]]+Table2[[#This Row],[Rank Sharpe]])/3</f>
        <v>30.666666666666668</v>
      </c>
    </row>
    <row r="10" spans="1:48" x14ac:dyDescent="0.3">
      <c r="A10" t="s">
        <v>347</v>
      </c>
      <c r="B10" t="s">
        <v>348</v>
      </c>
      <c r="C10" t="s">
        <v>3111</v>
      </c>
      <c r="D10" t="s">
        <v>88</v>
      </c>
      <c r="E10">
        <v>69417.401534035002</v>
      </c>
      <c r="F10">
        <v>673.15</v>
      </c>
      <c r="G10">
        <v>102.671012233694</v>
      </c>
      <c r="H10">
        <f>(Table2[[#This Row],[1Y Return vs Nifty]]-AVERAGE(Table2[1Y Return vs Nifty]))/_xlfn.STDEV.P(Table2[1Y Return vs Nifty])</f>
        <v>1.4939840113856719</v>
      </c>
      <c r="I10">
        <v>0.95189724951715304</v>
      </c>
      <c r="J10">
        <f>(Table2[[#This Row],[1M Return vs Nifty]]-AVERAGE(Table2[1M Return vs Nifty]))/_xlfn.STDEV.P(Table2[1M Return vs Nifty])</f>
        <v>0.30463161420718177</v>
      </c>
      <c r="K10">
        <v>55.4719406459946</v>
      </c>
      <c r="L10">
        <f>(Table2[[#This Row],[6M Return vs Nifty]]-AVERAGE(Table2[6M Return vs Nifty]))/_xlfn.STDEV.P(Table2[6M Return vs Nifty])</f>
        <v>1.9310956208536119</v>
      </c>
      <c r="M10">
        <v>-5.4131759736836296</v>
      </c>
      <c r="N10">
        <f>(Table2[[#This Row],[1W Return vs Nifty]]-AVERAGE(Table2[1W Return vs Nifty]))/_xlfn.STDEV.P(Table2[1W Return vs Nifty])</f>
        <v>-0.21776569072723528</v>
      </c>
      <c r="O10">
        <v>701.13</v>
      </c>
      <c r="P10">
        <v>673.76322156845197</v>
      </c>
      <c r="Q10">
        <v>516.29130317629199</v>
      </c>
      <c r="R10">
        <v>34.0670269823311</v>
      </c>
      <c r="S10" s="1">
        <f>(Table2[[#This Row],[Close Price]]-Table2[[#This Row],[20D EMA]])/Table2[[#This Row],[20D EMA]]</f>
        <v>-3.9907007259709353E-2</v>
      </c>
      <c r="T10" s="1">
        <f>(Table2[[#This Row],[Close Price]]-Table2[[#This Row],[50D EMA]])/Table2[[#This Row],[50D EMA]]</f>
        <v>-9.1014402214545549E-4</v>
      </c>
      <c r="U10" s="1">
        <f>(Table2[[#This Row],[Close Price]]-Table2[[#This Row],[200D EMA]])/Table2[[#This Row],[200D EMA]]</f>
        <v>0.30381820468152893</v>
      </c>
      <c r="V10">
        <v>0.82148379562382401</v>
      </c>
      <c r="W10">
        <v>650.6</v>
      </c>
      <c r="X10">
        <v>677</v>
      </c>
      <c r="Y10">
        <v>650.6</v>
      </c>
      <c r="Z10">
        <v>680</v>
      </c>
      <c r="AA10">
        <v>650.6</v>
      </c>
      <c r="AB10">
        <v>773</v>
      </c>
      <c r="AC10" s="1">
        <f>(Table2[[#This Row],[Close Price]]/Table2[[#This Row],[Day Low]])-1</f>
        <v>3.4660313556716726E-2</v>
      </c>
      <c r="AD10" s="1">
        <f>(Table2[[#This Row],[Day High]]/Table2[[#This Row],[Close Price]])-1</f>
        <v>5.7193790388472276E-3</v>
      </c>
      <c r="AE10" s="1">
        <f>(Table2[[#This Row],[Close Price]]/Table2[[#This Row],[Current Week Low]])-1</f>
        <v>3.4660313556716726E-2</v>
      </c>
      <c r="AF10" s="1">
        <f>(Table2[[#This Row],[Current Week High]]/Table2[[#This Row],[Close Price]])-1</f>
        <v>1.0176038030156764E-2</v>
      </c>
      <c r="AG10" s="1">
        <f>(Table2[[#This Row],[Close Price]]/Table2[[#This Row],[Current Month Low]])-1</f>
        <v>3.4660313556716726E-2</v>
      </c>
      <c r="AH10" s="1">
        <f>(Table2[[#This Row],[Current Month High]]/Table2[[#This Row],[Close Price]])-1</f>
        <v>0.14833246676075174</v>
      </c>
      <c r="AI10">
        <v>16.801604397236801</v>
      </c>
      <c r="AJ10">
        <v>140.19625334522701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0.27</v>
      </c>
      <c r="AM10" t="s">
        <v>3147</v>
      </c>
      <c r="AN10">
        <v>-6.55</v>
      </c>
      <c r="AO10" t="s">
        <v>3146</v>
      </c>
      <c r="AP10">
        <v>0.23638429853923901</v>
      </c>
      <c r="AQ10">
        <f>(Table2[[#This Row],[Sharpe Ratio]]-AVERAGE(Table2[Sharpe Ratio]))/_xlfn.STDEV.P(Table2[Sharpe Ratio])</f>
        <v>2.1338822255453467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5.6458277812645772</v>
      </c>
      <c r="AS10">
        <f>_xlfn.RANK.AVG(Table2[[#This Row],[1Y Return vs Nifty Z-Score]],Table2[1Y Return vs Nifty Z-Score])</f>
        <v>57</v>
      </c>
      <c r="AT10">
        <f>_xlfn.RANK.AVG(Table2[[#This Row],[6M Return vs Nifty Z-Score]],Table2[6M Return vs Nifty Z-Score])</f>
        <v>33</v>
      </c>
      <c r="AU10">
        <f>_xlfn.RANK.AVG(Table2[[#This Row],[Sharpe Ratio Z-Score]],Table2[Sharpe Ratio Z-Score])</f>
        <v>12</v>
      </c>
      <c r="AV10">
        <f>(Table2[[#This Row],[Rank 1Y]]+Table2[[#This Row],[Rank 6M]]+Table2[[#This Row],[Rank Sharpe]])/3</f>
        <v>34</v>
      </c>
    </row>
    <row r="11" spans="1:48" x14ac:dyDescent="0.3">
      <c r="A11" t="s">
        <v>994</v>
      </c>
      <c r="B11" t="s">
        <v>995</v>
      </c>
      <c r="C11" t="s">
        <v>3106</v>
      </c>
      <c r="D11" t="s">
        <v>117</v>
      </c>
      <c r="E11">
        <v>13648.89151347</v>
      </c>
      <c r="F11">
        <v>940.65</v>
      </c>
      <c r="G11">
        <v>101.197427620631</v>
      </c>
      <c r="H11">
        <f>(Table2[[#This Row],[1Y Return vs Nifty]]-AVERAGE(Table2[1Y Return vs Nifty]))/_xlfn.STDEV.P(Table2[1Y Return vs Nifty])</f>
        <v>1.467748627179229</v>
      </c>
      <c r="I11">
        <v>-15.621741427833101</v>
      </c>
      <c r="J11">
        <f>(Table2[[#This Row],[1M Return vs Nifty]]-AVERAGE(Table2[1M Return vs Nifty]))/_xlfn.STDEV.P(Table2[1M Return vs Nifty])</f>
        <v>-1.6113796588560823</v>
      </c>
      <c r="K11">
        <v>78.491474414621393</v>
      </c>
      <c r="L11">
        <f>(Table2[[#This Row],[6M Return vs Nifty]]-AVERAGE(Table2[6M Return vs Nifty]))/_xlfn.STDEV.P(Table2[6M Return vs Nifty])</f>
        <v>2.761288427006511</v>
      </c>
      <c r="M11">
        <v>-4.9507234205125803</v>
      </c>
      <c r="N11">
        <f>(Table2[[#This Row],[1W Return vs Nifty]]-AVERAGE(Table2[1W Return vs Nifty]))/_xlfn.STDEV.P(Table2[1W Return vs Nifty])</f>
        <v>-0.11710160485301818</v>
      </c>
      <c r="O11">
        <v>989.69</v>
      </c>
      <c r="P11">
        <v>992.82592805138199</v>
      </c>
      <c r="Q11">
        <v>762.98015128012798</v>
      </c>
      <c r="R11">
        <v>39.874021052899501</v>
      </c>
      <c r="S11" s="1">
        <f>(Table2[[#This Row],[Close Price]]-Table2[[#This Row],[20D EMA]])/Table2[[#This Row],[20D EMA]]</f>
        <v>-4.9550869464175723E-2</v>
      </c>
      <c r="T11" s="1">
        <f>(Table2[[#This Row],[Close Price]]-Table2[[#This Row],[50D EMA]])/Table2[[#This Row],[50D EMA]]</f>
        <v>-5.2552946671918239E-2</v>
      </c>
      <c r="U11" s="1">
        <f>(Table2[[#This Row],[Close Price]]-Table2[[#This Row],[200D EMA]])/Table2[[#This Row],[200D EMA]]</f>
        <v>0.23286300229668824</v>
      </c>
      <c r="V11">
        <v>0.40308088728659303</v>
      </c>
      <c r="W11">
        <v>917.15</v>
      </c>
      <c r="X11">
        <v>948.9</v>
      </c>
      <c r="Y11">
        <v>871</v>
      </c>
      <c r="Z11">
        <v>948.9</v>
      </c>
      <c r="AA11">
        <v>864</v>
      </c>
      <c r="AB11">
        <v>1152.6500000000001</v>
      </c>
      <c r="AC11" s="1">
        <f>(Table2[[#This Row],[Close Price]]/Table2[[#This Row],[Day Low]])-1</f>
        <v>2.5622853404568602E-2</v>
      </c>
      <c r="AD11" s="1">
        <f>(Table2[[#This Row],[Day High]]/Table2[[#This Row],[Close Price]])-1</f>
        <v>8.7705310157870642E-3</v>
      </c>
      <c r="AE11" s="1">
        <f>(Table2[[#This Row],[Close Price]]/Table2[[#This Row],[Current Week Low]])-1</f>
        <v>7.9965556831228524E-2</v>
      </c>
      <c r="AF11" s="1">
        <f>(Table2[[#This Row],[Current Week High]]/Table2[[#This Row],[Close Price]])-1</f>
        <v>8.7705310157870642E-3</v>
      </c>
      <c r="AG11" s="1">
        <f>(Table2[[#This Row],[Close Price]]/Table2[[#This Row],[Current Month Low]])-1</f>
        <v>8.8715277777777768E-2</v>
      </c>
      <c r="AH11" s="1">
        <f>(Table2[[#This Row],[Current Month High]]/Table2[[#This Row],[Close Price]])-1</f>
        <v>0.22537606973901037</v>
      </c>
      <c r="AI11">
        <v>43.283899431244301</v>
      </c>
      <c r="AJ11">
        <v>151.443464314354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0.13</v>
      </c>
      <c r="AM11" t="s">
        <v>3147</v>
      </c>
      <c r="AN11">
        <v>-9.83</v>
      </c>
      <c r="AO11" t="s">
        <v>3146</v>
      </c>
      <c r="AP11">
        <v>0.19616951312403699</v>
      </c>
      <c r="AQ11">
        <f>(Table2[[#This Row],[Sharpe Ratio]]-AVERAGE(Table2[Sharpe Ratio]))/_xlfn.STDEV.P(Table2[Sharpe Ratio])</f>
        <v>1.6559004876203589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59</v>
      </c>
      <c r="AT11">
        <f>_xlfn.RANK.AVG(Table2[[#This Row],[6M Return vs Nifty Z-Score]],Table2[6M Return vs Nifty Z-Score])</f>
        <v>16</v>
      </c>
      <c r="AU11">
        <f>_xlfn.RANK.AVG(Table2[[#This Row],[Sharpe Ratio Z-Score]],Table2[Sharpe Ratio Z-Score])</f>
        <v>27</v>
      </c>
      <c r="AV11">
        <f>(Table2[[#This Row],[Rank 1Y]]+Table2[[#This Row],[Rank 6M]]+Table2[[#This Row],[Rank Sharpe]])/3</f>
        <v>34</v>
      </c>
    </row>
    <row r="12" spans="1:48" x14ac:dyDescent="0.3">
      <c r="A12" t="s">
        <v>291</v>
      </c>
      <c r="B12" t="s">
        <v>292</v>
      </c>
      <c r="C12" t="s">
        <v>3104</v>
      </c>
      <c r="D12" t="s">
        <v>144</v>
      </c>
      <c r="E12">
        <v>91511.532189000005</v>
      </c>
      <c r="F12">
        <v>438.9</v>
      </c>
      <c r="G12">
        <v>152.26289025579399</v>
      </c>
      <c r="H12">
        <f>(Table2[[#This Row],[1Y Return vs Nifty]]-AVERAGE(Table2[1Y Return vs Nifty]))/_xlfn.STDEV.P(Table2[1Y Return vs Nifty])</f>
        <v>2.3769071648274371</v>
      </c>
      <c r="I12">
        <v>-10.6994115906326</v>
      </c>
      <c r="J12">
        <f>(Table2[[#This Row],[1M Return vs Nifty]]-AVERAGE(Table2[1M Return vs Nifty]))/_xlfn.STDEV.P(Table2[1M Return vs Nifty])</f>
        <v>-1.0423290332562452</v>
      </c>
      <c r="K12">
        <v>43.920785794210701</v>
      </c>
      <c r="L12">
        <f>(Table2[[#This Row],[6M Return vs Nifty]]-AVERAGE(Table2[6M Return vs Nifty]))/_xlfn.STDEV.P(Table2[6M Return vs Nifty])</f>
        <v>1.514506572739228</v>
      </c>
      <c r="M12">
        <v>-6.7501665800446498</v>
      </c>
      <c r="N12">
        <f>(Table2[[#This Row],[1W Return vs Nifty]]-AVERAGE(Table2[1W Return vs Nifty]))/_xlfn.STDEV.P(Table2[1W Return vs Nifty])</f>
        <v>-0.50879432985763073</v>
      </c>
      <c r="O12">
        <v>468.33</v>
      </c>
      <c r="P12">
        <v>497.68363312907798</v>
      </c>
      <c r="Q12">
        <v>411.25149490891903</v>
      </c>
      <c r="R12">
        <v>36.595169609594997</v>
      </c>
      <c r="S12" s="1">
        <f>(Table2[[#This Row],[Close Price]]-Table2[[#This Row],[20D EMA]])/Table2[[#This Row],[20D EMA]]</f>
        <v>-6.284030491320225E-2</v>
      </c>
      <c r="T12" s="1">
        <f>(Table2[[#This Row],[Close Price]]-Table2[[#This Row],[50D EMA]])/Table2[[#This Row],[50D EMA]]</f>
        <v>-0.11811445909821998</v>
      </c>
      <c r="U12" s="1">
        <f>(Table2[[#This Row],[Close Price]]-Table2[[#This Row],[200D EMA]])/Table2[[#This Row],[200D EMA]]</f>
        <v>6.7230163132183482E-2</v>
      </c>
      <c r="V12">
        <v>0.43480815663240502</v>
      </c>
      <c r="W12">
        <v>427.55</v>
      </c>
      <c r="X12">
        <v>442</v>
      </c>
      <c r="Y12">
        <v>408.15</v>
      </c>
      <c r="Z12">
        <v>442</v>
      </c>
      <c r="AA12">
        <v>408.15</v>
      </c>
      <c r="AB12">
        <v>533.5</v>
      </c>
      <c r="AC12" s="1">
        <f>(Table2[[#This Row],[Close Price]]/Table2[[#This Row],[Day Low]])-1</f>
        <v>2.6546602736521985E-2</v>
      </c>
      <c r="AD12" s="1">
        <f>(Table2[[#This Row],[Day High]]/Table2[[#This Row],[Close Price]])-1</f>
        <v>7.0631123262703266E-3</v>
      </c>
      <c r="AE12" s="1">
        <f>(Table2[[#This Row],[Close Price]]/Table2[[#This Row],[Current Week Low]])-1</f>
        <v>7.5339948548327929E-2</v>
      </c>
      <c r="AF12" s="1">
        <f>(Table2[[#This Row],[Current Week High]]/Table2[[#This Row],[Close Price]])-1</f>
        <v>7.0631123262703266E-3</v>
      </c>
      <c r="AG12" s="1">
        <f>(Table2[[#This Row],[Close Price]]/Table2[[#This Row],[Current Month Low]])-1</f>
        <v>7.5339948548327929E-2</v>
      </c>
      <c r="AH12" s="1">
        <f>(Table2[[#This Row],[Current Month High]]/Table2[[#This Row],[Close Price]])-1</f>
        <v>0.21553884711779459</v>
      </c>
      <c r="AI12">
        <v>47.413989519252603</v>
      </c>
      <c r="AJ12">
        <v>187.61467889908201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-0.12</v>
      </c>
      <c r="AM12" t="s">
        <v>3146</v>
      </c>
      <c r="AN12">
        <v>-7.68</v>
      </c>
      <c r="AO12" t="s">
        <v>3146</v>
      </c>
      <c r="AP12">
        <v>0.20378261663569799</v>
      </c>
      <c r="AQ12">
        <f>(Table2[[#This Row],[Sharpe Ratio]]-AVERAGE(Table2[Sharpe Ratio]))/_xlfn.STDEV.P(Table2[Sharpe Ratio])</f>
        <v>1.7463877153883571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26</v>
      </c>
      <c r="AT12">
        <f>_xlfn.RANK.AVG(Table2[[#This Row],[6M Return vs Nifty Z-Score]],Table2[6M Return vs Nifty Z-Score])</f>
        <v>53</v>
      </c>
      <c r="AU12">
        <f>_xlfn.RANK.AVG(Table2[[#This Row],[Sharpe Ratio Z-Score]],Table2[Sharpe Ratio Z-Score])</f>
        <v>25</v>
      </c>
      <c r="AV12">
        <f>(Table2[[#This Row],[Rank 1Y]]+Table2[[#This Row],[Rank 6M]]+Table2[[#This Row],[Rank Sharpe]])/3</f>
        <v>34.666666666666664</v>
      </c>
    </row>
    <row r="13" spans="1:48" x14ac:dyDescent="0.3">
      <c r="A13" t="s">
        <v>587</v>
      </c>
      <c r="B13" t="s">
        <v>588</v>
      </c>
      <c r="C13" t="s">
        <v>3103</v>
      </c>
      <c r="D13" t="s">
        <v>37</v>
      </c>
      <c r="E13">
        <v>32938.797361999998</v>
      </c>
      <c r="F13">
        <v>6361</v>
      </c>
      <c r="G13">
        <v>154.68551426232</v>
      </c>
      <c r="H13">
        <f>(Table2[[#This Row],[1Y Return vs Nifty]]-AVERAGE(Table2[1Y Return vs Nifty]))/_xlfn.STDEV.P(Table2[1Y Return vs Nifty])</f>
        <v>2.4200390427226939</v>
      </c>
      <c r="I13">
        <v>-3.2362553992244099</v>
      </c>
      <c r="J13">
        <f>(Table2[[#This Row],[1M Return vs Nifty]]-AVERAGE(Table2[1M Return vs Nifty]))/_xlfn.STDEV.P(Table2[1M Return vs Nifty])</f>
        <v>-0.17954375877624482</v>
      </c>
      <c r="K13">
        <v>84.017878804531094</v>
      </c>
      <c r="L13">
        <f>(Table2[[#This Row],[6M Return vs Nifty]]-AVERAGE(Table2[6M Return vs Nifty]))/_xlfn.STDEV.P(Table2[6M Return vs Nifty])</f>
        <v>2.9605965978195865</v>
      </c>
      <c r="M13">
        <v>-4.8285081595133299</v>
      </c>
      <c r="N13">
        <f>(Table2[[#This Row],[1W Return vs Nifty]]-AVERAGE(Table2[1W Return vs Nifty]))/_xlfn.STDEV.P(Table2[1W Return vs Nifty])</f>
        <v>-9.0498470230863881E-2</v>
      </c>
      <c r="O13">
        <v>6669.77</v>
      </c>
      <c r="P13">
        <v>6415.5540246812598</v>
      </c>
      <c r="Q13">
        <v>4667.8958518128602</v>
      </c>
      <c r="R13">
        <v>40.201324665933399</v>
      </c>
      <c r="S13" s="1">
        <f>(Table2[[#This Row],[Close Price]]-Table2[[#This Row],[20D EMA]])/Table2[[#This Row],[20D EMA]]</f>
        <v>-4.6293950166197695E-2</v>
      </c>
      <c r="T13" s="1">
        <f>(Table2[[#This Row],[Close Price]]-Table2[[#This Row],[50D EMA]])/Table2[[#This Row],[50D EMA]]</f>
        <v>-8.5034004033611322E-3</v>
      </c>
      <c r="U13" s="1">
        <f>(Table2[[#This Row],[Close Price]]-Table2[[#This Row],[200D EMA]])/Table2[[#This Row],[200D EMA]]</f>
        <v>0.36271249443785097</v>
      </c>
      <c r="V13">
        <v>0.239066532645417</v>
      </c>
      <c r="W13">
        <v>6250</v>
      </c>
      <c r="X13">
        <v>6416.9</v>
      </c>
      <c r="Y13">
        <v>6183.35</v>
      </c>
      <c r="Z13">
        <v>6550</v>
      </c>
      <c r="AA13">
        <v>6089.1</v>
      </c>
      <c r="AB13">
        <v>7231</v>
      </c>
      <c r="AC13" s="1">
        <f>(Table2[[#This Row],[Close Price]]/Table2[[#This Row],[Day Low]])-1</f>
        <v>1.7759999999999998E-2</v>
      </c>
      <c r="AD13" s="1">
        <f>(Table2[[#This Row],[Day High]]/Table2[[#This Row],[Close Price]])-1</f>
        <v>8.7879264266623736E-3</v>
      </c>
      <c r="AE13" s="1">
        <f>(Table2[[#This Row],[Close Price]]/Table2[[#This Row],[Current Week Low]])-1</f>
        <v>2.8730380780644715E-2</v>
      </c>
      <c r="AF13" s="1">
        <f>(Table2[[#This Row],[Current Week High]]/Table2[[#This Row],[Close Price]])-1</f>
        <v>2.9712309385316882E-2</v>
      </c>
      <c r="AG13" s="1">
        <f>(Table2[[#This Row],[Close Price]]/Table2[[#This Row],[Current Month Low]])-1</f>
        <v>4.4653561281634335E-2</v>
      </c>
      <c r="AH13" s="1">
        <f>(Table2[[#This Row],[Current Month High]]/Table2[[#This Row],[Close Price]])-1</f>
        <v>0.13677094796415656</v>
      </c>
      <c r="AI13">
        <v>33.312372268511197</v>
      </c>
      <c r="AJ13">
        <v>216.46766169154199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0.51</v>
      </c>
      <c r="AM13" t="s">
        <v>3147</v>
      </c>
      <c r="AN13">
        <v>-9.1999999999999993</v>
      </c>
      <c r="AO13" t="s">
        <v>3146</v>
      </c>
      <c r="AP13">
        <v>0.170108412310468</v>
      </c>
      <c r="AQ13">
        <f>(Table2[[#This Row],[Sharpe Ratio]]-AVERAGE(Table2[Sharpe Ratio]))/_xlfn.STDEV.P(Table2[Sharpe Ratio])</f>
        <v>1.3461455024700686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6.45673891400524</v>
      </c>
      <c r="AS13">
        <f>_xlfn.RANK.AVG(Table2[[#This Row],[1Y Return vs Nifty Z-Score]],Table2[1Y Return vs Nifty Z-Score])</f>
        <v>23</v>
      </c>
      <c r="AT13">
        <f>_xlfn.RANK.AVG(Table2[[#This Row],[6M Return vs Nifty Z-Score]],Table2[6M Return vs Nifty Z-Score])</f>
        <v>14</v>
      </c>
      <c r="AU13">
        <f>_xlfn.RANK.AVG(Table2[[#This Row],[Sharpe Ratio Z-Score]],Table2[Sharpe Ratio Z-Score])</f>
        <v>69</v>
      </c>
      <c r="AV13">
        <f>(Table2[[#This Row],[Rank 1Y]]+Table2[[#This Row],[Rank 6M]]+Table2[[#This Row],[Rank Sharpe]])/3</f>
        <v>35.333333333333336</v>
      </c>
    </row>
    <row r="14" spans="1:48" x14ac:dyDescent="0.3">
      <c r="A14" t="s">
        <v>1024</v>
      </c>
      <c r="B14" t="s">
        <v>1025</v>
      </c>
      <c r="C14" t="s">
        <v>3103</v>
      </c>
      <c r="D14" t="s">
        <v>371</v>
      </c>
      <c r="E14">
        <v>13060.18322384</v>
      </c>
      <c r="F14">
        <v>376.1</v>
      </c>
      <c r="G14">
        <v>103.42077806086699</v>
      </c>
      <c r="H14">
        <f>(Table2[[#This Row],[1Y Return vs Nifty]]-AVERAGE(Table2[1Y Return vs Nifty]))/_xlfn.STDEV.P(Table2[1Y Return vs Nifty])</f>
        <v>1.50733268126616</v>
      </c>
      <c r="I14">
        <v>-2.1915398137395199</v>
      </c>
      <c r="J14">
        <f>(Table2[[#This Row],[1M Return vs Nifty]]-AVERAGE(Table2[1M Return vs Nifty]))/_xlfn.STDEV.P(Table2[1M Return vs Nifty])</f>
        <v>-5.8768419220334982E-2</v>
      </c>
      <c r="K14">
        <v>67.285096921679795</v>
      </c>
      <c r="L14">
        <f>(Table2[[#This Row],[6M Return vs Nifty]]-AVERAGE(Table2[6M Return vs Nifty]))/_xlfn.STDEV.P(Table2[6M Return vs Nifty])</f>
        <v>2.3571336743002025</v>
      </c>
      <c r="M14">
        <v>-9.6004982179308005</v>
      </c>
      <c r="N14">
        <f>(Table2[[#This Row],[1W Return vs Nifty]]-AVERAGE(Table2[1W Return vs Nifty]))/_xlfn.STDEV.P(Table2[1W Return vs Nifty])</f>
        <v>-1.1292385825679034</v>
      </c>
      <c r="O14">
        <v>392.69</v>
      </c>
      <c r="P14">
        <v>381.86994560134002</v>
      </c>
      <c r="Q14">
        <v>292.92584158006798</v>
      </c>
      <c r="R14">
        <v>40.5155253918713</v>
      </c>
      <c r="S14" s="1">
        <f>(Table2[[#This Row],[Close Price]]-Table2[[#This Row],[20D EMA]])/Table2[[#This Row],[20D EMA]]</f>
        <v>-4.2247065114976126E-2</v>
      </c>
      <c r="T14" s="1">
        <f>(Table2[[#This Row],[Close Price]]-Table2[[#This Row],[50D EMA]])/Table2[[#This Row],[50D EMA]]</f>
        <v>-1.5109713837924381E-2</v>
      </c>
      <c r="U14" s="1">
        <f>(Table2[[#This Row],[Close Price]]-Table2[[#This Row],[200D EMA]])/Table2[[#This Row],[200D EMA]]</f>
        <v>0.28394271386670172</v>
      </c>
      <c r="V14">
        <v>1.0867181601429701</v>
      </c>
      <c r="W14">
        <v>366.05</v>
      </c>
      <c r="X14">
        <v>380</v>
      </c>
      <c r="Y14">
        <v>344.95</v>
      </c>
      <c r="Z14">
        <v>380</v>
      </c>
      <c r="AA14">
        <v>338</v>
      </c>
      <c r="AB14">
        <v>427.8</v>
      </c>
      <c r="AC14" s="1">
        <f>(Table2[[#This Row],[Close Price]]/Table2[[#This Row],[Day Low]])-1</f>
        <v>2.7455265674088292E-2</v>
      </c>
      <c r="AD14" s="1">
        <f>(Table2[[#This Row],[Day High]]/Table2[[#This Row],[Close Price]])-1</f>
        <v>1.036958255783027E-2</v>
      </c>
      <c r="AE14" s="1">
        <f>(Table2[[#This Row],[Close Price]]/Table2[[#This Row],[Current Week Low]])-1</f>
        <v>9.030294245542847E-2</v>
      </c>
      <c r="AF14" s="1">
        <f>(Table2[[#This Row],[Current Week High]]/Table2[[#This Row],[Close Price]])-1</f>
        <v>1.036958255783027E-2</v>
      </c>
      <c r="AG14" s="1">
        <f>(Table2[[#This Row],[Close Price]]/Table2[[#This Row],[Current Month Low]])-1</f>
        <v>0.11272189349112427</v>
      </c>
      <c r="AH14" s="1">
        <f>(Table2[[#This Row],[Current Month High]]/Table2[[#This Row],[Close Price]])-1</f>
        <v>0.13746344057431537</v>
      </c>
      <c r="AI14">
        <v>19.1039617123105</v>
      </c>
      <c r="AJ14">
        <v>135.873314518657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0.28000000000000003</v>
      </c>
      <c r="AM14" t="s">
        <v>3147</v>
      </c>
      <c r="AN14">
        <v>-6.49</v>
      </c>
      <c r="AO14" t="s">
        <v>3146</v>
      </c>
      <c r="AP14">
        <v>0.190698529355213</v>
      </c>
      <c r="AQ14">
        <f>(Table2[[#This Row],[Sharpe Ratio]]-AVERAGE(Table2[Sharpe Ratio]))/_xlfn.STDEV.P(Table2[Sharpe Ratio])</f>
        <v>1.5908738984446935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4.2673332522228185</v>
      </c>
      <c r="AS14">
        <f>_xlfn.RANK.AVG(Table2[[#This Row],[1Y Return vs Nifty Z-Score]],Table2[1Y Return vs Nifty Z-Score])</f>
        <v>56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34</v>
      </c>
      <c r="AV14">
        <f>(Table2[[#This Row],[Rank 1Y]]+Table2[[#This Row],[Rank 6M]]+Table2[[#This Row],[Rank Sharpe]])/3</f>
        <v>36.333333333333336</v>
      </c>
    </row>
    <row r="15" spans="1:48" x14ac:dyDescent="0.3">
      <c r="A15" t="s">
        <v>1194</v>
      </c>
      <c r="B15" t="s">
        <v>1195</v>
      </c>
      <c r="C15" t="s">
        <v>3101</v>
      </c>
      <c r="D15" t="s">
        <v>539</v>
      </c>
      <c r="E15">
        <v>9627.0150150000009</v>
      </c>
      <c r="F15">
        <v>482.85</v>
      </c>
      <c r="G15">
        <v>107.976956353015</v>
      </c>
      <c r="H15">
        <f>(Table2[[#This Row],[1Y Return vs Nifty]]-AVERAGE(Table2[1Y Return vs Nifty]))/_xlfn.STDEV.P(Table2[1Y Return vs Nifty])</f>
        <v>1.5884499017826639</v>
      </c>
      <c r="I15">
        <v>6.9890410593925099</v>
      </c>
      <c r="J15">
        <f>(Table2[[#This Row],[1M Return vs Nifty]]-AVERAGE(Table2[1M Return vs Nifty]))/_xlfn.STDEV.P(Table2[1M Return vs Nifty])</f>
        <v>1.002561370129351</v>
      </c>
      <c r="K15">
        <v>39.992479477291603</v>
      </c>
      <c r="L15">
        <f>(Table2[[#This Row],[6M Return vs Nifty]]-AVERAGE(Table2[6M Return vs Nifty]))/_xlfn.STDEV.P(Table2[6M Return vs Nifty])</f>
        <v>1.372833345233814</v>
      </c>
      <c r="M15">
        <v>-3.9347931648467398</v>
      </c>
      <c r="N15">
        <f>(Table2[[#This Row],[1W Return vs Nifty]]-AVERAGE(Table2[1W Return vs Nifty]))/_xlfn.STDEV.P(Table2[1W Return vs Nifty])</f>
        <v>0.10404041241407062</v>
      </c>
      <c r="O15">
        <v>473.34</v>
      </c>
      <c r="P15">
        <v>456.23719584639599</v>
      </c>
      <c r="Q15">
        <v>370.51707265670001</v>
      </c>
      <c r="R15">
        <v>55.9203723754392</v>
      </c>
      <c r="S15" s="1">
        <f>(Table2[[#This Row],[Close Price]]-Table2[[#This Row],[20D EMA]])/Table2[[#This Row],[20D EMA]]</f>
        <v>2.0091266320192775E-2</v>
      </c>
      <c r="T15" s="1">
        <f>(Table2[[#This Row],[Close Price]]-Table2[[#This Row],[50D EMA]])/Table2[[#This Row],[50D EMA]]</f>
        <v>5.8331070758561997E-2</v>
      </c>
      <c r="U15" s="1">
        <f>(Table2[[#This Row],[Close Price]]-Table2[[#This Row],[200D EMA]])/Table2[[#This Row],[200D EMA]]</f>
        <v>0.30317881585818662</v>
      </c>
      <c r="V15">
        <v>0.85793821177191798</v>
      </c>
      <c r="W15">
        <v>463.05</v>
      </c>
      <c r="X15">
        <v>485.5</v>
      </c>
      <c r="Y15">
        <v>449.5</v>
      </c>
      <c r="Z15">
        <v>485.5</v>
      </c>
      <c r="AA15">
        <v>443.1</v>
      </c>
      <c r="AB15">
        <v>498.1</v>
      </c>
      <c r="AC15" s="1">
        <f>(Table2[[#This Row],[Close Price]]/Table2[[#This Row],[Day Low]])-1</f>
        <v>4.2759961127308177E-2</v>
      </c>
      <c r="AD15" s="1">
        <f>(Table2[[#This Row],[Day High]]/Table2[[#This Row],[Close Price]])-1</f>
        <v>5.4882468675572227E-3</v>
      </c>
      <c r="AE15" s="1">
        <f>(Table2[[#This Row],[Close Price]]/Table2[[#This Row],[Current Week Low]])-1</f>
        <v>7.4193548387096797E-2</v>
      </c>
      <c r="AF15" s="1">
        <f>(Table2[[#This Row],[Current Week High]]/Table2[[#This Row],[Close Price]])-1</f>
        <v>5.4882468675572227E-3</v>
      </c>
      <c r="AG15" s="1">
        <f>(Table2[[#This Row],[Close Price]]/Table2[[#This Row],[Current Month Low]])-1</f>
        <v>8.9708869329722329E-2</v>
      </c>
      <c r="AH15" s="1">
        <f>(Table2[[#This Row],[Current Month High]]/Table2[[#This Row],[Close Price]])-1</f>
        <v>3.1583307445376407E-2</v>
      </c>
      <c r="AI15">
        <v>3.1583307445376398</v>
      </c>
      <c r="AJ15">
        <v>140.22388059701399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3147</v>
      </c>
      <c r="AN15">
        <v>0.36</v>
      </c>
      <c r="AO15" t="s">
        <v>3147</v>
      </c>
      <c r="AP15">
        <v>0.34130181637232299</v>
      </c>
      <c r="AQ15">
        <f>(Table2[[#This Row],[Sharpe Ratio]]-AVERAGE(Table2[Sharpe Ratio]))/_xlfn.STDEV.P(Table2[Sharpe Ratio])</f>
        <v>3.3809026185393156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7.4487876480992155</v>
      </c>
      <c r="AS15">
        <f>_xlfn.RANK.AVG(Table2[[#This Row],[1Y Return vs Nifty Z-Score]],Table2[1Y Return vs Nifty Z-Score])</f>
        <v>49</v>
      </c>
      <c r="AT15">
        <f>_xlfn.RANK.AVG(Table2[[#This Row],[6M Return vs Nifty Z-Score]],Table2[6M Return vs Nifty Z-Score])</f>
        <v>63</v>
      </c>
      <c r="AU15">
        <f>_xlfn.RANK.AVG(Table2[[#This Row],[Sharpe Ratio Z-Score]],Table2[Sharpe Ratio Z-Score])</f>
        <v>1</v>
      </c>
      <c r="AV15">
        <f>(Table2[[#This Row],[Rank 1Y]]+Table2[[#This Row],[Rank 6M]]+Table2[[#This Row],[Rank Sharpe]])/3</f>
        <v>37.666666666666664</v>
      </c>
    </row>
    <row r="16" spans="1:48" x14ac:dyDescent="0.3">
      <c r="A16" t="s">
        <v>648</v>
      </c>
      <c r="B16" t="s">
        <v>649</v>
      </c>
      <c r="C16" t="s">
        <v>3115</v>
      </c>
      <c r="D16" t="s">
        <v>285</v>
      </c>
      <c r="E16">
        <v>28049.546647679999</v>
      </c>
      <c r="F16">
        <v>568.20000000000005</v>
      </c>
      <c r="G16">
        <v>106.436999313802</v>
      </c>
      <c r="H16">
        <f>(Table2[[#This Row],[1Y Return vs Nifty]]-AVERAGE(Table2[1Y Return vs Nifty]))/_xlfn.STDEV.P(Table2[1Y Return vs Nifty])</f>
        <v>1.5610328371451669</v>
      </c>
      <c r="I16">
        <v>-6.6566717937956996</v>
      </c>
      <c r="J16">
        <f>(Table2[[#This Row],[1M Return vs Nifty]]-AVERAGE(Table2[1M Return vs Nifty]))/_xlfn.STDEV.P(Table2[1M Return vs Nifty])</f>
        <v>-0.5749642514122506</v>
      </c>
      <c r="K16">
        <v>42.284447793500497</v>
      </c>
      <c r="L16">
        <f>(Table2[[#This Row],[6M Return vs Nifty]]-AVERAGE(Table2[6M Return vs Nifty]))/_xlfn.STDEV.P(Table2[6M Return vs Nifty])</f>
        <v>1.4554925175338316</v>
      </c>
      <c r="M16">
        <v>-6.1043476224948003</v>
      </c>
      <c r="N16">
        <f>(Table2[[#This Row],[1W Return vs Nifty]]-AVERAGE(Table2[1W Return vs Nifty]))/_xlfn.STDEV.P(Table2[1W Return vs Nifty])</f>
        <v>-0.36821607040979154</v>
      </c>
      <c r="O16">
        <v>600.09</v>
      </c>
      <c r="P16">
        <v>577.62676627410997</v>
      </c>
      <c r="Q16">
        <v>443.19995805559302</v>
      </c>
      <c r="R16">
        <v>35.001416518617503</v>
      </c>
      <c r="S16" s="1">
        <f>(Table2[[#This Row],[Close Price]]-Table2[[#This Row],[20D EMA]])/Table2[[#This Row],[20D EMA]]</f>
        <v>-5.314202869569562E-2</v>
      </c>
      <c r="T16" s="1">
        <f>(Table2[[#This Row],[Close Price]]-Table2[[#This Row],[50D EMA]])/Table2[[#This Row],[50D EMA]]</f>
        <v>-1.6319822460644937E-2</v>
      </c>
      <c r="U16" s="1">
        <f>(Table2[[#This Row],[Close Price]]-Table2[[#This Row],[200D EMA]])/Table2[[#This Row],[200D EMA]]</f>
        <v>0.28203983252346693</v>
      </c>
      <c r="V16">
        <v>0.83053571463720699</v>
      </c>
      <c r="W16">
        <v>558.20000000000005</v>
      </c>
      <c r="X16">
        <v>577.70000000000005</v>
      </c>
      <c r="Y16">
        <v>541.54999999999995</v>
      </c>
      <c r="Z16">
        <v>579.79999999999995</v>
      </c>
      <c r="AA16">
        <v>541.54999999999995</v>
      </c>
      <c r="AB16">
        <v>676.2</v>
      </c>
      <c r="AC16" s="1">
        <f>(Table2[[#This Row],[Close Price]]/Table2[[#This Row],[Day Low]])-1</f>
        <v>1.7914725904693674E-2</v>
      </c>
      <c r="AD16" s="1">
        <f>(Table2[[#This Row],[Day High]]/Table2[[#This Row],[Close Price]])-1</f>
        <v>1.6719464977120735E-2</v>
      </c>
      <c r="AE16" s="1">
        <f>(Table2[[#This Row],[Close Price]]/Table2[[#This Row],[Current Week Low]])-1</f>
        <v>4.921059920598303E-2</v>
      </c>
      <c r="AF16" s="1">
        <f>(Table2[[#This Row],[Current Week High]]/Table2[[#This Row],[Close Price]])-1</f>
        <v>2.0415346708905213E-2</v>
      </c>
      <c r="AG16" s="1">
        <f>(Table2[[#This Row],[Close Price]]/Table2[[#This Row],[Current Month Low]])-1</f>
        <v>4.921059920598303E-2</v>
      </c>
      <c r="AH16" s="1">
        <f>(Table2[[#This Row],[Current Month High]]/Table2[[#This Row],[Close Price]])-1</f>
        <v>0.19007391763463577</v>
      </c>
      <c r="AI16">
        <v>21.2073213657163</v>
      </c>
      <c r="AJ16">
        <v>141.58163265306101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0.24</v>
      </c>
      <c r="AM16" t="s">
        <v>3147</v>
      </c>
      <c r="AN16">
        <v>-10.99</v>
      </c>
      <c r="AO16" t="s">
        <v>3146</v>
      </c>
      <c r="AP16">
        <v>0.236612171703146</v>
      </c>
      <c r="AQ16">
        <f>(Table2[[#This Row],[Sharpe Ratio]]-AVERAGE(Table2[Sharpe Ratio]))/_xlfn.STDEV.P(Table2[Sharpe Ratio])</f>
        <v>2.1365906624992226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4.2099356953561795</v>
      </c>
      <c r="AS16">
        <f>_xlfn.RANK.AVG(Table2[[#This Row],[1Y Return vs Nifty Z-Score]],Table2[1Y Return vs Nifty Z-Score])</f>
        <v>51</v>
      </c>
      <c r="AT16">
        <f>_xlfn.RANK.AVG(Table2[[#This Row],[6M Return vs Nifty Z-Score]],Table2[6M Return vs Nifty Z-Score])</f>
        <v>56</v>
      </c>
      <c r="AU16">
        <f>_xlfn.RANK.AVG(Table2[[#This Row],[Sharpe Ratio Z-Score]],Table2[Sharpe Ratio Z-Score])</f>
        <v>11</v>
      </c>
      <c r="AV16">
        <f>(Table2[[#This Row],[Rank 1Y]]+Table2[[#This Row],[Rank 6M]]+Table2[[#This Row],[Rank Sharpe]])/3</f>
        <v>39.333333333333336</v>
      </c>
    </row>
    <row r="17" spans="1:48" x14ac:dyDescent="0.3">
      <c r="A17" t="s">
        <v>561</v>
      </c>
      <c r="B17" t="s">
        <v>562</v>
      </c>
      <c r="C17" t="s">
        <v>3101</v>
      </c>
      <c r="D17" t="s">
        <v>390</v>
      </c>
      <c r="E17">
        <v>34739.90071455</v>
      </c>
      <c r="F17">
        <v>6824.75</v>
      </c>
      <c r="G17">
        <v>171.09446716413601</v>
      </c>
      <c r="H17">
        <f>(Table2[[#This Row],[1Y Return vs Nifty]]-AVERAGE(Table2[1Y Return vs Nifty]))/_xlfn.STDEV.P(Table2[1Y Return vs Nifty])</f>
        <v>2.7121805186775361</v>
      </c>
      <c r="I17">
        <v>21.501751369527501</v>
      </c>
      <c r="J17">
        <f>(Table2[[#This Row],[1M Return vs Nifty]]-AVERAGE(Table2[1M Return vs Nifty]))/_xlfn.STDEV.P(Table2[1M Return vs Nifty])</f>
        <v>2.6803170578360489</v>
      </c>
      <c r="K17">
        <v>59.779828319863803</v>
      </c>
      <c r="L17">
        <f>(Table2[[#This Row],[6M Return vs Nifty]]-AVERAGE(Table2[6M Return vs Nifty]))/_xlfn.STDEV.P(Table2[6M Return vs Nifty])</f>
        <v>2.0864583398603358</v>
      </c>
      <c r="M17">
        <v>-0.78151783988083001</v>
      </c>
      <c r="N17">
        <f>(Table2[[#This Row],[1W Return vs Nifty]]-AVERAGE(Table2[1W Return vs Nifty]))/_xlfn.STDEV.P(Table2[1W Return vs Nifty])</f>
        <v>0.79042775295495438</v>
      </c>
      <c r="O17">
        <v>6344.75</v>
      </c>
      <c r="P17">
        <v>5784.2937191943702</v>
      </c>
      <c r="Q17">
        <v>4403.1308536747201</v>
      </c>
      <c r="R17">
        <v>69.832861737284802</v>
      </c>
      <c r="S17" s="1">
        <f>(Table2[[#This Row],[Close Price]]-Table2[[#This Row],[20D EMA]])/Table2[[#This Row],[20D EMA]]</f>
        <v>7.5653099018873876E-2</v>
      </c>
      <c r="T17" s="1">
        <f>(Table2[[#This Row],[Close Price]]-Table2[[#This Row],[50D EMA]])/Table2[[#This Row],[50D EMA]]</f>
        <v>0.17987611475416973</v>
      </c>
      <c r="U17" s="1">
        <f>(Table2[[#This Row],[Close Price]]-Table2[[#This Row],[200D EMA]])/Table2[[#This Row],[200D EMA]]</f>
        <v>0.54997664770836174</v>
      </c>
      <c r="V17">
        <v>0.99679569484725805</v>
      </c>
      <c r="W17">
        <v>6496.05</v>
      </c>
      <c r="X17">
        <v>6870</v>
      </c>
      <c r="Y17">
        <v>6386.05</v>
      </c>
      <c r="Z17">
        <v>6870</v>
      </c>
      <c r="AA17">
        <v>5677.45</v>
      </c>
      <c r="AB17">
        <v>6870</v>
      </c>
      <c r="AC17" s="1">
        <f>(Table2[[#This Row],[Close Price]]/Table2[[#This Row],[Day Low]])-1</f>
        <v>5.0599979987838717E-2</v>
      </c>
      <c r="AD17" s="1">
        <f>(Table2[[#This Row],[Day High]]/Table2[[#This Row],[Close Price]])-1</f>
        <v>6.6302794974175683E-3</v>
      </c>
      <c r="AE17" s="1">
        <f>(Table2[[#This Row],[Close Price]]/Table2[[#This Row],[Current Week Low]])-1</f>
        <v>6.8696612146788683E-2</v>
      </c>
      <c r="AF17" s="1">
        <f>(Table2[[#This Row],[Current Week High]]/Table2[[#This Row],[Close Price]])-1</f>
        <v>6.6302794974175683E-3</v>
      </c>
      <c r="AG17" s="1">
        <f>(Table2[[#This Row],[Close Price]]/Table2[[#This Row],[Current Month Low]])-1</f>
        <v>0.2020801592264132</v>
      </c>
      <c r="AH17" s="1">
        <f>(Table2[[#This Row],[Current Month High]]/Table2[[#This Row],[Close Price]])-1</f>
        <v>6.6302794974175683E-3</v>
      </c>
      <c r="AI17">
        <v>0.66302794974175605</v>
      </c>
      <c r="AJ17">
        <v>207.89271857800199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0.47</v>
      </c>
      <c r="AM17" t="s">
        <v>3147</v>
      </c>
      <c r="AN17">
        <v>6.46</v>
      </c>
      <c r="AO17" t="s">
        <v>3147</v>
      </c>
      <c r="AP17">
        <v>0.16406251827062601</v>
      </c>
      <c r="AQ17">
        <f>(Table2[[#This Row],[Sharpe Ratio]]-AVERAGE(Table2[Sharpe Ratio]))/_xlfn.STDEV.P(Table2[Sharpe Ratio])</f>
        <v>1.2742856899499306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9.5436693592788053</v>
      </c>
      <c r="AS17">
        <f>_xlfn.RANK.AVG(Table2[[#This Row],[1Y Return vs Nifty Z-Score]],Table2[1Y Return vs Nifty Z-Score])</f>
        <v>13</v>
      </c>
      <c r="AT17">
        <f>_xlfn.RANK.AVG(Table2[[#This Row],[6M Return vs Nifty Z-Score]],Table2[6M Return vs Nifty Z-Score])</f>
        <v>28</v>
      </c>
      <c r="AU17">
        <f>_xlfn.RANK.AVG(Table2[[#This Row],[Sharpe Ratio Z-Score]],Table2[Sharpe Ratio Z-Score])</f>
        <v>78</v>
      </c>
      <c r="AV17">
        <f>(Table2[[#This Row],[Rank 1Y]]+Table2[[#This Row],[Rank 6M]]+Table2[[#This Row],[Rank Sharpe]])/3</f>
        <v>39.666666666666664</v>
      </c>
    </row>
    <row r="18" spans="1:48" x14ac:dyDescent="0.3">
      <c r="A18" t="s">
        <v>280</v>
      </c>
      <c r="B18" t="s">
        <v>281</v>
      </c>
      <c r="C18" t="s">
        <v>3112</v>
      </c>
      <c r="D18" t="s">
        <v>282</v>
      </c>
      <c r="E18">
        <v>93984.614196352006</v>
      </c>
      <c r="F18">
        <v>68.87</v>
      </c>
      <c r="G18">
        <v>89.834979776188007</v>
      </c>
      <c r="H18">
        <f>(Table2[[#This Row],[1Y Return vs Nifty]]-AVERAGE(Table2[1Y Return vs Nifty]))/_xlfn.STDEV.P(Table2[1Y Return vs Nifty])</f>
        <v>1.2654540442404161</v>
      </c>
      <c r="I18">
        <v>-5.51463717700255</v>
      </c>
      <c r="J18">
        <f>(Table2[[#This Row],[1M Return vs Nifty]]-AVERAGE(Table2[1M Return vs Nifty]))/_xlfn.STDEV.P(Table2[1M Return vs Nifty])</f>
        <v>-0.44293825261969128</v>
      </c>
      <c r="K18">
        <v>57.499986199068999</v>
      </c>
      <c r="L18">
        <f>(Table2[[#This Row],[6M Return vs Nifty]]-AVERAGE(Table2[6M Return vs Nifty]))/_xlfn.STDEV.P(Table2[6M Return vs Nifty])</f>
        <v>2.0042364952794616</v>
      </c>
      <c r="M18">
        <v>0.16281573836398799</v>
      </c>
      <c r="N18">
        <f>(Table2[[#This Row],[1W Return vs Nifty]]-AVERAGE(Table2[1W Return vs Nifty]))/_xlfn.STDEV.P(Table2[1W Return vs Nifty])</f>
        <v>0.99598500582881322</v>
      </c>
      <c r="O18">
        <v>72.489999999999995</v>
      </c>
      <c r="P18">
        <v>73.166248347543203</v>
      </c>
      <c r="Q18">
        <v>57.946767494272798</v>
      </c>
      <c r="R18">
        <v>38.074822785668701</v>
      </c>
      <c r="S18" s="1">
        <f>(Table2[[#This Row],[Close Price]]-Table2[[#This Row],[20D EMA]])/Table2[[#This Row],[20D EMA]]</f>
        <v>-4.993792247206498E-2</v>
      </c>
      <c r="T18" s="1">
        <f>(Table2[[#This Row],[Close Price]]-Table2[[#This Row],[50D EMA]])/Table2[[#This Row],[50D EMA]]</f>
        <v>-5.8718991947431985E-2</v>
      </c>
      <c r="U18" s="1">
        <f>(Table2[[#This Row],[Close Price]]-Table2[[#This Row],[200D EMA]])/Table2[[#This Row],[200D EMA]]</f>
        <v>0.18850460479623493</v>
      </c>
      <c r="V18">
        <v>0.69311278313744296</v>
      </c>
      <c r="W18">
        <v>66.819999999999993</v>
      </c>
      <c r="X18">
        <v>73.5</v>
      </c>
      <c r="Y18">
        <v>66.14</v>
      </c>
      <c r="Z18">
        <v>73.5</v>
      </c>
      <c r="AA18">
        <v>66</v>
      </c>
      <c r="AB18">
        <v>81.53</v>
      </c>
      <c r="AC18" s="1">
        <f>(Table2[[#This Row],[Close Price]]/Table2[[#This Row],[Day Low]])-1</f>
        <v>3.0679437294223399E-2</v>
      </c>
      <c r="AD18" s="1">
        <f>(Table2[[#This Row],[Day High]]/Table2[[#This Row],[Close Price]])-1</f>
        <v>6.7228110933643004E-2</v>
      </c>
      <c r="AE18" s="1">
        <f>(Table2[[#This Row],[Close Price]]/Table2[[#This Row],[Current Week Low]])-1</f>
        <v>4.1276081040217738E-2</v>
      </c>
      <c r="AF18" s="1">
        <f>(Table2[[#This Row],[Current Week High]]/Table2[[#This Row],[Close Price]])-1</f>
        <v>6.7228110933643004E-2</v>
      </c>
      <c r="AG18" s="1">
        <f>(Table2[[#This Row],[Close Price]]/Table2[[#This Row],[Current Month Low]])-1</f>
        <v>4.348484848484846E-2</v>
      </c>
      <c r="AH18" s="1">
        <f>(Table2[[#This Row],[Current Month High]]/Table2[[#This Row],[Close Price]])-1</f>
        <v>0.18382459706693766</v>
      </c>
      <c r="AI18">
        <v>24.931029475824001</v>
      </c>
      <c r="AJ18">
        <v>129.56666666666601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-0.06</v>
      </c>
      <c r="AM18" t="s">
        <v>3146</v>
      </c>
      <c r="AN18">
        <v>-7.42</v>
      </c>
      <c r="AO18" t="s">
        <v>3146</v>
      </c>
      <c r="AP18">
        <v>0.207978611520727</v>
      </c>
      <c r="AQ18">
        <f>(Table2[[#This Row],[Sharpe Ratio]]-AVERAGE(Table2[Sharpe Ratio]))/_xlfn.STDEV.P(Table2[Sharpe Ratio])</f>
        <v>1.7962601418296122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">
        <f>_xlfn.RANK.AVG(Table2[[#This Row],[1Y Return vs Nifty Z-Score]],Table2[1Y Return vs Nifty Z-Score])</f>
        <v>72</v>
      </c>
      <c r="AT18">
        <f>_xlfn.RANK.AVG(Table2[[#This Row],[6M Return vs Nifty Z-Score]],Table2[6M Return vs Nifty Z-Score])</f>
        <v>30</v>
      </c>
      <c r="AU18">
        <f>_xlfn.RANK.AVG(Table2[[#This Row],[Sharpe Ratio Z-Score]],Table2[Sharpe Ratio Z-Score])</f>
        <v>21</v>
      </c>
      <c r="AV18">
        <f>(Table2[[#This Row],[Rank 1Y]]+Table2[[#This Row],[Rank 6M]]+Table2[[#This Row],[Rank Sharpe]])/3</f>
        <v>41</v>
      </c>
    </row>
    <row r="19" spans="1:48" x14ac:dyDescent="0.3">
      <c r="A19" t="s">
        <v>870</v>
      </c>
      <c r="B19" t="s">
        <v>871</v>
      </c>
      <c r="C19" t="s">
        <v>3104</v>
      </c>
      <c r="D19" t="s">
        <v>48</v>
      </c>
      <c r="E19">
        <v>17215.244441350002</v>
      </c>
      <c r="F19">
        <v>1480.25</v>
      </c>
      <c r="G19">
        <v>169.084237156592</v>
      </c>
      <c r="H19">
        <f>(Table2[[#This Row],[1Y Return vs Nifty]]-AVERAGE(Table2[1Y Return vs Nifty]))/_xlfn.STDEV.P(Table2[1Y Return vs Nifty])</f>
        <v>2.6763908150366884</v>
      </c>
      <c r="I19">
        <v>-4.0970061601532697</v>
      </c>
      <c r="J19">
        <f>(Table2[[#This Row],[1M Return vs Nifty]]-AVERAGE(Table2[1M Return vs Nifty]))/_xlfn.STDEV.P(Table2[1M Return vs Nifty])</f>
        <v>-0.27905166970296891</v>
      </c>
      <c r="K19">
        <v>37.2049397663055</v>
      </c>
      <c r="L19">
        <f>(Table2[[#This Row],[6M Return vs Nifty]]-AVERAGE(Table2[6M Return vs Nifty]))/_xlfn.STDEV.P(Table2[6M Return vs Nifty])</f>
        <v>1.2723015343732396</v>
      </c>
      <c r="M19">
        <v>-11.5721785374633</v>
      </c>
      <c r="N19">
        <f>(Table2[[#This Row],[1W Return vs Nifty]]-AVERAGE(Table2[1W Return vs Nifty]))/_xlfn.STDEV.P(Table2[1W Return vs Nifty])</f>
        <v>-1.5584229294613492</v>
      </c>
      <c r="O19">
        <v>1596.91</v>
      </c>
      <c r="P19">
        <v>1598.89893911277</v>
      </c>
      <c r="Q19">
        <v>1293.00337304804</v>
      </c>
      <c r="R19">
        <v>28.139288391751201</v>
      </c>
      <c r="S19" s="1">
        <f>(Table2[[#This Row],[Close Price]]-Table2[[#This Row],[20D EMA]])/Table2[[#This Row],[20D EMA]]</f>
        <v>-7.3053584735520524E-2</v>
      </c>
      <c r="T19" s="1">
        <f>(Table2[[#This Row],[Close Price]]-Table2[[#This Row],[50D EMA]])/Table2[[#This Row],[50D EMA]]</f>
        <v>-7.4206653222628538E-2</v>
      </c>
      <c r="U19" s="1">
        <f>(Table2[[#This Row],[Close Price]]-Table2[[#This Row],[200D EMA]])/Table2[[#This Row],[200D EMA]]</f>
        <v>0.14481526564819186</v>
      </c>
      <c r="V19">
        <v>0.94933292106615597</v>
      </c>
      <c r="W19">
        <v>1450.15</v>
      </c>
      <c r="X19">
        <v>1510.15</v>
      </c>
      <c r="Y19">
        <v>1424.85</v>
      </c>
      <c r="Z19">
        <v>1534.05</v>
      </c>
      <c r="AA19">
        <v>1424.85</v>
      </c>
      <c r="AB19">
        <v>1822</v>
      </c>
      <c r="AC19" s="1">
        <f>(Table2[[#This Row],[Close Price]]/Table2[[#This Row],[Day Low]])-1</f>
        <v>2.0756473468261927E-2</v>
      </c>
      <c r="AD19" s="1">
        <f>(Table2[[#This Row],[Day High]]/Table2[[#This Row],[Close Price]])-1</f>
        <v>2.0199290660361413E-2</v>
      </c>
      <c r="AE19" s="1">
        <f>(Table2[[#This Row],[Close Price]]/Table2[[#This Row],[Current Week Low]])-1</f>
        <v>3.8881285749377215E-2</v>
      </c>
      <c r="AF19" s="1">
        <f>(Table2[[#This Row],[Current Week High]]/Table2[[#This Row],[Close Price]])-1</f>
        <v>3.6345211957439671E-2</v>
      </c>
      <c r="AG19" s="1">
        <f>(Table2[[#This Row],[Close Price]]/Table2[[#This Row],[Current Month Low]])-1</f>
        <v>3.8881285749377215E-2</v>
      </c>
      <c r="AH19" s="1">
        <f>(Table2[[#This Row],[Current Month High]]/Table2[[#This Row],[Close Price]])-1</f>
        <v>0.23087316331700736</v>
      </c>
      <c r="AI19">
        <v>23.087316331700698</v>
      </c>
      <c r="AJ19">
        <v>206.31143300568999</v>
      </c>
      <c r="AK19" t="str">
        <f>IF(AND(Table2[[#This Row],[20D EMA]]&gt;Table2[[#This Row],[50D EMA]],Table2[[#This Row],[50D EMA]]&gt;Table2[[#This Row],[200D EMA]]),"Uptrend","Downtrend/NoTrend")</f>
        <v>Downtrend/NoTrend</v>
      </c>
      <c r="AL19">
        <v>-0.06</v>
      </c>
      <c r="AM19" t="s">
        <v>3146</v>
      </c>
      <c r="AN19">
        <v>-13.92</v>
      </c>
      <c r="AO19" t="s">
        <v>3146</v>
      </c>
      <c r="AP19">
        <v>0.189509266423013</v>
      </c>
      <c r="AQ19">
        <f>(Table2[[#This Row],[Sharpe Ratio]]-AVERAGE(Table2[Sharpe Ratio]))/_xlfn.STDEV.P(Table2[Sharpe Ratio])</f>
        <v>1.5767386504926344</v>
      </c>
      <c r="AR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">
        <f>_xlfn.RANK.AVG(Table2[[#This Row],[1Y Return vs Nifty Z-Score]],Table2[1Y Return vs Nifty Z-Score])</f>
        <v>14</v>
      </c>
      <c r="AT19">
        <f>_xlfn.RANK.AVG(Table2[[#This Row],[6M Return vs Nifty Z-Score]],Table2[6M Return vs Nifty Z-Score])</f>
        <v>74</v>
      </c>
      <c r="AU19">
        <f>_xlfn.RANK.AVG(Table2[[#This Row],[Sharpe Ratio Z-Score]],Table2[Sharpe Ratio Z-Score])</f>
        <v>35</v>
      </c>
      <c r="AV19">
        <f>(Table2[[#This Row],[Rank 1Y]]+Table2[[#This Row],[Rank 6M]]+Table2[[#This Row],[Rank Sharpe]])/3</f>
        <v>41</v>
      </c>
    </row>
    <row r="20" spans="1:48" x14ac:dyDescent="0.3">
      <c r="A20" t="s">
        <v>882</v>
      </c>
      <c r="B20" t="s">
        <v>883</v>
      </c>
      <c r="C20" t="s">
        <v>3108</v>
      </c>
      <c r="D20" t="s">
        <v>117</v>
      </c>
      <c r="E20">
        <v>16806.82467265</v>
      </c>
      <c r="F20">
        <v>476.95</v>
      </c>
      <c r="G20">
        <v>103.92170096773</v>
      </c>
      <c r="H20">
        <f>(Table2[[#This Row],[1Y Return vs Nifty]]-AVERAGE(Table2[1Y Return vs Nifty]))/_xlfn.STDEV.P(Table2[1Y Return vs Nifty])</f>
        <v>1.5162510051973817</v>
      </c>
      <c r="I20">
        <v>9.4821396966245892</v>
      </c>
      <c r="J20">
        <f>(Table2[[#This Row],[1M Return vs Nifty]]-AVERAGE(Table2[1M Return vs Nifty]))/_xlfn.STDEV.P(Table2[1M Return vs Nifty])</f>
        <v>1.2907784108642484</v>
      </c>
      <c r="K20">
        <v>95.946246151691199</v>
      </c>
      <c r="L20">
        <f>(Table2[[#This Row],[6M Return vs Nifty]]-AVERAGE(Table2[6M Return vs Nifty]))/_xlfn.STDEV.P(Table2[6M Return vs Nifty])</f>
        <v>3.3907897051299525</v>
      </c>
      <c r="M20">
        <v>-3.9806099174490299</v>
      </c>
      <c r="N20">
        <f>(Table2[[#This Row],[1W Return vs Nifty]]-AVERAGE(Table2[1W Return vs Nifty]))/_xlfn.STDEV.P(Table2[1W Return vs Nifty])</f>
        <v>9.4067277901547355E-2</v>
      </c>
      <c r="O20">
        <v>470.65</v>
      </c>
      <c r="P20">
        <v>426.024039646608</v>
      </c>
      <c r="Q20">
        <v>312.25340277947902</v>
      </c>
      <c r="R20">
        <v>51.0840651367592</v>
      </c>
      <c r="S20" s="1">
        <f>(Table2[[#This Row],[Close Price]]-Table2[[#This Row],[20D EMA]])/Table2[[#This Row],[20D EMA]]</f>
        <v>1.3385743121215364E-2</v>
      </c>
      <c r="T20" s="1">
        <f>(Table2[[#This Row],[Close Price]]-Table2[[#This Row],[50D EMA]])/Table2[[#This Row],[50D EMA]]</f>
        <v>0.11953776222495724</v>
      </c>
      <c r="U20" s="1">
        <f>(Table2[[#This Row],[Close Price]]-Table2[[#This Row],[200D EMA]])/Table2[[#This Row],[200D EMA]]</f>
        <v>0.52744532406852174</v>
      </c>
      <c r="V20">
        <v>0.350363684004457</v>
      </c>
      <c r="W20">
        <v>462.05</v>
      </c>
      <c r="X20">
        <v>486.45</v>
      </c>
      <c r="Y20">
        <v>448.8</v>
      </c>
      <c r="Z20">
        <v>486.45</v>
      </c>
      <c r="AA20">
        <v>433.2</v>
      </c>
      <c r="AB20">
        <v>525</v>
      </c>
      <c r="AC20" s="1">
        <f>(Table2[[#This Row],[Close Price]]/Table2[[#This Row],[Day Low]])-1</f>
        <v>3.2247592251920754E-2</v>
      </c>
      <c r="AD20" s="1">
        <f>(Table2[[#This Row],[Day High]]/Table2[[#This Row],[Close Price]])-1</f>
        <v>1.9918230422476091E-2</v>
      </c>
      <c r="AE20" s="1">
        <f>(Table2[[#This Row],[Close Price]]/Table2[[#This Row],[Current Week Low]])-1</f>
        <v>6.2722816399287007E-2</v>
      </c>
      <c r="AF20" s="1">
        <f>(Table2[[#This Row],[Current Week High]]/Table2[[#This Row],[Close Price]])-1</f>
        <v>1.9918230422476091E-2</v>
      </c>
      <c r="AG20" s="1">
        <f>(Table2[[#This Row],[Close Price]]/Table2[[#This Row],[Current Month Low]])-1</f>
        <v>0.10099261311172669</v>
      </c>
      <c r="AH20" s="1">
        <f>(Table2[[#This Row],[Current Month High]]/Table2[[#This Row],[Close Price]])-1</f>
        <v>0.10074431282105034</v>
      </c>
      <c r="AI20">
        <v>10.074431282104999</v>
      </c>
      <c r="AJ20">
        <v>164.60471567267601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0.66</v>
      </c>
      <c r="AM20" t="s">
        <v>3147</v>
      </c>
      <c r="AN20">
        <v>-4.51</v>
      </c>
      <c r="AO20" t="s">
        <v>3146</v>
      </c>
      <c r="AP20">
        <v>0.17485281060546601</v>
      </c>
      <c r="AQ20">
        <f>(Table2[[#This Row],[Sharpe Ratio]]-AVERAGE(Table2[Sharpe Ratio]))/_xlfn.STDEV.P(Table2[Sharpe Ratio])</f>
        <v>1.4025360990886506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7.6944224981817806</v>
      </c>
      <c r="AS20">
        <f>_xlfn.RANK.AVG(Table2[[#This Row],[1Y Return vs Nifty Z-Score]],Table2[1Y Return vs Nifty Z-Score])</f>
        <v>55</v>
      </c>
      <c r="AT20">
        <f>_xlfn.RANK.AVG(Table2[[#This Row],[6M Return vs Nifty Z-Score]],Table2[6M Return vs Nifty Z-Score])</f>
        <v>7</v>
      </c>
      <c r="AU20">
        <f>_xlfn.RANK.AVG(Table2[[#This Row],[Sharpe Ratio Z-Score]],Table2[Sharpe Ratio Z-Score])</f>
        <v>62</v>
      </c>
      <c r="AV20">
        <f>(Table2[[#This Row],[Rank 1Y]]+Table2[[#This Row],[Rank 6M]]+Table2[[#This Row],[Rank Sharpe]])/3</f>
        <v>41.333333333333336</v>
      </c>
    </row>
    <row r="21" spans="1:48" x14ac:dyDescent="0.3">
      <c r="A21" t="s">
        <v>999</v>
      </c>
      <c r="B21" t="s">
        <v>1000</v>
      </c>
      <c r="C21" t="s">
        <v>3108</v>
      </c>
      <c r="D21" t="s">
        <v>1001</v>
      </c>
      <c r="E21">
        <v>13579.68725526</v>
      </c>
      <c r="F21">
        <v>1995.9</v>
      </c>
      <c r="G21">
        <v>74.557279528600901</v>
      </c>
      <c r="H21">
        <f>(Table2[[#This Row],[1Y Return vs Nifty]]-AVERAGE(Table2[1Y Return vs Nifty]))/_xlfn.STDEV.P(Table2[1Y Return vs Nifty])</f>
        <v>0.99345314776445626</v>
      </c>
      <c r="I21">
        <v>-14.5155918789245</v>
      </c>
      <c r="J21">
        <f>(Table2[[#This Row],[1M Return vs Nifty]]-AVERAGE(Table2[1M Return vs Nifty]))/_xlfn.STDEV.P(Table2[1M Return vs Nifty])</f>
        <v>-1.4835021874895129</v>
      </c>
      <c r="K21">
        <v>96.8649660600705</v>
      </c>
      <c r="L21">
        <f>(Table2[[#This Row],[6M Return vs Nifty]]-AVERAGE(Table2[6M Return vs Nifty]))/_xlfn.STDEV.P(Table2[6M Return vs Nifty])</f>
        <v>3.4239230720552829</v>
      </c>
      <c r="M21">
        <v>-14.4951819495906</v>
      </c>
      <c r="N21">
        <f>(Table2[[#This Row],[1W Return vs Nifty]]-AVERAGE(Table2[1W Return vs Nifty]))/_xlfn.STDEV.P(Table2[1W Return vs Nifty])</f>
        <v>-2.1946859676290287</v>
      </c>
      <c r="O21">
        <v>2266.38</v>
      </c>
      <c r="P21">
        <v>2223.5738230090101</v>
      </c>
      <c r="Q21">
        <v>1626.7369813446301</v>
      </c>
      <c r="R21">
        <v>24.661320582100299</v>
      </c>
      <c r="S21" s="1">
        <f>(Table2[[#This Row],[Close Price]]-Table2[[#This Row],[20D EMA]])/Table2[[#This Row],[20D EMA]]</f>
        <v>-0.11934450533449818</v>
      </c>
      <c r="T21" s="1">
        <f>(Table2[[#This Row],[Close Price]]-Table2[[#This Row],[50D EMA]])/Table2[[#This Row],[50D EMA]]</f>
        <v>-0.10239094409778336</v>
      </c>
      <c r="U21" s="1">
        <f>(Table2[[#This Row],[Close Price]]-Table2[[#This Row],[200D EMA]])/Table2[[#This Row],[200D EMA]]</f>
        <v>0.22693466914991189</v>
      </c>
      <c r="V21">
        <v>0.68601919644361598</v>
      </c>
      <c r="W21">
        <v>1966.55</v>
      </c>
      <c r="X21">
        <v>2062.15</v>
      </c>
      <c r="Y21">
        <v>1966.55</v>
      </c>
      <c r="Z21">
        <v>2078</v>
      </c>
      <c r="AA21">
        <v>1951.3</v>
      </c>
      <c r="AB21">
        <v>2609.85</v>
      </c>
      <c r="AC21" s="1">
        <f>(Table2[[#This Row],[Close Price]]/Table2[[#This Row],[Day Low]])-1</f>
        <v>1.4924614172027173E-2</v>
      </c>
      <c r="AD21" s="1">
        <f>(Table2[[#This Row],[Day High]]/Table2[[#This Row],[Close Price]])-1</f>
        <v>3.3193045743774796E-2</v>
      </c>
      <c r="AE21" s="1">
        <f>(Table2[[#This Row],[Close Price]]/Table2[[#This Row],[Current Week Low]])-1</f>
        <v>1.4924614172027173E-2</v>
      </c>
      <c r="AF21" s="1">
        <f>(Table2[[#This Row],[Current Week High]]/Table2[[#This Row],[Close Price]])-1</f>
        <v>4.1134325367002234E-2</v>
      </c>
      <c r="AG21" s="1">
        <f>(Table2[[#This Row],[Close Price]]/Table2[[#This Row],[Current Month Low]])-1</f>
        <v>2.2856557167016955E-2</v>
      </c>
      <c r="AH21" s="1">
        <f>(Table2[[#This Row],[Current Month High]]/Table2[[#This Row],[Close Price]])-1</f>
        <v>0.307605591462498</v>
      </c>
      <c r="AI21">
        <v>35.277318502931003</v>
      </c>
      <c r="AJ21">
        <v>173.41095890410901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7.0000000000000007E-2</v>
      </c>
      <c r="AM21" t="s">
        <v>3147</v>
      </c>
      <c r="AN21">
        <v>-19.100000000000001</v>
      </c>
      <c r="AO21" t="s">
        <v>3146</v>
      </c>
      <c r="AP21">
        <v>0.223844939975062</v>
      </c>
      <c r="AQ21">
        <f>(Table2[[#This Row],[Sharpe Ratio]]-AVERAGE(Table2[Sharpe Ratio]))/_xlfn.STDEV.P(Table2[Sharpe Ratio])</f>
        <v>1.9848429023937129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2.7240309670949103</v>
      </c>
      <c r="AS21">
        <f>_xlfn.RANK.AVG(Table2[[#This Row],[1Y Return vs Nifty Z-Score]],Table2[1Y Return vs Nifty Z-Score])</f>
        <v>103</v>
      </c>
      <c r="AT21">
        <f>_xlfn.RANK.AVG(Table2[[#This Row],[6M Return vs Nifty Z-Score]],Table2[6M Return vs Nifty Z-Score])</f>
        <v>5</v>
      </c>
      <c r="AU21">
        <f>_xlfn.RANK.AVG(Table2[[#This Row],[Sharpe Ratio Z-Score]],Table2[Sharpe Ratio Z-Score])</f>
        <v>16</v>
      </c>
      <c r="AV21">
        <f>(Table2[[#This Row],[Rank 1Y]]+Table2[[#This Row],[Rank 6M]]+Table2[[#This Row],[Rank Sharpe]])/3</f>
        <v>41.333333333333336</v>
      </c>
    </row>
    <row r="22" spans="1:48" x14ac:dyDescent="0.3">
      <c r="A22" t="s">
        <v>1100</v>
      </c>
      <c r="B22" t="s">
        <v>1101</v>
      </c>
      <c r="C22" t="s">
        <v>3101</v>
      </c>
      <c r="D22" t="s">
        <v>397</v>
      </c>
      <c r="E22">
        <v>11130.623669305</v>
      </c>
      <c r="F22">
        <v>359.95</v>
      </c>
      <c r="G22">
        <v>233.123645650594</v>
      </c>
      <c r="H22">
        <f>(Table2[[#This Row],[1Y Return vs Nifty]]-AVERAGE(Table2[1Y Return vs Nifty]))/_xlfn.STDEV.P(Table2[1Y Return vs Nifty])</f>
        <v>3.8165347004300276</v>
      </c>
      <c r="I22">
        <v>7.77420082750292</v>
      </c>
      <c r="J22">
        <f>(Table2[[#This Row],[1M Return vs Nifty]]-AVERAGE(Table2[1M Return vs Nifty]))/_xlfn.STDEV.P(Table2[1M Return vs Nifty])</f>
        <v>1.0933305123884485</v>
      </c>
      <c r="K22">
        <v>144.01292791421599</v>
      </c>
      <c r="L22">
        <f>(Table2[[#This Row],[6M Return vs Nifty]]-AVERAGE(Table2[6M Return vs Nifty]))/_xlfn.STDEV.P(Table2[6M Return vs Nifty])</f>
        <v>5.1243006361495294</v>
      </c>
      <c r="M22">
        <v>-16.400347946285901</v>
      </c>
      <c r="N22">
        <f>(Table2[[#This Row],[1W Return vs Nifty]]-AVERAGE(Table2[1W Return vs Nifty]))/_xlfn.STDEV.P(Table2[1W Return vs Nifty])</f>
        <v>-2.6093918486560042</v>
      </c>
      <c r="O22">
        <v>377.39</v>
      </c>
      <c r="P22">
        <v>339.83626444577499</v>
      </c>
      <c r="Q22">
        <v>233.08100416448099</v>
      </c>
      <c r="R22">
        <v>39.126206180448399</v>
      </c>
      <c r="S22" s="1">
        <f>(Table2[[#This Row],[Close Price]]-Table2[[#This Row],[20D EMA]])/Table2[[#This Row],[20D EMA]]</f>
        <v>-4.6212141286202595E-2</v>
      </c>
      <c r="T22" s="1">
        <f>(Table2[[#This Row],[Close Price]]-Table2[[#This Row],[50D EMA]])/Table2[[#This Row],[50D EMA]]</f>
        <v>5.9186548519263145E-2</v>
      </c>
      <c r="U22" s="1">
        <f>(Table2[[#This Row],[Close Price]]-Table2[[#This Row],[200D EMA]])/Table2[[#This Row],[200D EMA]]</f>
        <v>0.54431289366674374</v>
      </c>
      <c r="V22">
        <v>0.74654898996821795</v>
      </c>
      <c r="W22">
        <v>341.05</v>
      </c>
      <c r="X22">
        <v>366.65</v>
      </c>
      <c r="Y22">
        <v>339.6</v>
      </c>
      <c r="Z22">
        <v>366.65</v>
      </c>
      <c r="AA22">
        <v>329.05</v>
      </c>
      <c r="AB22">
        <v>448.95</v>
      </c>
      <c r="AC22" s="1">
        <f>(Table2[[#This Row],[Close Price]]/Table2[[#This Row],[Day Low]])-1</f>
        <v>5.5417094267702582E-2</v>
      </c>
      <c r="AD22" s="1">
        <f>(Table2[[#This Row],[Day High]]/Table2[[#This Row],[Close Price]])-1</f>
        <v>1.8613696346714725E-2</v>
      </c>
      <c r="AE22" s="1">
        <f>(Table2[[#This Row],[Close Price]]/Table2[[#This Row],[Current Week Low]])-1</f>
        <v>5.9923439340400453E-2</v>
      </c>
      <c r="AF22" s="1">
        <f>(Table2[[#This Row],[Current Week High]]/Table2[[#This Row],[Close Price]])-1</f>
        <v>1.8613696346714725E-2</v>
      </c>
      <c r="AG22" s="1">
        <f>(Table2[[#This Row],[Close Price]]/Table2[[#This Row],[Current Month Low]])-1</f>
        <v>9.390670110925381E-2</v>
      </c>
      <c r="AH22" s="1">
        <f>(Table2[[#This Row],[Current Month High]]/Table2[[#This Row],[Close Price]])-1</f>
        <v>0.24725656341158486</v>
      </c>
      <c r="AI22">
        <v>24.725656341158398</v>
      </c>
      <c r="AJ22">
        <v>266.36132315521598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0.63</v>
      </c>
      <c r="AM22" t="s">
        <v>3147</v>
      </c>
      <c r="AN22">
        <v>-13.45</v>
      </c>
      <c r="AO22" t="s">
        <v>3146</v>
      </c>
      <c r="AP22">
        <v>0.13428316350619701</v>
      </c>
      <c r="AQ22">
        <f>(Table2[[#This Row],[Sharpe Ratio]]-AVERAGE(Table2[Sharpe Ratio]))/_xlfn.STDEV.P(Table2[Sharpe Ratio])</f>
        <v>0.9203365740308439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8.3451105743428453</v>
      </c>
      <c r="AS22">
        <f>_xlfn.RANK.AVG(Table2[[#This Row],[1Y Return vs Nifty Z-Score]],Table2[1Y Return vs Nifty Z-Score])</f>
        <v>6</v>
      </c>
      <c r="AT22">
        <f>_xlfn.RANK.AVG(Table2[[#This Row],[6M Return vs Nifty Z-Score]],Table2[6M Return vs Nifty Z-Score])</f>
        <v>2</v>
      </c>
      <c r="AU22">
        <f>_xlfn.RANK.AVG(Table2[[#This Row],[Sharpe Ratio Z-Score]],Table2[Sharpe Ratio Z-Score])</f>
        <v>123</v>
      </c>
      <c r="AV22">
        <f>(Table2[[#This Row],[Rank 1Y]]+Table2[[#This Row],[Rank 6M]]+Table2[[#This Row],[Rank Sharpe]])/3</f>
        <v>43.666666666666664</v>
      </c>
    </row>
    <row r="23" spans="1:48" x14ac:dyDescent="0.3">
      <c r="A23" t="s">
        <v>326</v>
      </c>
      <c r="B23" t="s">
        <v>327</v>
      </c>
      <c r="C23" t="s">
        <v>3112</v>
      </c>
      <c r="D23" t="s">
        <v>328</v>
      </c>
      <c r="E23">
        <v>80927.104049999994</v>
      </c>
      <c r="F23">
        <v>4012.45</v>
      </c>
      <c r="G23">
        <v>75.255235316401894</v>
      </c>
      <c r="H23">
        <f>(Table2[[#This Row],[1Y Return vs Nifty]]-AVERAGE(Table2[1Y Return vs Nifty]))/_xlfn.STDEV.P(Table2[1Y Return vs Nifty])</f>
        <v>1.0058794028228666</v>
      </c>
      <c r="I23">
        <v>2.6797459698881299</v>
      </c>
      <c r="J23">
        <f>(Table2[[#This Row],[1M Return vs Nifty]]-AVERAGE(Table2[1M Return vs Nifty]))/_xlfn.STDEV.P(Table2[1M Return vs Nifty])</f>
        <v>0.50438120998562752</v>
      </c>
      <c r="K23">
        <v>60.757316569590401</v>
      </c>
      <c r="L23">
        <f>(Table2[[#This Row],[6M Return vs Nifty]]-AVERAGE(Table2[6M Return vs Nifty]))/_xlfn.STDEV.P(Table2[6M Return vs Nifty])</f>
        <v>2.1217111699644797</v>
      </c>
      <c r="M23">
        <v>-12.919430173861301</v>
      </c>
      <c r="N23">
        <f>(Table2[[#This Row],[1W Return vs Nifty]]-AVERAGE(Table2[1W Return vs Nifty]))/_xlfn.STDEV.P(Table2[1W Return vs Nifty])</f>
        <v>-1.8516851322335017</v>
      </c>
      <c r="O23">
        <v>4220.51</v>
      </c>
      <c r="P23">
        <v>4291.1358992375899</v>
      </c>
      <c r="Q23">
        <v>3585.7557190065399</v>
      </c>
      <c r="R23">
        <v>37.351902884764101</v>
      </c>
      <c r="S23" s="1">
        <f>(Table2[[#This Row],[Close Price]]-Table2[[#This Row],[20D EMA]])/Table2[[#This Row],[20D EMA]]</f>
        <v>-4.929735979774965E-2</v>
      </c>
      <c r="T23" s="1">
        <f>(Table2[[#This Row],[Close Price]]-Table2[[#This Row],[50D EMA]])/Table2[[#This Row],[50D EMA]]</f>
        <v>-6.4944552160910232E-2</v>
      </c>
      <c r="U23" s="1">
        <f>(Table2[[#This Row],[Close Price]]-Table2[[#This Row],[200D EMA]])/Table2[[#This Row],[200D EMA]]</f>
        <v>0.11899703003518562</v>
      </c>
      <c r="V23">
        <v>1.3988371701797799</v>
      </c>
      <c r="W23">
        <v>3964</v>
      </c>
      <c r="X23">
        <v>4221.3500000000004</v>
      </c>
      <c r="Y23">
        <v>3964</v>
      </c>
      <c r="Z23">
        <v>4221.3500000000004</v>
      </c>
      <c r="AA23">
        <v>3852.55</v>
      </c>
      <c r="AB23">
        <v>4850</v>
      </c>
      <c r="AC23" s="1">
        <f>(Table2[[#This Row],[Close Price]]/Table2[[#This Row],[Day Low]])-1</f>
        <v>1.2222502522704293E-2</v>
      </c>
      <c r="AD23" s="1">
        <f>(Table2[[#This Row],[Day High]]/Table2[[#This Row],[Close Price]])-1</f>
        <v>5.2062954055502431E-2</v>
      </c>
      <c r="AE23" s="1">
        <f>(Table2[[#This Row],[Close Price]]/Table2[[#This Row],[Current Week Low]])-1</f>
        <v>1.2222502522704293E-2</v>
      </c>
      <c r="AF23" s="1">
        <f>(Table2[[#This Row],[Current Week High]]/Table2[[#This Row],[Close Price]])-1</f>
        <v>5.2062954055502431E-2</v>
      </c>
      <c r="AG23" s="1">
        <f>(Table2[[#This Row],[Close Price]]/Table2[[#This Row],[Current Month Low]])-1</f>
        <v>4.1504977222878159E-2</v>
      </c>
      <c r="AH23" s="1">
        <f>(Table2[[#This Row],[Current Month High]]/Table2[[#This Row],[Close Price]])-1</f>
        <v>0.20873780358633764</v>
      </c>
      <c r="AI23">
        <v>46.045433587957497</v>
      </c>
      <c r="AJ23">
        <v>123.485017266347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-0.15</v>
      </c>
      <c r="AM23" t="s">
        <v>3146</v>
      </c>
      <c r="AN23">
        <v>-8.49</v>
      </c>
      <c r="AO23" t="s">
        <v>3146</v>
      </c>
      <c r="AP23">
        <v>0.23854031705017101</v>
      </c>
      <c r="AQ23">
        <f>(Table2[[#This Row],[Sharpe Ratio]]-AVERAGE(Table2[Sharpe Ratio]))/_xlfn.STDEV.P(Table2[Sharpe Ratio])</f>
        <v>2.1595080610238608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102</v>
      </c>
      <c r="AT23">
        <f>_xlfn.RANK.AVG(Table2[[#This Row],[6M Return vs Nifty Z-Score]],Table2[6M Return vs Nifty Z-Score])</f>
        <v>25</v>
      </c>
      <c r="AU23">
        <f>_xlfn.RANK.AVG(Table2[[#This Row],[Sharpe Ratio Z-Score]],Table2[Sharpe Ratio Z-Score])</f>
        <v>10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388</v>
      </c>
      <c r="B24" t="s">
        <v>389</v>
      </c>
      <c r="C24" t="s">
        <v>3101</v>
      </c>
      <c r="D24" t="s">
        <v>390</v>
      </c>
      <c r="E24">
        <v>57995.909077394899</v>
      </c>
      <c r="F24">
        <v>4284.05</v>
      </c>
      <c r="G24">
        <v>97.296140325278699</v>
      </c>
      <c r="H24">
        <f>(Table2[[#This Row],[1Y Return vs Nifty]]-AVERAGE(Table2[1Y Return vs Nifty]))/_xlfn.STDEV.P(Table2[1Y Return vs Nifty])</f>
        <v>1.3982909454241694</v>
      </c>
      <c r="I24">
        <v>22.505742134732198</v>
      </c>
      <c r="J24">
        <f>(Table2[[#This Row],[1M Return vs Nifty]]-AVERAGE(Table2[1M Return vs Nifty]))/_xlfn.STDEV.P(Table2[1M Return vs Nifty])</f>
        <v>2.7963843657840926</v>
      </c>
      <c r="K24">
        <v>46.5361859319027</v>
      </c>
      <c r="L24">
        <f>(Table2[[#This Row],[6M Return vs Nifty]]-AVERAGE(Table2[6M Return vs Nifty]))/_xlfn.STDEV.P(Table2[6M Return vs Nifty])</f>
        <v>1.6088302198359574</v>
      </c>
      <c r="M24">
        <v>-4.3367559536424896</v>
      </c>
      <c r="N24">
        <f>(Table2[[#This Row],[1W Return vs Nifty]]-AVERAGE(Table2[1W Return vs Nifty]))/_xlfn.STDEV.P(Table2[1W Return vs Nifty])</f>
        <v>1.6543400207914984E-2</v>
      </c>
      <c r="O24">
        <v>4153.8</v>
      </c>
      <c r="P24">
        <v>3720.55403355107</v>
      </c>
      <c r="Q24">
        <v>2833.7157149982099</v>
      </c>
      <c r="R24">
        <v>53.1036558759779</v>
      </c>
      <c r="S24" s="1">
        <f>(Table2[[#This Row],[Close Price]]-Table2[[#This Row],[20D EMA]])/Table2[[#This Row],[20D EMA]]</f>
        <v>3.1356829890702487E-2</v>
      </c>
      <c r="T24" s="1">
        <f>(Table2[[#This Row],[Close Price]]-Table2[[#This Row],[50D EMA]])/Table2[[#This Row],[50D EMA]]</f>
        <v>0.15145485359638855</v>
      </c>
      <c r="U24" s="1">
        <f>(Table2[[#This Row],[Close Price]]-Table2[[#This Row],[200D EMA]])/Table2[[#This Row],[200D EMA]]</f>
        <v>0.51181361536215586</v>
      </c>
      <c r="V24">
        <v>1.1211026126763599</v>
      </c>
      <c r="W24">
        <v>4137.1000000000004</v>
      </c>
      <c r="X24">
        <v>4300</v>
      </c>
      <c r="Y24">
        <v>4087.1</v>
      </c>
      <c r="Z24">
        <v>4300</v>
      </c>
      <c r="AA24">
        <v>3690.1</v>
      </c>
      <c r="AB24">
        <v>4989.8</v>
      </c>
      <c r="AC24" s="1">
        <f>(Table2[[#This Row],[Close Price]]/Table2[[#This Row],[Day Low]])-1</f>
        <v>3.5520050276763859E-2</v>
      </c>
      <c r="AD24" s="1">
        <f>(Table2[[#This Row],[Day High]]/Table2[[#This Row],[Close Price]])-1</f>
        <v>3.7231124753445144E-3</v>
      </c>
      <c r="AE24" s="1">
        <f>(Table2[[#This Row],[Close Price]]/Table2[[#This Row],[Current Week Low]])-1</f>
        <v>4.8188201903550221E-2</v>
      </c>
      <c r="AF24" s="1">
        <f>(Table2[[#This Row],[Current Week High]]/Table2[[#This Row],[Close Price]])-1</f>
        <v>3.7231124753445144E-3</v>
      </c>
      <c r="AG24" s="1">
        <f>(Table2[[#This Row],[Close Price]]/Table2[[#This Row],[Current Month Low]])-1</f>
        <v>0.16095769762337064</v>
      </c>
      <c r="AH24" s="1">
        <f>(Table2[[#This Row],[Current Month High]]/Table2[[#This Row],[Close Price]])-1</f>
        <v>0.16473897363476153</v>
      </c>
      <c r="AI24">
        <v>16.473897363476102</v>
      </c>
      <c r="AJ24">
        <v>144.73293344758599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0.53</v>
      </c>
      <c r="AM24" t="s">
        <v>3147</v>
      </c>
      <c r="AN24">
        <v>-4.72</v>
      </c>
      <c r="AO24" t="s">
        <v>3146</v>
      </c>
      <c r="AP24">
        <v>0.202425929281905</v>
      </c>
      <c r="AQ24">
        <f>(Table2[[#This Row],[Sharpe Ratio]]-AVERAGE(Table2[Sharpe Ratio]))/_xlfn.STDEV.P(Table2[Sharpe Ratio])</f>
        <v>1.7302625073960327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7.5503114386481673</v>
      </c>
      <c r="AS24">
        <f>_xlfn.RANK.AVG(Table2[[#This Row],[1Y Return vs Nifty Z-Score]],Table2[1Y Return vs Nifty Z-Score])</f>
        <v>65</v>
      </c>
      <c r="AT24">
        <f>_xlfn.RANK.AVG(Table2[[#This Row],[6M Return vs Nifty Z-Score]],Table2[6M Return vs Nifty Z-Score])</f>
        <v>46</v>
      </c>
      <c r="AU24">
        <f>_xlfn.RANK.AVG(Table2[[#This Row],[Sharpe Ratio Z-Score]],Table2[Sharpe Ratio Z-Score])</f>
        <v>26</v>
      </c>
      <c r="AV24">
        <f>(Table2[[#This Row],[Rank 1Y]]+Table2[[#This Row],[Rank 6M]]+Table2[[#This Row],[Rank Sharpe]])/3</f>
        <v>45.666666666666664</v>
      </c>
    </row>
    <row r="25" spans="1:48" x14ac:dyDescent="0.3">
      <c r="A25" t="s">
        <v>1053</v>
      </c>
      <c r="B25" t="s">
        <v>1054</v>
      </c>
      <c r="C25" t="s">
        <v>3105</v>
      </c>
      <c r="D25" t="s">
        <v>51</v>
      </c>
      <c r="E25">
        <v>12369.10444707</v>
      </c>
      <c r="F25">
        <v>272.95</v>
      </c>
      <c r="G25">
        <v>133.118182638674</v>
      </c>
      <c r="H25">
        <f>(Table2[[#This Row],[1Y Return vs Nifty]]-AVERAGE(Table2[1Y Return vs Nifty]))/_xlfn.STDEV.P(Table2[1Y Return vs Nifty])</f>
        <v>2.0360588990389261</v>
      </c>
      <c r="I25">
        <v>-2.5900587512061701</v>
      </c>
      <c r="J25">
        <f>(Table2[[#This Row],[1M Return vs Nifty]]-AVERAGE(Table2[1M Return vs Nifty]))/_xlfn.STDEV.P(Table2[1M Return vs Nifty])</f>
        <v>-0.10483958027193893</v>
      </c>
      <c r="K25">
        <v>53.312753372037903</v>
      </c>
      <c r="L25">
        <f>(Table2[[#This Row],[6M Return vs Nifty]]-AVERAGE(Table2[6M Return vs Nifty]))/_xlfn.STDEV.P(Table2[6M Return vs Nifty])</f>
        <v>1.8532251583154529</v>
      </c>
      <c r="M25">
        <v>-1.2379928422473201</v>
      </c>
      <c r="N25">
        <f>(Table2[[#This Row],[1W Return vs Nifty]]-AVERAGE(Table2[1W Return vs Nifty]))/_xlfn.STDEV.P(Table2[1W Return vs Nifty])</f>
        <v>0.6910648269151497</v>
      </c>
      <c r="O25">
        <v>279.13</v>
      </c>
      <c r="P25">
        <v>266.90648720519499</v>
      </c>
      <c r="Q25">
        <v>204.726690474126</v>
      </c>
      <c r="R25">
        <v>44.223502839962002</v>
      </c>
      <c r="S25" s="1">
        <f>(Table2[[#This Row],[Close Price]]-Table2[[#This Row],[20D EMA]])/Table2[[#This Row],[20D EMA]]</f>
        <v>-2.2140221402214048E-2</v>
      </c>
      <c r="T25" s="1">
        <f>(Table2[[#This Row],[Close Price]]-Table2[[#This Row],[50D EMA]])/Table2[[#This Row],[50D EMA]]</f>
        <v>2.2642809689967579E-2</v>
      </c>
      <c r="U25" s="1">
        <f>(Table2[[#This Row],[Close Price]]-Table2[[#This Row],[200D EMA]])/Table2[[#This Row],[200D EMA]]</f>
        <v>0.33324091435208475</v>
      </c>
      <c r="V25">
        <v>0.37001228112863699</v>
      </c>
      <c r="W25">
        <v>268.64999999999998</v>
      </c>
      <c r="X25">
        <v>275.64999999999998</v>
      </c>
      <c r="Y25">
        <v>257.55</v>
      </c>
      <c r="Z25">
        <v>275.7</v>
      </c>
      <c r="AA25">
        <v>257.55</v>
      </c>
      <c r="AB25">
        <v>306.75</v>
      </c>
      <c r="AC25" s="1">
        <f>(Table2[[#This Row],[Close Price]]/Table2[[#This Row],[Day Low]])-1</f>
        <v>1.6005955704448294E-2</v>
      </c>
      <c r="AD25" s="1">
        <f>(Table2[[#This Row],[Day High]]/Table2[[#This Row],[Close Price]])-1</f>
        <v>9.8919215973620744E-3</v>
      </c>
      <c r="AE25" s="1">
        <f>(Table2[[#This Row],[Close Price]]/Table2[[#This Row],[Current Week Low]])-1</f>
        <v>5.9794214715589211E-2</v>
      </c>
      <c r="AF25" s="1">
        <f>(Table2[[#This Row],[Current Week High]]/Table2[[#This Row],[Close Price]])-1</f>
        <v>1.0075105330646705E-2</v>
      </c>
      <c r="AG25" s="1">
        <f>(Table2[[#This Row],[Close Price]]/Table2[[#This Row],[Current Month Low]])-1</f>
        <v>5.9794214715589211E-2</v>
      </c>
      <c r="AH25" s="1">
        <f>(Table2[[#This Row],[Current Month High]]/Table2[[#This Row],[Close Price]])-1</f>
        <v>0.12383220370031145</v>
      </c>
      <c r="AI25">
        <v>20.461623007876899</v>
      </c>
      <c r="AJ25">
        <v>167.33594515181099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0.38</v>
      </c>
      <c r="AM25" t="s">
        <v>3147</v>
      </c>
      <c r="AN25">
        <v>-5.6</v>
      </c>
      <c r="AO25" t="s">
        <v>3146</v>
      </c>
      <c r="AP25">
        <v>0.16810241569544901</v>
      </c>
      <c r="AQ25">
        <f>(Table2[[#This Row],[Sharpe Ratio]]-AVERAGE(Table2[Sharpe Ratio]))/_xlfn.STDEV.P(Table2[Sharpe Ratio])</f>
        <v>1.3223027854589275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5.7978120894565164</v>
      </c>
      <c r="AS25">
        <f>_xlfn.RANK.AVG(Table2[[#This Row],[1Y Return vs Nifty Z-Score]],Table2[1Y Return vs Nifty Z-Score])</f>
        <v>32</v>
      </c>
      <c r="AT25">
        <f>_xlfn.RANK.AVG(Table2[[#This Row],[6M Return vs Nifty Z-Score]],Table2[6M Return vs Nifty Z-Score])</f>
        <v>35</v>
      </c>
      <c r="AU25">
        <f>_xlfn.RANK.AVG(Table2[[#This Row],[Sharpe Ratio Z-Score]],Table2[Sharpe Ratio Z-Score])</f>
        <v>71</v>
      </c>
      <c r="AV25">
        <f>(Table2[[#This Row],[Rank 1Y]]+Table2[[#This Row],[Rank 6M]]+Table2[[#This Row],[Rank Sharpe]])/3</f>
        <v>46</v>
      </c>
    </row>
    <row r="26" spans="1:48" x14ac:dyDescent="0.3">
      <c r="A26" t="s">
        <v>1229</v>
      </c>
      <c r="B26" t="s">
        <v>1230</v>
      </c>
      <c r="C26" t="s">
        <v>3104</v>
      </c>
      <c r="D26" t="s">
        <v>48</v>
      </c>
      <c r="E26">
        <v>9189.7768060800008</v>
      </c>
      <c r="F26">
        <v>534.95000000000005</v>
      </c>
      <c r="G26">
        <v>132.752603401881</v>
      </c>
      <c r="H26">
        <f>(Table2[[#This Row],[1Y Return vs Nifty]]-AVERAGE(Table2[1Y Return vs Nifty]))/_xlfn.STDEV.P(Table2[1Y Return vs Nifty])</f>
        <v>2.0295502047636607</v>
      </c>
      <c r="I26">
        <v>3.5494359542900802</v>
      </c>
      <c r="J26">
        <f>(Table2[[#This Row],[1M Return vs Nifty]]-AVERAGE(Table2[1M Return vs Nifty]))/_xlfn.STDEV.P(Table2[1M Return vs Nifty])</f>
        <v>0.60492254834976034</v>
      </c>
      <c r="K26">
        <v>31.913087978242199</v>
      </c>
      <c r="L26">
        <f>(Table2[[#This Row],[6M Return vs Nifty]]-AVERAGE(Table2[6M Return vs Nifty]))/_xlfn.STDEV.P(Table2[6M Return vs Nifty])</f>
        <v>1.08145243508935</v>
      </c>
      <c r="M26">
        <v>-7.4588619590485203</v>
      </c>
      <c r="N26">
        <f>(Table2[[#This Row],[1W Return vs Nifty]]-AVERAGE(Table2[1W Return vs Nifty]))/_xlfn.STDEV.P(Table2[1W Return vs Nifty])</f>
        <v>-0.66305917714093587</v>
      </c>
      <c r="O26">
        <v>559.45000000000005</v>
      </c>
      <c r="P26">
        <v>548.08065489130797</v>
      </c>
      <c r="Q26">
        <v>447.87277710717098</v>
      </c>
      <c r="R26">
        <v>34.805890791424602</v>
      </c>
      <c r="S26" s="1">
        <f>(Table2[[#This Row],[Close Price]]-Table2[[#This Row],[20D EMA]])/Table2[[#This Row],[20D EMA]]</f>
        <v>-4.3793010992939488E-2</v>
      </c>
      <c r="T26" s="1">
        <f>(Table2[[#This Row],[Close Price]]-Table2[[#This Row],[50D EMA]])/Table2[[#This Row],[50D EMA]]</f>
        <v>-2.3957522992509046E-2</v>
      </c>
      <c r="U26" s="1">
        <f>(Table2[[#This Row],[Close Price]]-Table2[[#This Row],[200D EMA]])/Table2[[#This Row],[200D EMA]]</f>
        <v>0.19442401356756822</v>
      </c>
      <c r="V26">
        <v>0.64457994429105403</v>
      </c>
      <c r="W26">
        <v>523.4</v>
      </c>
      <c r="X26">
        <v>540.79999999999995</v>
      </c>
      <c r="Y26">
        <v>491.1</v>
      </c>
      <c r="Z26">
        <v>541.9</v>
      </c>
      <c r="AA26">
        <v>491.1</v>
      </c>
      <c r="AB26">
        <v>694.3</v>
      </c>
      <c r="AC26" s="1">
        <f>(Table2[[#This Row],[Close Price]]/Table2[[#This Row],[Day Low]])-1</f>
        <v>2.206725257928932E-2</v>
      </c>
      <c r="AD26" s="1">
        <f>(Table2[[#This Row],[Day High]]/Table2[[#This Row],[Close Price]])-1</f>
        <v>1.0935601458079924E-2</v>
      </c>
      <c r="AE26" s="1">
        <f>(Table2[[#This Row],[Close Price]]/Table2[[#This Row],[Current Week Low]])-1</f>
        <v>8.9289350437792736E-2</v>
      </c>
      <c r="AF26" s="1">
        <f>(Table2[[#This Row],[Current Week High]]/Table2[[#This Row],[Close Price]])-1</f>
        <v>1.299186839891564E-2</v>
      </c>
      <c r="AG26" s="1">
        <f>(Table2[[#This Row],[Close Price]]/Table2[[#This Row],[Current Month Low]])-1</f>
        <v>8.9289350437792736E-2</v>
      </c>
      <c r="AH26" s="1">
        <f>(Table2[[#This Row],[Current Month High]]/Table2[[#This Row],[Close Price]])-1</f>
        <v>0.29787830638377399</v>
      </c>
      <c r="AI26">
        <v>29.7878306383774</v>
      </c>
      <c r="AJ26">
        <v>170.99797365754799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</v>
      </c>
      <c r="AM26" t="s">
        <v>3145</v>
      </c>
      <c r="AN26">
        <v>-9.35</v>
      </c>
      <c r="AO26" t="s">
        <v>3146</v>
      </c>
      <c r="AP26">
        <v>0.21327286874988</v>
      </c>
      <c r="AQ26">
        <f>(Table2[[#This Row],[Sharpe Ratio]]-AVERAGE(Table2[Sharpe Ratio]))/_xlfn.STDEV.P(Table2[Sharpe Ratio])</f>
        <v>1.8591862085805708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4.9120522196424057</v>
      </c>
      <c r="AS26">
        <f>_xlfn.RANK.AVG(Table2[[#This Row],[1Y Return vs Nifty Z-Score]],Table2[1Y Return vs Nifty Z-Score])</f>
        <v>35</v>
      </c>
      <c r="AT26">
        <f>_xlfn.RANK.AVG(Table2[[#This Row],[6M Return vs Nifty Z-Score]],Table2[6M Return vs Nifty Z-Score])</f>
        <v>85</v>
      </c>
      <c r="AU26">
        <f>_xlfn.RANK.AVG(Table2[[#This Row],[Sharpe Ratio Z-Score]],Table2[Sharpe Ratio Z-Score])</f>
        <v>19</v>
      </c>
      <c r="AV26">
        <f>(Table2[[#This Row],[Rank 1Y]]+Table2[[#This Row],[Rank 6M]]+Table2[[#This Row],[Rank Sharpe]])/3</f>
        <v>46.333333333333336</v>
      </c>
    </row>
    <row r="27" spans="1:48" x14ac:dyDescent="0.3">
      <c r="A27" t="s">
        <v>1112</v>
      </c>
      <c r="B27" t="s">
        <v>1113</v>
      </c>
      <c r="C27" t="s">
        <v>3101</v>
      </c>
      <c r="D27" t="s">
        <v>217</v>
      </c>
      <c r="E27">
        <v>10851.448627600001</v>
      </c>
      <c r="F27">
        <v>2620.6999999999998</v>
      </c>
      <c r="G27">
        <v>86.878704336582501</v>
      </c>
      <c r="H27">
        <f>(Table2[[#This Row],[1Y Return vs Nifty]]-AVERAGE(Table2[1Y Return vs Nifty]))/_xlfn.STDEV.P(Table2[1Y Return vs Nifty])</f>
        <v>1.2128211507570166</v>
      </c>
      <c r="I27">
        <v>8.2997424443553793</v>
      </c>
      <c r="J27">
        <f>(Table2[[#This Row],[1M Return vs Nifty]]-AVERAGE(Table2[1M Return vs Nifty]))/_xlfn.STDEV.P(Table2[1M Return vs Nifty])</f>
        <v>1.1540862511828094</v>
      </c>
      <c r="K27">
        <v>61.505848995692702</v>
      </c>
      <c r="L27">
        <f>(Table2[[#This Row],[6M Return vs Nifty]]-AVERAGE(Table2[6M Return vs Nifty]))/_xlfn.STDEV.P(Table2[6M Return vs Nifty])</f>
        <v>2.1487067747220898</v>
      </c>
      <c r="M27">
        <v>-1.19660998118747</v>
      </c>
      <c r="N27">
        <f>(Table2[[#This Row],[1W Return vs Nifty]]-AVERAGE(Table2[1W Return vs Nifty]))/_xlfn.STDEV.P(Table2[1W Return vs Nifty])</f>
        <v>0.70007281670974542</v>
      </c>
      <c r="O27">
        <v>2588.69</v>
      </c>
      <c r="P27">
        <v>2473.5830456224899</v>
      </c>
      <c r="Q27">
        <v>1962.5874587656001</v>
      </c>
      <c r="R27">
        <v>51.3508855227618</v>
      </c>
      <c r="S27" s="1">
        <f>(Table2[[#This Row],[Close Price]]-Table2[[#This Row],[20D EMA]])/Table2[[#This Row],[20D EMA]]</f>
        <v>1.2365327636758268E-2</v>
      </c>
      <c r="T27" s="1">
        <f>(Table2[[#This Row],[Close Price]]-Table2[[#This Row],[50D EMA]])/Table2[[#This Row],[50D EMA]]</f>
        <v>5.9475243670457492E-2</v>
      </c>
      <c r="U27" s="1">
        <f>(Table2[[#This Row],[Close Price]]-Table2[[#This Row],[200D EMA]])/Table2[[#This Row],[200D EMA]]</f>
        <v>0.33532902612570947</v>
      </c>
      <c r="V27">
        <v>0.61706210375798498</v>
      </c>
      <c r="W27">
        <v>2602.35</v>
      </c>
      <c r="X27">
        <v>2675</v>
      </c>
      <c r="Y27">
        <v>2560.1</v>
      </c>
      <c r="Z27">
        <v>2675</v>
      </c>
      <c r="AA27">
        <v>2362.25</v>
      </c>
      <c r="AB27">
        <v>2804.95</v>
      </c>
      <c r="AC27" s="1">
        <f>(Table2[[#This Row],[Close Price]]/Table2[[#This Row],[Day Low]])-1</f>
        <v>7.0513190001344483E-3</v>
      </c>
      <c r="AD27" s="1">
        <f>(Table2[[#This Row],[Day High]]/Table2[[#This Row],[Close Price]])-1</f>
        <v>2.0719655053993202E-2</v>
      </c>
      <c r="AE27" s="1">
        <f>(Table2[[#This Row],[Close Price]]/Table2[[#This Row],[Current Week Low]])-1</f>
        <v>2.3670950353501752E-2</v>
      </c>
      <c r="AF27" s="1">
        <f>(Table2[[#This Row],[Current Week High]]/Table2[[#This Row],[Close Price]])-1</f>
        <v>2.0719655053993202E-2</v>
      </c>
      <c r="AG27" s="1">
        <f>(Table2[[#This Row],[Close Price]]/Table2[[#This Row],[Current Month Low]])-1</f>
        <v>0.10940840300560906</v>
      </c>
      <c r="AH27" s="1">
        <f>(Table2[[#This Row],[Current Month High]]/Table2[[#This Row],[Close Price]])-1</f>
        <v>7.03056435303544E-2</v>
      </c>
      <c r="AI27">
        <v>8.63700538024192</v>
      </c>
      <c r="AJ27">
        <v>139.650678981299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0.06</v>
      </c>
      <c r="AM27" t="s">
        <v>3147</v>
      </c>
      <c r="AN27">
        <v>-0.23</v>
      </c>
      <c r="AO27" t="s">
        <v>3146</v>
      </c>
      <c r="AP27">
        <v>0.182981055732239</v>
      </c>
      <c r="AQ27">
        <f>(Table2[[#This Row],[Sharpe Ratio]]-AVERAGE(Table2[Sharpe Ratio]))/_xlfn.STDEV.P(Table2[Sharpe Ratio])</f>
        <v>1.4991461566051232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6.7148331499767844</v>
      </c>
      <c r="AS27">
        <f>_xlfn.RANK.AVG(Table2[[#This Row],[1Y Return vs Nifty Z-Score]],Table2[1Y Return vs Nifty Z-Score])</f>
        <v>77</v>
      </c>
      <c r="AT27">
        <f>_xlfn.RANK.AVG(Table2[[#This Row],[6M Return vs Nifty Z-Score]],Table2[6M Return vs Nifty Z-Score])</f>
        <v>24</v>
      </c>
      <c r="AU27">
        <f>_xlfn.RANK.AVG(Table2[[#This Row],[Sharpe Ratio Z-Score]],Table2[Sharpe Ratio Z-Score])</f>
        <v>47</v>
      </c>
      <c r="AV27">
        <f>(Table2[[#This Row],[Rank 1Y]]+Table2[[#This Row],[Rank 6M]]+Table2[[#This Row],[Rank Sharpe]])/3</f>
        <v>49.333333333333336</v>
      </c>
    </row>
    <row r="28" spans="1:48" x14ac:dyDescent="0.3">
      <c r="A28" t="s">
        <v>1233</v>
      </c>
      <c r="B28" t="s">
        <v>1234</v>
      </c>
      <c r="C28" t="s">
        <v>3112</v>
      </c>
      <c r="D28" t="s">
        <v>411</v>
      </c>
      <c r="E28">
        <v>9148.6452957900001</v>
      </c>
      <c r="F28">
        <v>403.15</v>
      </c>
      <c r="G28">
        <v>120.635211056055</v>
      </c>
      <c r="H28">
        <f>(Table2[[#This Row],[1Y Return vs Nifty]]-AVERAGE(Table2[1Y Return vs Nifty]))/_xlfn.STDEV.P(Table2[1Y Return vs Nifty])</f>
        <v>1.8138147519401144</v>
      </c>
      <c r="I28">
        <v>9.2059703611177408</v>
      </c>
      <c r="J28">
        <f>(Table2[[#This Row],[1M Return vs Nifty]]-AVERAGE(Table2[1M Return vs Nifty]))/_xlfn.STDEV.P(Table2[1M Return vs Nifty])</f>
        <v>1.2588515919920205</v>
      </c>
      <c r="K28">
        <v>42.096077375118298</v>
      </c>
      <c r="L28">
        <f>(Table2[[#This Row],[6M Return vs Nifty]]-AVERAGE(Table2[6M Return vs Nifty]))/_xlfn.STDEV.P(Table2[6M Return vs Nifty])</f>
        <v>1.4486989930513312</v>
      </c>
      <c r="M28">
        <v>-10.240702499202801</v>
      </c>
      <c r="N28">
        <f>(Table2[[#This Row],[1W Return vs Nifty]]-AVERAGE(Table2[1W Return vs Nifty]))/_xlfn.STDEV.P(Table2[1W Return vs Nifty])</f>
        <v>-1.2685946706792157</v>
      </c>
      <c r="O28">
        <v>412.97</v>
      </c>
      <c r="P28">
        <v>398.66605590795899</v>
      </c>
      <c r="Q28">
        <v>314.83262166141799</v>
      </c>
      <c r="R28">
        <v>40.502782000127503</v>
      </c>
      <c r="S28" s="1">
        <f>(Table2[[#This Row],[Close Price]]-Table2[[#This Row],[20D EMA]])/Table2[[#This Row],[20D EMA]]</f>
        <v>-2.3778966995181366E-2</v>
      </c>
      <c r="T28" s="1">
        <f>(Table2[[#This Row],[Close Price]]-Table2[[#This Row],[50D EMA]])/Table2[[#This Row],[50D EMA]]</f>
        <v>1.1247368632448117E-2</v>
      </c>
      <c r="U28" s="1">
        <f>(Table2[[#This Row],[Close Price]]-Table2[[#This Row],[200D EMA]])/Table2[[#This Row],[200D EMA]]</f>
        <v>0.28052168759551732</v>
      </c>
      <c r="V28">
        <v>0.90634813452364904</v>
      </c>
      <c r="W28">
        <v>394.1</v>
      </c>
      <c r="X28">
        <v>406</v>
      </c>
      <c r="Y28">
        <v>394.1</v>
      </c>
      <c r="Z28">
        <v>414.4</v>
      </c>
      <c r="AA28">
        <v>356.9</v>
      </c>
      <c r="AB28">
        <v>474</v>
      </c>
      <c r="AC28" s="1">
        <f>(Table2[[#This Row],[Close Price]]/Table2[[#This Row],[Day Low]])-1</f>
        <v>2.2963714793199586E-2</v>
      </c>
      <c r="AD28" s="1">
        <f>(Table2[[#This Row],[Day High]]/Table2[[#This Row],[Close Price]])-1</f>
        <v>7.0693290338583736E-3</v>
      </c>
      <c r="AE28" s="1">
        <f>(Table2[[#This Row],[Close Price]]/Table2[[#This Row],[Current Week Low]])-1</f>
        <v>2.2963714793199586E-2</v>
      </c>
      <c r="AF28" s="1">
        <f>(Table2[[#This Row],[Current Week High]]/Table2[[#This Row],[Close Price]])-1</f>
        <v>2.7905246186282984E-2</v>
      </c>
      <c r="AG28" s="1">
        <f>(Table2[[#This Row],[Close Price]]/Table2[[#This Row],[Current Month Low]])-1</f>
        <v>0.12958811992154673</v>
      </c>
      <c r="AH28" s="1">
        <f>(Table2[[#This Row],[Current Month High]]/Table2[[#This Row],[Close Price]])-1</f>
        <v>0.17574103931539131</v>
      </c>
      <c r="AI28">
        <v>17.574103931539099</v>
      </c>
      <c r="AJ28">
        <v>154.67466835123099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0.25</v>
      </c>
      <c r="AM28" t="s">
        <v>3147</v>
      </c>
      <c r="AN28">
        <v>2.1</v>
      </c>
      <c r="AO28" t="s">
        <v>3147</v>
      </c>
      <c r="AP28">
        <v>0.17612741120392</v>
      </c>
      <c r="AQ28">
        <f>(Table2[[#This Row],[Sharpe Ratio]]-AVERAGE(Table2[Sharpe Ratio]))/_xlfn.STDEV.P(Table2[Sharpe Ratio])</f>
        <v>1.4176856467716521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4.6704563130759027</v>
      </c>
      <c r="AS28">
        <f>_xlfn.RANK.AVG(Table2[[#This Row],[1Y Return vs Nifty Z-Score]],Table2[1Y Return vs Nifty Z-Score])</f>
        <v>39</v>
      </c>
      <c r="AT28">
        <f>_xlfn.RANK.AVG(Table2[[#This Row],[6M Return vs Nifty Z-Score]],Table2[6M Return vs Nifty Z-Score])</f>
        <v>57</v>
      </c>
      <c r="AU28">
        <f>_xlfn.RANK.AVG(Table2[[#This Row],[Sharpe Ratio Z-Score]],Table2[Sharpe Ratio Z-Score])</f>
        <v>60</v>
      </c>
      <c r="AV28">
        <f>(Table2[[#This Row],[Rank 1Y]]+Table2[[#This Row],[Rank 6M]]+Table2[[#This Row],[Rank Sharpe]])/3</f>
        <v>52</v>
      </c>
    </row>
    <row r="29" spans="1:48" x14ac:dyDescent="0.3">
      <c r="A29" t="s">
        <v>395</v>
      </c>
      <c r="B29" t="s">
        <v>396</v>
      </c>
      <c r="C29" t="s">
        <v>3101</v>
      </c>
      <c r="D29" t="s">
        <v>397</v>
      </c>
      <c r="E29">
        <v>56732.869879279999</v>
      </c>
      <c r="F29">
        <v>947.8</v>
      </c>
      <c r="G29">
        <v>245.08219086424</v>
      </c>
      <c r="H29">
        <f>(Table2[[#This Row],[1Y Return vs Nifty]]-AVERAGE(Table2[1Y Return vs Nifty]))/_xlfn.STDEV.P(Table2[1Y Return vs Nifty])</f>
        <v>4.029442073002266</v>
      </c>
      <c r="I29">
        <v>30.009306454532201</v>
      </c>
      <c r="J29">
        <f>(Table2[[#This Row],[1M Return vs Nifty]]-AVERAGE(Table2[1M Return vs Nifty]))/_xlfn.STDEV.P(Table2[1M Return vs Nifty])</f>
        <v>3.6638410604047951</v>
      </c>
      <c r="K29">
        <v>43.935555720951903</v>
      </c>
      <c r="L29">
        <f>(Table2[[#This Row],[6M Return vs Nifty]]-AVERAGE(Table2[6M Return vs Nifty]))/_xlfn.STDEV.P(Table2[6M Return vs Nifty])</f>
        <v>1.5150392458615944</v>
      </c>
      <c r="M29">
        <v>-4.9102381596688698</v>
      </c>
      <c r="N29">
        <f>(Table2[[#This Row],[1W Return vs Nifty]]-AVERAGE(Table2[1W Return vs Nifty]))/_xlfn.STDEV.P(Table2[1W Return vs Nifty])</f>
        <v>-0.10828899965435262</v>
      </c>
      <c r="O29">
        <v>879.46</v>
      </c>
      <c r="P29">
        <v>800.322186684901</v>
      </c>
      <c r="Q29">
        <v>606.73781186431404</v>
      </c>
      <c r="R29">
        <v>59.029641989860302</v>
      </c>
      <c r="S29" s="1">
        <f>(Table2[[#This Row],[Close Price]]-Table2[[#This Row],[20D EMA]])/Table2[[#This Row],[20D EMA]]</f>
        <v>7.7706774611693438E-2</v>
      </c>
      <c r="T29" s="1">
        <f>(Table2[[#This Row],[Close Price]]-Table2[[#This Row],[50D EMA]])/Table2[[#This Row],[50D EMA]]</f>
        <v>0.18427305373849795</v>
      </c>
      <c r="U29" s="1">
        <f>(Table2[[#This Row],[Close Price]]-Table2[[#This Row],[200D EMA]])/Table2[[#This Row],[200D EMA]]</f>
        <v>0.56212449836892364</v>
      </c>
      <c r="V29">
        <v>2.8493735193126399</v>
      </c>
      <c r="W29">
        <v>909.3</v>
      </c>
      <c r="X29">
        <v>955.05</v>
      </c>
      <c r="Y29">
        <v>864.05</v>
      </c>
      <c r="Z29">
        <v>955.05</v>
      </c>
      <c r="AA29">
        <v>691.15</v>
      </c>
      <c r="AB29">
        <v>1064</v>
      </c>
      <c r="AC29" s="1">
        <f>(Table2[[#This Row],[Close Price]]/Table2[[#This Row],[Day Low]])-1</f>
        <v>4.2340261739799878E-2</v>
      </c>
      <c r="AD29" s="1">
        <f>(Table2[[#This Row],[Day High]]/Table2[[#This Row],[Close Price]])-1</f>
        <v>7.6492930998099951E-3</v>
      </c>
      <c r="AE29" s="1">
        <f>(Table2[[#This Row],[Close Price]]/Table2[[#This Row],[Current Week Low]])-1</f>
        <v>9.6927261153868516E-2</v>
      </c>
      <c r="AF29" s="1">
        <f>(Table2[[#This Row],[Current Week High]]/Table2[[#This Row],[Close Price]])-1</f>
        <v>7.6492930998099951E-3</v>
      </c>
      <c r="AG29" s="1">
        <f>(Table2[[#This Row],[Close Price]]/Table2[[#This Row],[Current Month Low]])-1</f>
        <v>0.37133762569630324</v>
      </c>
      <c r="AH29" s="1">
        <f>(Table2[[#This Row],[Current Month High]]/Table2[[#This Row],[Close Price]])-1</f>
        <v>0.12259970457902525</v>
      </c>
      <c r="AI29">
        <v>12.259970457902501</v>
      </c>
      <c r="AJ29">
        <v>293.27800829875503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0.47</v>
      </c>
      <c r="AM29" t="s">
        <v>3147</v>
      </c>
      <c r="AN29">
        <v>17.22</v>
      </c>
      <c r="AO29" t="s">
        <v>3147</v>
      </c>
      <c r="AP29">
        <v>0.14930009477784201</v>
      </c>
      <c r="AQ29">
        <f>(Table2[[#This Row],[Sharpe Ratio]]-AVERAGE(Table2[Sharpe Ratio]))/_xlfn.STDEV.P(Table2[Sharpe Ratio])</f>
        <v>1.0988236362745629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10.198857015888866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52</v>
      </c>
      <c r="AU29">
        <f>_xlfn.RANK.AVG(Table2[[#This Row],[Sharpe Ratio Z-Score]],Table2[Sharpe Ratio Z-Score])</f>
        <v>102</v>
      </c>
      <c r="AV29">
        <f>(Table2[[#This Row],[Rank 1Y]]+Table2[[#This Row],[Rank 6M]]+Table2[[#This Row],[Rank Sharpe]])/3</f>
        <v>52.666666666666664</v>
      </c>
    </row>
    <row r="30" spans="1:48" x14ac:dyDescent="0.3">
      <c r="A30" t="s">
        <v>1298</v>
      </c>
      <c r="B30" t="s">
        <v>1299</v>
      </c>
      <c r="C30" t="s">
        <v>3112</v>
      </c>
      <c r="D30" t="s">
        <v>285</v>
      </c>
      <c r="E30">
        <v>8497.7127533799994</v>
      </c>
      <c r="F30">
        <v>3657.7</v>
      </c>
      <c r="G30">
        <v>131.15121885881501</v>
      </c>
      <c r="H30">
        <f>(Table2[[#This Row],[1Y Return vs Nifty]]-AVERAGE(Table2[1Y Return vs Nifty]))/_xlfn.STDEV.P(Table2[1Y Return vs Nifty])</f>
        <v>2.0010394980304604</v>
      </c>
      <c r="I30">
        <v>6.4022462330245702</v>
      </c>
      <c r="J30">
        <f>(Table2[[#This Row],[1M Return vs Nifty]]-AVERAGE(Table2[1M Return vs Nifty]))/_xlfn.STDEV.P(Table2[1M Return vs Nifty])</f>
        <v>0.93472439575192223</v>
      </c>
      <c r="K30">
        <v>93.351209287004707</v>
      </c>
      <c r="L30">
        <f>(Table2[[#This Row],[6M Return vs Nifty]]-AVERAGE(Table2[6M Return vs Nifty]))/_xlfn.STDEV.P(Table2[6M Return vs Nifty])</f>
        <v>3.2972004535656794</v>
      </c>
      <c r="M30">
        <v>-5.4531946470189698</v>
      </c>
      <c r="N30">
        <f>(Table2[[#This Row],[1W Return vs Nifty]]-AVERAGE(Table2[1W Return vs Nifty]))/_xlfn.STDEV.P(Table2[1W Return vs Nifty])</f>
        <v>-0.22647673176610034</v>
      </c>
      <c r="O30">
        <v>3716.68</v>
      </c>
      <c r="P30">
        <v>3471.0222612504099</v>
      </c>
      <c r="Q30">
        <v>2540.6179109406098</v>
      </c>
      <c r="R30">
        <v>44.114029117377797</v>
      </c>
      <c r="S30" s="1">
        <f>(Table2[[#This Row],[Close Price]]-Table2[[#This Row],[20D EMA]])/Table2[[#This Row],[20D EMA]]</f>
        <v>-1.5869001366811245E-2</v>
      </c>
      <c r="T30" s="1">
        <f>(Table2[[#This Row],[Close Price]]-Table2[[#This Row],[50D EMA]])/Table2[[#This Row],[50D EMA]]</f>
        <v>5.3781775136855697E-2</v>
      </c>
      <c r="U30" s="1">
        <f>(Table2[[#This Row],[Close Price]]-Table2[[#This Row],[200D EMA]])/Table2[[#This Row],[200D EMA]]</f>
        <v>0.43968913398938214</v>
      </c>
      <c r="V30">
        <v>0.67067357594084098</v>
      </c>
      <c r="W30">
        <v>3474.05</v>
      </c>
      <c r="X30">
        <v>3707</v>
      </c>
      <c r="Y30">
        <v>3474.05</v>
      </c>
      <c r="Z30">
        <v>3707</v>
      </c>
      <c r="AA30">
        <v>3393.8</v>
      </c>
      <c r="AB30">
        <v>4218</v>
      </c>
      <c r="AC30" s="1">
        <f>(Table2[[#This Row],[Close Price]]/Table2[[#This Row],[Day Low]])-1</f>
        <v>5.2863372720599822E-2</v>
      </c>
      <c r="AD30" s="1">
        <f>(Table2[[#This Row],[Day High]]/Table2[[#This Row],[Close Price]])-1</f>
        <v>1.3478415397654375E-2</v>
      </c>
      <c r="AE30" s="1">
        <f>(Table2[[#This Row],[Close Price]]/Table2[[#This Row],[Current Week Low]])-1</f>
        <v>5.2863372720599822E-2</v>
      </c>
      <c r="AF30" s="1">
        <f>(Table2[[#This Row],[Current Week High]]/Table2[[#This Row],[Close Price]])-1</f>
        <v>1.3478415397654375E-2</v>
      </c>
      <c r="AG30" s="1">
        <f>(Table2[[#This Row],[Close Price]]/Table2[[#This Row],[Current Month Low]])-1</f>
        <v>7.775944369143728E-2</v>
      </c>
      <c r="AH30" s="1">
        <f>(Table2[[#This Row],[Current Month High]]/Table2[[#This Row],[Close Price]])-1</f>
        <v>0.15318369467151505</v>
      </c>
      <c r="AI30">
        <v>15.3183694671515</v>
      </c>
      <c r="AJ30">
        <v>183.34495313347199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0.16</v>
      </c>
      <c r="AM30" t="s">
        <v>3147</v>
      </c>
      <c r="AN30">
        <v>-4.37</v>
      </c>
      <c r="AO30" t="s">
        <v>3146</v>
      </c>
      <c r="AP30">
        <v>0.14311876312663999</v>
      </c>
      <c r="AQ30">
        <f>(Table2[[#This Row],[Sharpe Ratio]]-AVERAGE(Table2[Sharpe Ratio]))/_xlfn.STDEV.P(Table2[Sharpe Ratio])</f>
        <v>1.0253540500309077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7.0318416656128697</v>
      </c>
      <c r="AS30">
        <f>_xlfn.RANK.AVG(Table2[[#This Row],[1Y Return vs Nifty Z-Score]],Table2[1Y Return vs Nifty Z-Score])</f>
        <v>36</v>
      </c>
      <c r="AT30">
        <f>_xlfn.RANK.AVG(Table2[[#This Row],[6M Return vs Nifty Z-Score]],Table2[6M Return vs Nifty Z-Score])</f>
        <v>8</v>
      </c>
      <c r="AU30">
        <f>_xlfn.RANK.AVG(Table2[[#This Row],[Sharpe Ratio Z-Score]],Table2[Sharpe Ratio Z-Score])</f>
        <v>115</v>
      </c>
      <c r="AV30">
        <f>(Table2[[#This Row],[Rank 1Y]]+Table2[[#This Row],[Rank 6M]]+Table2[[#This Row],[Rank Sharpe]])/3</f>
        <v>53</v>
      </c>
    </row>
    <row r="31" spans="1:48" x14ac:dyDescent="0.3">
      <c r="A31" t="s">
        <v>656</v>
      </c>
      <c r="B31" t="s">
        <v>657</v>
      </c>
      <c r="C31" t="s">
        <v>3112</v>
      </c>
      <c r="D31" t="s">
        <v>162</v>
      </c>
      <c r="E31">
        <v>27641.736254783998</v>
      </c>
      <c r="F31">
        <v>212.01</v>
      </c>
      <c r="G31">
        <v>250.72830592430699</v>
      </c>
      <c r="H31">
        <f>(Table2[[#This Row],[1Y Return vs Nifty]]-AVERAGE(Table2[1Y Return vs Nifty]))/_xlfn.STDEV.P(Table2[1Y Return vs Nifty])</f>
        <v>4.1299642938245515</v>
      </c>
      <c r="I31">
        <v>-3.7548737142462398</v>
      </c>
      <c r="J31">
        <f>(Table2[[#This Row],[1M Return vs Nifty]]-AVERAGE(Table2[1M Return vs Nifty]))/_xlfn.STDEV.P(Table2[1M Return vs Nifty])</f>
        <v>-0.23949912267330356</v>
      </c>
      <c r="K31">
        <v>26.343298097155099</v>
      </c>
      <c r="L31">
        <f>(Table2[[#This Row],[6M Return vs Nifty]]-AVERAGE(Table2[6M Return vs Nifty]))/_xlfn.STDEV.P(Table2[6M Return vs Nifty])</f>
        <v>0.88057957912544049</v>
      </c>
      <c r="M31">
        <v>-1.54545247565456</v>
      </c>
      <c r="N31">
        <f>(Table2[[#This Row],[1W Return vs Nifty]]-AVERAGE(Table2[1W Return vs Nifty]))/_xlfn.STDEV.P(Table2[1W Return vs Nifty])</f>
        <v>0.62413873313982982</v>
      </c>
      <c r="O31">
        <v>217.34</v>
      </c>
      <c r="P31">
        <v>216.21880461127401</v>
      </c>
      <c r="Q31">
        <v>168.903649960237</v>
      </c>
      <c r="R31">
        <v>46.038142968969403</v>
      </c>
      <c r="S31" s="1">
        <f>(Table2[[#This Row],[Close Price]]-Table2[[#This Row],[20D EMA]])/Table2[[#This Row],[20D EMA]]</f>
        <v>-2.4523787613876934E-2</v>
      </c>
      <c r="T31" s="1">
        <f>(Table2[[#This Row],[Close Price]]-Table2[[#This Row],[50D EMA]])/Table2[[#This Row],[50D EMA]]</f>
        <v>-1.946548829941392E-2</v>
      </c>
      <c r="U31" s="1">
        <f>(Table2[[#This Row],[Close Price]]-Table2[[#This Row],[200D EMA]])/Table2[[#This Row],[200D EMA]]</f>
        <v>0.25521266147836952</v>
      </c>
      <c r="V31">
        <v>0.72241167770469905</v>
      </c>
      <c r="W31">
        <v>207.06</v>
      </c>
      <c r="X31">
        <v>214.39</v>
      </c>
      <c r="Y31">
        <v>203.21</v>
      </c>
      <c r="Z31">
        <v>217</v>
      </c>
      <c r="AA31">
        <v>197.27</v>
      </c>
      <c r="AB31">
        <v>241.78</v>
      </c>
      <c r="AC31" s="1">
        <f>(Table2[[#This Row],[Close Price]]/Table2[[#This Row],[Day Low]])-1</f>
        <v>2.3906114169805814E-2</v>
      </c>
      <c r="AD31" s="1">
        <f>(Table2[[#This Row],[Day High]]/Table2[[#This Row],[Close Price]])-1</f>
        <v>1.1225885571435334E-2</v>
      </c>
      <c r="AE31" s="1">
        <f>(Table2[[#This Row],[Close Price]]/Table2[[#This Row],[Current Week Low]])-1</f>
        <v>4.3304955464789963E-2</v>
      </c>
      <c r="AF31" s="1">
        <f>(Table2[[#This Row],[Current Week High]]/Table2[[#This Row],[Close Price]])-1</f>
        <v>2.3536625630866448E-2</v>
      </c>
      <c r="AG31" s="1">
        <f>(Table2[[#This Row],[Close Price]]/Table2[[#This Row],[Current Month Low]])-1</f>
        <v>7.4719927003598974E-2</v>
      </c>
      <c r="AH31" s="1">
        <f>(Table2[[#This Row],[Current Month High]]/Table2[[#This Row],[Close Price]])-1</f>
        <v>0.14041790481581073</v>
      </c>
      <c r="AI31">
        <v>23.531908872222999</v>
      </c>
      <c r="AJ31">
        <v>308.497109826589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0.27</v>
      </c>
      <c r="AM31" t="s">
        <v>3147</v>
      </c>
      <c r="AN31">
        <v>-3.02</v>
      </c>
      <c r="AO31" t="s">
        <v>3146</v>
      </c>
      <c r="AP31">
        <v>0.18006505407832099</v>
      </c>
      <c r="AQ31">
        <f>(Table2[[#This Row],[Sharpe Ratio]]-AVERAGE(Table2[Sharpe Ratio]))/_xlfn.STDEV.P(Table2[Sharpe Ratio])</f>
        <v>1.464487373176554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6.8596708565930715</v>
      </c>
      <c r="AS31">
        <f>_xlfn.RANK.AVG(Table2[[#This Row],[1Y Return vs Nifty Z-Score]],Table2[1Y Return vs Nifty Z-Score])</f>
        <v>3</v>
      </c>
      <c r="AT31">
        <f>_xlfn.RANK.AVG(Table2[[#This Row],[6M Return vs Nifty Z-Score]],Table2[6M Return vs Nifty Z-Score])</f>
        <v>104</v>
      </c>
      <c r="AU31">
        <f>_xlfn.RANK.AVG(Table2[[#This Row],[Sharpe Ratio Z-Score]],Table2[Sharpe Ratio Z-Score])</f>
        <v>54</v>
      </c>
      <c r="AV31">
        <f>(Table2[[#This Row],[Rank 1Y]]+Table2[[#This Row],[Rank 6M]]+Table2[[#This Row],[Rank Sharpe]])/3</f>
        <v>53.666666666666664</v>
      </c>
    </row>
    <row r="32" spans="1:48" x14ac:dyDescent="0.3">
      <c r="A32" t="s">
        <v>1672</v>
      </c>
      <c r="B32" t="s">
        <v>1673</v>
      </c>
      <c r="C32" t="s">
        <v>3112</v>
      </c>
      <c r="D32" t="s">
        <v>162</v>
      </c>
      <c r="E32">
        <v>5114.0401284</v>
      </c>
      <c r="F32">
        <v>4524.45</v>
      </c>
      <c r="G32">
        <v>109.26886580356999</v>
      </c>
      <c r="H32">
        <f>(Table2[[#This Row],[1Y Return vs Nifty]]-AVERAGE(Table2[1Y Return vs Nifty]))/_xlfn.STDEV.P(Table2[1Y Return vs Nifty])</f>
        <v>1.6114507803849403</v>
      </c>
      <c r="I32">
        <v>-3.1548547401272602</v>
      </c>
      <c r="J32">
        <f>(Table2[[#This Row],[1M Return vs Nifty]]-AVERAGE(Table2[1M Return vs Nifty]))/_xlfn.STDEV.P(Table2[1M Return vs Nifty])</f>
        <v>-0.17013335810918662</v>
      </c>
      <c r="K32">
        <v>32.274934844648399</v>
      </c>
      <c r="L32">
        <f>(Table2[[#This Row],[6M Return vs Nifty]]-AVERAGE(Table2[6M Return vs Nifty]))/_xlfn.STDEV.P(Table2[6M Return vs Nifty])</f>
        <v>1.0945023373349294</v>
      </c>
      <c r="M32">
        <v>-9.1981681899737193</v>
      </c>
      <c r="N32">
        <f>(Table2[[#This Row],[1W Return vs Nifty]]-AVERAGE(Table2[1W Return vs Nifty]))/_xlfn.STDEV.P(Table2[1W Return vs Nifty])</f>
        <v>-1.0416616317946037</v>
      </c>
      <c r="O32">
        <v>4659.24</v>
      </c>
      <c r="P32">
        <v>4736.99650668308</v>
      </c>
      <c r="Q32">
        <v>4044.62966870225</v>
      </c>
      <c r="R32">
        <v>44.004566633877801</v>
      </c>
      <c r="S32" s="1">
        <f>(Table2[[#This Row],[Close Price]]-Table2[[#This Row],[20D EMA]])/Table2[[#This Row],[20D EMA]]</f>
        <v>-2.8929610837819038E-2</v>
      </c>
      <c r="T32" s="1">
        <f>(Table2[[#This Row],[Close Price]]-Table2[[#This Row],[50D EMA]])/Table2[[#This Row],[50D EMA]]</f>
        <v>-4.4869466630007848E-2</v>
      </c>
      <c r="U32" s="1">
        <f>(Table2[[#This Row],[Close Price]]-Table2[[#This Row],[200D EMA]])/Table2[[#This Row],[200D EMA]]</f>
        <v>0.11863146211151238</v>
      </c>
      <c r="V32">
        <v>0.686263861730118</v>
      </c>
      <c r="W32">
        <v>4310.1000000000004</v>
      </c>
      <c r="X32">
        <v>4560</v>
      </c>
      <c r="Y32">
        <v>4291.05</v>
      </c>
      <c r="Z32">
        <v>4560</v>
      </c>
      <c r="AA32">
        <v>4263.1000000000004</v>
      </c>
      <c r="AB32">
        <v>5062</v>
      </c>
      <c r="AC32" s="1">
        <f>(Table2[[#This Row],[Close Price]]/Table2[[#This Row],[Day Low]])-1</f>
        <v>4.97320247790074E-2</v>
      </c>
      <c r="AD32" s="1">
        <f>(Table2[[#This Row],[Day High]]/Table2[[#This Row],[Close Price]])-1</f>
        <v>7.8573086231477074E-3</v>
      </c>
      <c r="AE32" s="1">
        <f>(Table2[[#This Row],[Close Price]]/Table2[[#This Row],[Current Week Low]])-1</f>
        <v>5.4392281609396242E-2</v>
      </c>
      <c r="AF32" s="1">
        <f>(Table2[[#This Row],[Current Week High]]/Table2[[#This Row],[Close Price]])-1</f>
        <v>7.8573086231477074E-3</v>
      </c>
      <c r="AG32" s="1">
        <f>(Table2[[#This Row],[Close Price]]/Table2[[#This Row],[Current Month Low]])-1</f>
        <v>6.1305153526776124E-2</v>
      </c>
      <c r="AH32" s="1">
        <f>(Table2[[#This Row],[Current Month High]]/Table2[[#This Row],[Close Price]])-1</f>
        <v>0.11881002110753802</v>
      </c>
      <c r="AI32">
        <v>25.753406491396699</v>
      </c>
      <c r="AJ32">
        <v>153.399607952954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0</v>
      </c>
      <c r="AM32" t="s">
        <v>3145</v>
      </c>
      <c r="AN32">
        <v>-7.49</v>
      </c>
      <c r="AO32" t="s">
        <v>3146</v>
      </c>
      <c r="AP32">
        <v>0.18363270663436501</v>
      </c>
      <c r="AQ32">
        <f>(Table2[[#This Row],[Sharpe Ratio]]-AVERAGE(Table2[Sharpe Ratio]))/_xlfn.STDEV.P(Table2[Sharpe Ratio])</f>
        <v>1.5068914977154311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45</v>
      </c>
      <c r="AT32">
        <f>_xlfn.RANK.AVG(Table2[[#This Row],[6M Return vs Nifty Z-Score]],Table2[6M Return vs Nifty Z-Score])</f>
        <v>84</v>
      </c>
      <c r="AU32">
        <f>_xlfn.RANK.AVG(Table2[[#This Row],[Sharpe Ratio Z-Score]],Table2[Sharpe Ratio Z-Score])</f>
        <v>46</v>
      </c>
      <c r="AV32">
        <f>(Table2[[#This Row],[Rank 1Y]]+Table2[[#This Row],[Rank 6M]]+Table2[[#This Row],[Rank Sharpe]])/3</f>
        <v>58.333333333333336</v>
      </c>
    </row>
    <row r="33" spans="1:48" x14ac:dyDescent="0.3">
      <c r="A33" t="s">
        <v>992</v>
      </c>
      <c r="B33" t="s">
        <v>993</v>
      </c>
      <c r="C33" t="s">
        <v>3105</v>
      </c>
      <c r="D33" t="s">
        <v>51</v>
      </c>
      <c r="E33">
        <v>13732.120096619999</v>
      </c>
      <c r="F33">
        <v>1493.3</v>
      </c>
      <c r="G33">
        <v>177.018574898282</v>
      </c>
      <c r="H33">
        <f>(Table2[[#This Row],[1Y Return vs Nifty]]-AVERAGE(Table2[1Y Return vs Nifty]))/_xlfn.STDEV.P(Table2[1Y Return vs Nifty])</f>
        <v>2.8176520614093925</v>
      </c>
      <c r="I33">
        <v>13.7637432082206</v>
      </c>
      <c r="J33">
        <f>(Table2[[#This Row],[1M Return vs Nifty]]-AVERAGE(Table2[1M Return vs Nifty]))/_xlfn.STDEV.P(Table2[1M Return vs Nifty])</f>
        <v>1.785757259788737</v>
      </c>
      <c r="K33">
        <v>62.269314301106697</v>
      </c>
      <c r="L33">
        <f>(Table2[[#This Row],[6M Return vs Nifty]]-AVERAGE(Table2[6M Return vs Nifty]))/_xlfn.STDEV.P(Table2[6M Return vs Nifty])</f>
        <v>2.1762409294392397</v>
      </c>
      <c r="M33">
        <v>-7.5311866078174399</v>
      </c>
      <c r="N33">
        <f>(Table2[[#This Row],[1W Return vs Nifty]]-AVERAGE(Table2[1W Return vs Nifty]))/_xlfn.STDEV.P(Table2[1W Return vs Nifty])</f>
        <v>-0.67880240226657207</v>
      </c>
      <c r="O33">
        <v>1514.8</v>
      </c>
      <c r="P33">
        <v>1408.9367528089299</v>
      </c>
      <c r="Q33">
        <v>1058.38839480818</v>
      </c>
      <c r="R33">
        <v>37.505935600857697</v>
      </c>
      <c r="S33" s="1">
        <f>(Table2[[#This Row],[Close Price]]-Table2[[#This Row],[20D EMA]])/Table2[[#This Row],[20D EMA]]</f>
        <v>-1.4193292843939794E-2</v>
      </c>
      <c r="T33" s="1">
        <f>(Table2[[#This Row],[Close Price]]-Table2[[#This Row],[50D EMA]])/Table2[[#This Row],[50D EMA]]</f>
        <v>5.987724219904058E-2</v>
      </c>
      <c r="U33" s="1">
        <f>(Table2[[#This Row],[Close Price]]-Table2[[#This Row],[200D EMA]])/Table2[[#This Row],[200D EMA]]</f>
        <v>0.41091872069387381</v>
      </c>
      <c r="V33">
        <v>0.93868449758119898</v>
      </c>
      <c r="W33">
        <v>1485.95</v>
      </c>
      <c r="X33">
        <v>1526.95</v>
      </c>
      <c r="Y33">
        <v>1471.5</v>
      </c>
      <c r="Z33">
        <v>1548.9</v>
      </c>
      <c r="AA33">
        <v>1373.4</v>
      </c>
      <c r="AB33">
        <v>1675</v>
      </c>
      <c r="AC33" s="1">
        <f>(Table2[[#This Row],[Close Price]]/Table2[[#This Row],[Day Low]])-1</f>
        <v>4.9463306302364174E-3</v>
      </c>
      <c r="AD33" s="1">
        <f>(Table2[[#This Row],[Day High]]/Table2[[#This Row],[Close Price]])-1</f>
        <v>2.2533985133596834E-2</v>
      </c>
      <c r="AE33" s="1">
        <f>(Table2[[#This Row],[Close Price]]/Table2[[#This Row],[Current Week Low]])-1</f>
        <v>1.4814814814814836E-2</v>
      </c>
      <c r="AF33" s="1">
        <f>(Table2[[#This Row],[Current Week High]]/Table2[[#This Row],[Close Price]])-1</f>
        <v>3.7232973950311443E-2</v>
      </c>
      <c r="AG33" s="1">
        <f>(Table2[[#This Row],[Close Price]]/Table2[[#This Row],[Current Month Low]])-1</f>
        <v>8.7301587301587213E-2</v>
      </c>
      <c r="AH33" s="1">
        <f>(Table2[[#This Row],[Current Month High]]/Table2[[#This Row],[Close Price]])-1</f>
        <v>0.1216768231433738</v>
      </c>
      <c r="AI33">
        <v>12.1676823143373</v>
      </c>
      <c r="AJ33">
        <v>219.76445396145601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0.28000000000000003</v>
      </c>
      <c r="AM33" t="s">
        <v>3147</v>
      </c>
      <c r="AN33">
        <v>-4.24</v>
      </c>
      <c r="AO33" t="s">
        <v>3146</v>
      </c>
      <c r="AP33">
        <v>0.12286540830829799</v>
      </c>
      <c r="AQ33">
        <f>(Table2[[#This Row],[Sharpe Ratio]]-AVERAGE(Table2[Sharpe Ratio]))/_xlfn.STDEV.P(Table2[Sharpe Ratio])</f>
        <v>0.78462831607677319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6.8854761644475699</v>
      </c>
      <c r="AS33">
        <f>_xlfn.RANK.AVG(Table2[[#This Row],[1Y Return vs Nifty Z-Score]],Table2[1Y Return vs Nifty Z-Score])</f>
        <v>12</v>
      </c>
      <c r="AT33">
        <f>_xlfn.RANK.AVG(Table2[[#This Row],[6M Return vs Nifty Z-Score]],Table2[6M Return vs Nifty Z-Score])</f>
        <v>23</v>
      </c>
      <c r="AU33">
        <f>_xlfn.RANK.AVG(Table2[[#This Row],[Sharpe Ratio Z-Score]],Table2[Sharpe Ratio Z-Score])</f>
        <v>147</v>
      </c>
      <c r="AV33">
        <f>(Table2[[#This Row],[Rank 1Y]]+Table2[[#This Row],[Rank 6M]]+Table2[[#This Row],[Rank Sharpe]])/3</f>
        <v>60.666666666666664</v>
      </c>
    </row>
    <row r="34" spans="1:48" x14ac:dyDescent="0.3">
      <c r="A34" t="s">
        <v>295</v>
      </c>
      <c r="B34" t="s">
        <v>296</v>
      </c>
      <c r="C34" t="s">
        <v>3111</v>
      </c>
      <c r="D34" t="s">
        <v>297</v>
      </c>
      <c r="E34">
        <v>89390.786819425004</v>
      </c>
      <c r="F34">
        <v>14939.15</v>
      </c>
      <c r="G34">
        <v>164.2500960365</v>
      </c>
      <c r="H34">
        <f>(Table2[[#This Row],[1Y Return vs Nifty]]-AVERAGE(Table2[1Y Return vs Nifty]))/_xlfn.STDEV.P(Table2[1Y Return vs Nifty])</f>
        <v>2.5903248039847964</v>
      </c>
      <c r="I34">
        <v>8.6391205895235093</v>
      </c>
      <c r="J34">
        <f>(Table2[[#This Row],[1M Return vs Nifty]]-AVERAGE(Table2[1M Return vs Nifty]))/_xlfn.STDEV.P(Table2[1M Return vs Nifty])</f>
        <v>1.1933203846541804</v>
      </c>
      <c r="K34">
        <v>68.312862956912795</v>
      </c>
      <c r="L34">
        <f>(Table2[[#This Row],[6M Return vs Nifty]]-AVERAGE(Table2[6M Return vs Nifty]))/_xlfn.STDEV.P(Table2[6M Return vs Nifty])</f>
        <v>2.3941997581503287</v>
      </c>
      <c r="M34">
        <v>-7.68803370251175</v>
      </c>
      <c r="N34">
        <f>(Table2[[#This Row],[1W Return vs Nifty]]-AVERAGE(Table2[1W Return vs Nifty]))/_xlfn.STDEV.P(Table2[1W Return vs Nifty])</f>
        <v>-0.71294400079633435</v>
      </c>
      <c r="O34">
        <v>14651.74</v>
      </c>
      <c r="P34">
        <v>13893.680235902601</v>
      </c>
      <c r="Q34">
        <v>10751.4978946911</v>
      </c>
      <c r="R34">
        <v>53.439104568549297</v>
      </c>
      <c r="S34" s="1">
        <f>(Table2[[#This Row],[Close Price]]-Table2[[#This Row],[20D EMA]])/Table2[[#This Row],[20D EMA]]</f>
        <v>1.9616100203798309E-2</v>
      </c>
      <c r="T34" s="1">
        <f>(Table2[[#This Row],[Close Price]]-Table2[[#This Row],[50D EMA]])/Table2[[#This Row],[50D EMA]]</f>
        <v>7.5247864233682668E-2</v>
      </c>
      <c r="U34" s="1">
        <f>(Table2[[#This Row],[Close Price]]-Table2[[#This Row],[200D EMA]])/Table2[[#This Row],[200D EMA]]</f>
        <v>0.38949476122547433</v>
      </c>
      <c r="V34">
        <v>1.1687587412513301</v>
      </c>
      <c r="W34">
        <v>14206.55</v>
      </c>
      <c r="X34">
        <v>15035</v>
      </c>
      <c r="Y34">
        <v>13800</v>
      </c>
      <c r="Z34">
        <v>15035</v>
      </c>
      <c r="AA34">
        <v>13062.3</v>
      </c>
      <c r="AB34">
        <v>15900</v>
      </c>
      <c r="AC34" s="1">
        <f>(Table2[[#This Row],[Close Price]]/Table2[[#This Row],[Day Low]])-1</f>
        <v>5.1567762757319668E-2</v>
      </c>
      <c r="AD34" s="1">
        <f>(Table2[[#This Row],[Day High]]/Table2[[#This Row],[Close Price]])-1</f>
        <v>6.416027685644865E-3</v>
      </c>
      <c r="AE34" s="1">
        <f>(Table2[[#This Row],[Close Price]]/Table2[[#This Row],[Current Week Low]])-1</f>
        <v>8.2547101449275351E-2</v>
      </c>
      <c r="AF34" s="1">
        <f>(Table2[[#This Row],[Current Week High]]/Table2[[#This Row],[Close Price]])-1</f>
        <v>6.416027685644865E-3</v>
      </c>
      <c r="AG34" s="1">
        <f>(Table2[[#This Row],[Close Price]]/Table2[[#This Row],[Current Month Low]])-1</f>
        <v>0.14368449660473281</v>
      </c>
      <c r="AH34" s="1">
        <f>(Table2[[#This Row],[Current Month High]]/Table2[[#This Row],[Close Price]])-1</f>
        <v>6.4317581656252232E-2</v>
      </c>
      <c r="AI34">
        <v>6.4317581656252196</v>
      </c>
      <c r="AJ34">
        <v>194.30949566587799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0.28999999999999998</v>
      </c>
      <c r="AM34" t="s">
        <v>3147</v>
      </c>
      <c r="AN34">
        <v>-1.35</v>
      </c>
      <c r="AO34" t="s">
        <v>3146</v>
      </c>
      <c r="AP34">
        <v>0.11927895505993701</v>
      </c>
      <c r="AQ34">
        <f>(Table2[[#This Row],[Sharpe Ratio]]-AVERAGE(Table2[Sharpe Ratio]))/_xlfn.STDEV.P(Table2[Sharpe Ratio])</f>
        <v>0.74200073174580528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6.2069016777387773</v>
      </c>
      <c r="AS34">
        <f>_xlfn.RANK.AVG(Table2[[#This Row],[1Y Return vs Nifty Z-Score]],Table2[1Y Return vs Nifty Z-Score])</f>
        <v>16</v>
      </c>
      <c r="AT34">
        <f>_xlfn.RANK.AVG(Table2[[#This Row],[6M Return vs Nifty Z-Score]],Table2[6M Return vs Nifty Z-Score])</f>
        <v>18</v>
      </c>
      <c r="AU34">
        <f>_xlfn.RANK.AVG(Table2[[#This Row],[Sharpe Ratio Z-Score]],Table2[Sharpe Ratio Z-Score])</f>
        <v>156</v>
      </c>
      <c r="AV34">
        <f>(Table2[[#This Row],[Rank 1Y]]+Table2[[#This Row],[Rank 6M]]+Table2[[#This Row],[Rank Sharpe]])/3</f>
        <v>63.333333333333336</v>
      </c>
    </row>
    <row r="35" spans="1:48" x14ac:dyDescent="0.3">
      <c r="A35" t="s">
        <v>465</v>
      </c>
      <c r="B35" t="s">
        <v>466</v>
      </c>
      <c r="C35" t="s">
        <v>3105</v>
      </c>
      <c r="D35" t="s">
        <v>51</v>
      </c>
      <c r="E35">
        <v>47269.338011560001</v>
      </c>
      <c r="F35">
        <v>1675.1</v>
      </c>
      <c r="G35">
        <v>94.848554979794898</v>
      </c>
      <c r="H35">
        <f>(Table2[[#This Row],[1Y Return vs Nifty]]-AVERAGE(Table2[1Y Return vs Nifty]))/_xlfn.STDEV.P(Table2[1Y Return vs Nifty])</f>
        <v>1.3547146612070369</v>
      </c>
      <c r="I35">
        <v>7.5241928432700202</v>
      </c>
      <c r="J35">
        <f>(Table2[[#This Row],[1M Return vs Nifty]]-AVERAGE(Table2[1M Return vs Nifty]))/_xlfn.STDEV.P(Table2[1M Return vs Nifty])</f>
        <v>1.0644281014290078</v>
      </c>
      <c r="K35">
        <v>48.337728042465102</v>
      </c>
      <c r="L35">
        <f>(Table2[[#This Row],[6M Return vs Nifty]]-AVERAGE(Table2[6M Return vs Nifty]))/_xlfn.STDEV.P(Table2[6M Return vs Nifty])</f>
        <v>1.6738023133285198</v>
      </c>
      <c r="M35">
        <v>-0.26079450329246301</v>
      </c>
      <c r="N35">
        <f>(Table2[[#This Row],[1W Return vs Nifty]]-AVERAGE(Table2[1W Return vs Nifty]))/_xlfn.STDEV.P(Table2[1W Return vs Nifty])</f>
        <v>0.90377589713019491</v>
      </c>
      <c r="O35">
        <v>1708.86</v>
      </c>
      <c r="P35">
        <v>1663.1107046688301</v>
      </c>
      <c r="Q35">
        <v>1326.51959789376</v>
      </c>
      <c r="R35">
        <v>40.360054930412602</v>
      </c>
      <c r="S35" s="1">
        <f>(Table2[[#This Row],[Close Price]]-Table2[[#This Row],[20D EMA]])/Table2[[#This Row],[20D EMA]]</f>
        <v>-1.9755860632234352E-2</v>
      </c>
      <c r="T35" s="1">
        <f>(Table2[[#This Row],[Close Price]]-Table2[[#This Row],[50D EMA]])/Table2[[#This Row],[50D EMA]]</f>
        <v>7.2089580672606108E-3</v>
      </c>
      <c r="U35" s="1">
        <f>(Table2[[#This Row],[Close Price]]-Table2[[#This Row],[200D EMA]])/Table2[[#This Row],[200D EMA]]</f>
        <v>0.26277817731431474</v>
      </c>
      <c r="V35">
        <v>0.49642628416359202</v>
      </c>
      <c r="W35">
        <v>1628.1</v>
      </c>
      <c r="X35">
        <v>1724.4</v>
      </c>
      <c r="Y35">
        <v>1628.1</v>
      </c>
      <c r="Z35">
        <v>1724.4</v>
      </c>
      <c r="AA35">
        <v>1628.1</v>
      </c>
      <c r="AB35">
        <v>1830.95</v>
      </c>
      <c r="AC35" s="1">
        <f>(Table2[[#This Row],[Close Price]]/Table2[[#This Row],[Day Low]])-1</f>
        <v>2.8868005650758644E-2</v>
      </c>
      <c r="AD35" s="1">
        <f>(Table2[[#This Row],[Day High]]/Table2[[#This Row],[Close Price]])-1</f>
        <v>2.9431078741567696E-2</v>
      </c>
      <c r="AE35" s="1">
        <f>(Table2[[#This Row],[Close Price]]/Table2[[#This Row],[Current Week Low]])-1</f>
        <v>2.8868005650758644E-2</v>
      </c>
      <c r="AF35" s="1">
        <f>(Table2[[#This Row],[Current Week High]]/Table2[[#This Row],[Close Price]])-1</f>
        <v>2.9431078741567696E-2</v>
      </c>
      <c r="AG35" s="1">
        <f>(Table2[[#This Row],[Close Price]]/Table2[[#This Row],[Current Month Low]])-1</f>
        <v>2.8868005650758644E-2</v>
      </c>
      <c r="AH35" s="1">
        <f>(Table2[[#This Row],[Current Month High]]/Table2[[#This Row],[Close Price]])-1</f>
        <v>9.3039221539012784E-2</v>
      </c>
      <c r="AI35">
        <v>9.3039221539012793</v>
      </c>
      <c r="AJ35">
        <v>131.97618058440599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0.12</v>
      </c>
      <c r="AM35" t="s">
        <v>3147</v>
      </c>
      <c r="AN35">
        <v>-6.45</v>
      </c>
      <c r="AO35" t="s">
        <v>3146</v>
      </c>
      <c r="AP35">
        <v>0.16138539829485099</v>
      </c>
      <c r="AQ35">
        <f>(Table2[[#This Row],[Sharpe Ratio]]-AVERAGE(Table2[Sharpe Ratio]))/_xlfn.STDEV.P(Table2[Sharpe Ratio])</f>
        <v>1.2424661876091092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6.2391871607038683</v>
      </c>
      <c r="AS35">
        <f>_xlfn.RANK.AVG(Table2[[#This Row],[1Y Return vs Nifty Z-Score]],Table2[1Y Return vs Nifty Z-Score])</f>
        <v>67</v>
      </c>
      <c r="AT35">
        <f>_xlfn.RANK.AVG(Table2[[#This Row],[6M Return vs Nifty Z-Score]],Table2[6M Return vs Nifty Z-Score])</f>
        <v>44</v>
      </c>
      <c r="AU35">
        <f>_xlfn.RANK.AVG(Table2[[#This Row],[Sharpe Ratio Z-Score]],Table2[Sharpe Ratio Z-Score])</f>
        <v>80</v>
      </c>
      <c r="AV35">
        <f>(Table2[[#This Row],[Rank 1Y]]+Table2[[#This Row],[Rank 6M]]+Table2[[#This Row],[Rank Sharpe]])/3</f>
        <v>63.666666666666664</v>
      </c>
    </row>
    <row r="36" spans="1:48" x14ac:dyDescent="0.3">
      <c r="A36" t="s">
        <v>884</v>
      </c>
      <c r="B36" t="s">
        <v>885</v>
      </c>
      <c r="C36" t="s">
        <v>3115</v>
      </c>
      <c r="D36" t="s">
        <v>285</v>
      </c>
      <c r="E36">
        <v>16659.31202754</v>
      </c>
      <c r="F36">
        <v>441.35</v>
      </c>
      <c r="G36">
        <v>98.636849717725795</v>
      </c>
      <c r="H36">
        <f>(Table2[[#This Row],[1Y Return vs Nifty]]-AVERAGE(Table2[1Y Return vs Nifty]))/_xlfn.STDEV.P(Table2[1Y Return vs Nifty])</f>
        <v>1.4221606477189861</v>
      </c>
      <c r="I36">
        <v>-14.720339666882699</v>
      </c>
      <c r="J36">
        <f>(Table2[[#This Row],[1M Return vs Nifty]]-AVERAGE(Table2[1M Return vs Nifty]))/_xlfn.STDEV.P(Table2[1M Return vs Nifty])</f>
        <v>-1.5071722503827507</v>
      </c>
      <c r="K36">
        <v>51.279231547583301</v>
      </c>
      <c r="L36">
        <f>(Table2[[#This Row],[6M Return vs Nifty]]-AVERAGE(Table2[6M Return vs Nifty]))/_xlfn.STDEV.P(Table2[6M Return vs Nifty])</f>
        <v>1.7798867837512387</v>
      </c>
      <c r="M36">
        <v>-3.38555508467197</v>
      </c>
      <c r="N36">
        <f>(Table2[[#This Row],[1W Return vs Nifty]]-AVERAGE(Table2[1W Return vs Nifty]))/_xlfn.STDEV.P(Table2[1W Return vs Nifty])</f>
        <v>0.22359548652705394</v>
      </c>
      <c r="O36">
        <v>475.95</v>
      </c>
      <c r="P36">
        <v>467.620451804136</v>
      </c>
      <c r="Q36">
        <v>356.24791425279699</v>
      </c>
      <c r="R36">
        <v>35.580665634633398</v>
      </c>
      <c r="S36" s="1">
        <f>(Table2[[#This Row],[Close Price]]-Table2[[#This Row],[20D EMA]])/Table2[[#This Row],[20D EMA]]</f>
        <v>-7.2696711839478872E-2</v>
      </c>
      <c r="T36" s="1">
        <f>(Table2[[#This Row],[Close Price]]-Table2[[#This Row],[50D EMA]])/Table2[[#This Row],[50D EMA]]</f>
        <v>-5.6179005222678796E-2</v>
      </c>
      <c r="U36" s="1">
        <f>(Table2[[#This Row],[Close Price]]-Table2[[#This Row],[200D EMA]])/Table2[[#This Row],[200D EMA]]</f>
        <v>0.23888444631514044</v>
      </c>
      <c r="V36">
        <v>0.291551155044323</v>
      </c>
      <c r="W36">
        <v>432.45</v>
      </c>
      <c r="X36">
        <v>454.3</v>
      </c>
      <c r="Y36">
        <v>421.15</v>
      </c>
      <c r="Z36">
        <v>454.3</v>
      </c>
      <c r="AA36">
        <v>421.15</v>
      </c>
      <c r="AB36">
        <v>577.54999999999995</v>
      </c>
      <c r="AC36" s="1">
        <f>(Table2[[#This Row],[Close Price]]/Table2[[#This Row],[Day Low]])-1</f>
        <v>2.0580413920684659E-2</v>
      </c>
      <c r="AD36" s="1">
        <f>(Table2[[#This Row],[Day High]]/Table2[[#This Row],[Close Price]])-1</f>
        <v>2.9341792228390062E-2</v>
      </c>
      <c r="AE36" s="1">
        <f>(Table2[[#This Row],[Close Price]]/Table2[[#This Row],[Current Week Low]])-1</f>
        <v>4.7963908346195128E-2</v>
      </c>
      <c r="AF36" s="1">
        <f>(Table2[[#This Row],[Current Week High]]/Table2[[#This Row],[Close Price]])-1</f>
        <v>2.9341792228390062E-2</v>
      </c>
      <c r="AG36" s="1">
        <f>(Table2[[#This Row],[Close Price]]/Table2[[#This Row],[Current Month Low]])-1</f>
        <v>4.7963908346195128E-2</v>
      </c>
      <c r="AH36" s="1">
        <f>(Table2[[#This Row],[Current Month High]]/Table2[[#This Row],[Close Price]])-1</f>
        <v>0.30859861787696818</v>
      </c>
      <c r="AI36">
        <v>32.411917978928201</v>
      </c>
      <c r="AJ36">
        <v>133.95176252319101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0.16</v>
      </c>
      <c r="AM36" t="s">
        <v>3147</v>
      </c>
      <c r="AN36">
        <v>-13.22</v>
      </c>
      <c r="AO36" t="s">
        <v>3146</v>
      </c>
      <c r="AP36">
        <v>0.14780621203569699</v>
      </c>
      <c r="AQ36">
        <f>(Table2[[#This Row],[Sharpe Ratio]]-AVERAGE(Table2[Sharpe Ratio]))/_xlfn.STDEV.P(Table2[Sharpe Ratio])</f>
        <v>1.0810677621110099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2.9995384297255372</v>
      </c>
      <c r="AS36">
        <f>_xlfn.RANK.AVG(Table2[[#This Row],[1Y Return vs Nifty Z-Score]],Table2[1Y Return vs Nifty Z-Score])</f>
        <v>62</v>
      </c>
      <c r="AT36">
        <f>_xlfn.RANK.AVG(Table2[[#This Row],[6M Return vs Nifty Z-Score]],Table2[6M Return vs Nifty Z-Score])</f>
        <v>38</v>
      </c>
      <c r="AU36">
        <f>_xlfn.RANK.AVG(Table2[[#This Row],[Sharpe Ratio Z-Score]],Table2[Sharpe Ratio Z-Score])</f>
        <v>107</v>
      </c>
      <c r="AV36">
        <f>(Table2[[#This Row],[Rank 1Y]]+Table2[[#This Row],[Rank 6M]]+Table2[[#This Row],[Rank Sharpe]])/3</f>
        <v>69</v>
      </c>
    </row>
    <row r="37" spans="1:48" x14ac:dyDescent="0.3">
      <c r="A37" t="s">
        <v>854</v>
      </c>
      <c r="B37" t="s">
        <v>855</v>
      </c>
      <c r="C37" t="s">
        <v>3112</v>
      </c>
      <c r="D37" t="s">
        <v>328</v>
      </c>
      <c r="E37">
        <v>17748.114119999998</v>
      </c>
      <c r="F37">
        <v>1549.35</v>
      </c>
      <c r="G37">
        <v>80.297559223677993</v>
      </c>
      <c r="H37">
        <f>(Table2[[#This Row],[1Y Return vs Nifty]]-AVERAGE(Table2[1Y Return vs Nifty]))/_xlfn.STDEV.P(Table2[1Y Return vs Nifty])</f>
        <v>1.0956518555398829</v>
      </c>
      <c r="I37">
        <v>-3.6795076457984099</v>
      </c>
      <c r="J37">
        <f>(Table2[[#This Row],[1M Return vs Nifty]]-AVERAGE(Table2[1M Return vs Nifty]))/_xlfn.STDEV.P(Table2[1M Return vs Nifty])</f>
        <v>-0.23078635660161154</v>
      </c>
      <c r="K37">
        <v>46.6964024226776</v>
      </c>
      <c r="L37">
        <f>(Table2[[#This Row],[6M Return vs Nifty]]-AVERAGE(Table2[6M Return vs Nifty]))/_xlfn.STDEV.P(Table2[6M Return vs Nifty])</f>
        <v>1.614608381088279</v>
      </c>
      <c r="M37">
        <v>-15.4123268016754</v>
      </c>
      <c r="N37">
        <f>(Table2[[#This Row],[1W Return vs Nifty]]-AVERAGE(Table2[1W Return vs Nifty]))/_xlfn.STDEV.P(Table2[1W Return vs Nifty])</f>
        <v>-2.3943249306238168</v>
      </c>
      <c r="O37">
        <v>1656.28</v>
      </c>
      <c r="P37">
        <v>1743.4035205002201</v>
      </c>
      <c r="Q37">
        <v>1511.36423980266</v>
      </c>
      <c r="R37">
        <v>37.654812164550002</v>
      </c>
      <c r="S37" s="1">
        <f>(Table2[[#This Row],[Close Price]]-Table2[[#This Row],[20D EMA]])/Table2[[#This Row],[20D EMA]]</f>
        <v>-6.4560340039123865E-2</v>
      </c>
      <c r="T37" s="1">
        <f>(Table2[[#This Row],[Close Price]]-Table2[[#This Row],[50D EMA]])/Table2[[#This Row],[50D EMA]]</f>
        <v>-0.11130728957375402</v>
      </c>
      <c r="U37" s="1">
        <f>(Table2[[#This Row],[Close Price]]-Table2[[#This Row],[200D EMA]])/Table2[[#This Row],[200D EMA]]</f>
        <v>2.5133425283570123E-2</v>
      </c>
      <c r="V37">
        <v>1.16711618807726</v>
      </c>
      <c r="W37">
        <v>1517.3</v>
      </c>
      <c r="X37">
        <v>1573.7</v>
      </c>
      <c r="Y37">
        <v>1469.4</v>
      </c>
      <c r="Z37">
        <v>1573.7</v>
      </c>
      <c r="AA37">
        <v>1462.4</v>
      </c>
      <c r="AB37">
        <v>1870</v>
      </c>
      <c r="AC37" s="1">
        <f>(Table2[[#This Row],[Close Price]]/Table2[[#This Row],[Day Low]])-1</f>
        <v>2.1123047518618598E-2</v>
      </c>
      <c r="AD37" s="1">
        <f>(Table2[[#This Row],[Day High]]/Table2[[#This Row],[Close Price]])-1</f>
        <v>1.5716268112434317E-2</v>
      </c>
      <c r="AE37" s="1">
        <f>(Table2[[#This Row],[Close Price]]/Table2[[#This Row],[Current Week Low]])-1</f>
        <v>5.4409963250306115E-2</v>
      </c>
      <c r="AF37" s="1">
        <f>(Table2[[#This Row],[Current Week High]]/Table2[[#This Row],[Close Price]])-1</f>
        <v>1.5716268112434317E-2</v>
      </c>
      <c r="AG37" s="1">
        <f>(Table2[[#This Row],[Close Price]]/Table2[[#This Row],[Current Month Low]])-1</f>
        <v>5.9457056892778803E-2</v>
      </c>
      <c r="AH37" s="1">
        <f>(Table2[[#This Row],[Current Month High]]/Table2[[#This Row],[Close Price]])-1</f>
        <v>0.20695775647852321</v>
      </c>
      <c r="AI37">
        <v>82.902507503146495</v>
      </c>
      <c r="AJ37">
        <v>130.06162298611599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-0.21</v>
      </c>
      <c r="AM37" t="s">
        <v>3146</v>
      </c>
      <c r="AN37">
        <v>-11.37</v>
      </c>
      <c r="AO37" t="s">
        <v>3146</v>
      </c>
      <c r="AP37">
        <v>0.16014417768401601</v>
      </c>
      <c r="AQ37">
        <f>(Table2[[#This Row],[Sharpe Ratio]]-AVERAGE(Table2[Sharpe Ratio]))/_xlfn.STDEV.P(Table2[Sharpe Ratio])</f>
        <v>1.2277133851612079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90</v>
      </c>
      <c r="AT37">
        <f>_xlfn.RANK.AVG(Table2[[#This Row],[6M Return vs Nifty Z-Score]],Table2[6M Return vs Nifty Z-Score])</f>
        <v>45</v>
      </c>
      <c r="AU37">
        <f>_xlfn.RANK.AVG(Table2[[#This Row],[Sharpe Ratio Z-Score]],Table2[Sharpe Ratio Z-Score])</f>
        <v>83</v>
      </c>
      <c r="AV37">
        <f>(Table2[[#This Row],[Rank 1Y]]+Table2[[#This Row],[Rank 6M]]+Table2[[#This Row],[Rank Sharpe]])/3</f>
        <v>72.666666666666671</v>
      </c>
    </row>
    <row r="38" spans="1:48" x14ac:dyDescent="0.3">
      <c r="A38" t="s">
        <v>878</v>
      </c>
      <c r="B38" t="s">
        <v>879</v>
      </c>
      <c r="C38" t="s">
        <v>3105</v>
      </c>
      <c r="D38" t="s">
        <v>51</v>
      </c>
      <c r="E38">
        <v>16870.343158160002</v>
      </c>
      <c r="F38">
        <v>1099.5999999999999</v>
      </c>
      <c r="G38">
        <v>355.63195483368497</v>
      </c>
      <c r="H38">
        <f>(Table2[[#This Row],[1Y Return vs Nifty]]-AVERAGE(Table2[1Y Return vs Nifty]))/_xlfn.STDEV.P(Table2[1Y Return vs Nifty])</f>
        <v>5.9976463457391826</v>
      </c>
      <c r="I38">
        <v>20.819142468102601</v>
      </c>
      <c r="J38">
        <f>(Table2[[#This Row],[1M Return vs Nifty]]-AVERAGE(Table2[1M Return vs Nifty]))/_xlfn.STDEV.P(Table2[1M Return vs Nifty])</f>
        <v>2.6014034061217268</v>
      </c>
      <c r="K38">
        <v>83.0821615523964</v>
      </c>
      <c r="L38">
        <f>(Table2[[#This Row],[6M Return vs Nifty]]-AVERAGE(Table2[6M Return vs Nifty]))/_xlfn.STDEV.P(Table2[6M Return vs Nifty])</f>
        <v>2.9268502266235674</v>
      </c>
      <c r="M38">
        <v>4.6012849343544904</v>
      </c>
      <c r="N38">
        <f>(Table2[[#This Row],[1W Return vs Nifty]]-AVERAGE(Table2[1W Return vs Nifty]))/_xlfn.STDEV.P(Table2[1W Return vs Nifty])</f>
        <v>1.9621261617843249</v>
      </c>
      <c r="O38">
        <v>1050.68</v>
      </c>
      <c r="P38">
        <v>1001.9393869733</v>
      </c>
      <c r="Q38">
        <v>757.44929234795995</v>
      </c>
      <c r="R38">
        <v>57.939653330575801</v>
      </c>
      <c r="S38" s="1">
        <f>(Table2[[#This Row],[Close Price]]-Table2[[#This Row],[20D EMA]])/Table2[[#This Row],[20D EMA]]</f>
        <v>4.6560322838542507E-2</v>
      </c>
      <c r="T38" s="1">
        <f>(Table2[[#This Row],[Close Price]]-Table2[[#This Row],[50D EMA]])/Table2[[#This Row],[50D EMA]]</f>
        <v>9.7471577918218352E-2</v>
      </c>
      <c r="U38" s="1">
        <f>(Table2[[#This Row],[Close Price]]-Table2[[#This Row],[200D EMA]])/Table2[[#This Row],[200D EMA]]</f>
        <v>0.45171434062791554</v>
      </c>
      <c r="V38">
        <v>1.9334209166673999</v>
      </c>
      <c r="W38">
        <v>1079.5</v>
      </c>
      <c r="X38">
        <v>1169</v>
      </c>
      <c r="Y38">
        <v>1044.8</v>
      </c>
      <c r="Z38">
        <v>1169</v>
      </c>
      <c r="AA38">
        <v>915</v>
      </c>
      <c r="AB38">
        <v>1169</v>
      </c>
      <c r="AC38" s="1">
        <f>(Table2[[#This Row],[Close Price]]/Table2[[#This Row],[Day Low]])-1</f>
        <v>1.8619731357109703E-2</v>
      </c>
      <c r="AD38" s="1">
        <f>(Table2[[#This Row],[Day High]]/Table2[[#This Row],[Close Price]])-1</f>
        <v>6.31138595853038E-2</v>
      </c>
      <c r="AE38" s="1">
        <f>(Table2[[#This Row],[Close Price]]/Table2[[#This Row],[Current Week Low]])-1</f>
        <v>5.2450229709035234E-2</v>
      </c>
      <c r="AF38" s="1">
        <f>(Table2[[#This Row],[Current Week High]]/Table2[[#This Row],[Close Price]])-1</f>
        <v>6.31138595853038E-2</v>
      </c>
      <c r="AG38" s="1">
        <f>(Table2[[#This Row],[Close Price]]/Table2[[#This Row],[Current Month Low]])-1</f>
        <v>0.20174863387978137</v>
      </c>
      <c r="AH38" s="1">
        <f>(Table2[[#This Row],[Current Month High]]/Table2[[#This Row],[Close Price]])-1</f>
        <v>6.31138595853038E-2</v>
      </c>
      <c r="AI38">
        <v>6.31138595853038</v>
      </c>
      <c r="AJ38">
        <v>397.44401719067997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0.13</v>
      </c>
      <c r="AM38" t="s">
        <v>3147</v>
      </c>
      <c r="AN38">
        <v>10.32</v>
      </c>
      <c r="AO38" t="s">
        <v>3147</v>
      </c>
      <c r="AP38">
        <v>0.101009210006061</v>
      </c>
      <c r="AQ38">
        <f>(Table2[[#This Row],[Sharpe Ratio]]-AVERAGE(Table2[Sharpe Ratio]))/_xlfn.STDEV.P(Table2[Sharpe Ratio])</f>
        <v>0.52485163093282428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14.012877771201625</v>
      </c>
      <c r="AS38">
        <f>_xlfn.RANK.AVG(Table2[[#This Row],[1Y Return vs Nifty Z-Score]],Table2[1Y Return vs Nifty Z-Score])</f>
        <v>1</v>
      </c>
      <c r="AT38">
        <f>_xlfn.RANK.AVG(Table2[[#This Row],[6M Return vs Nifty Z-Score]],Table2[6M Return vs Nifty Z-Score])</f>
        <v>15</v>
      </c>
      <c r="AU38">
        <f>_xlfn.RANK.AVG(Table2[[#This Row],[Sharpe Ratio Z-Score]],Table2[Sharpe Ratio Z-Score])</f>
        <v>210</v>
      </c>
      <c r="AV38">
        <f>(Table2[[#This Row],[Rank 1Y]]+Table2[[#This Row],[Rank 6M]]+Table2[[#This Row],[Rank Sharpe]])/3</f>
        <v>75.333333333333329</v>
      </c>
    </row>
    <row r="39" spans="1:48" x14ac:dyDescent="0.3">
      <c r="A39" t="s">
        <v>1503</v>
      </c>
      <c r="B39" t="s">
        <v>1504</v>
      </c>
      <c r="C39" t="s">
        <v>3114</v>
      </c>
      <c r="D39" t="s">
        <v>136</v>
      </c>
      <c r="E39">
        <v>6543.7612286249996</v>
      </c>
      <c r="F39">
        <v>221.75</v>
      </c>
      <c r="G39">
        <v>100.627127226778</v>
      </c>
      <c r="H39">
        <f>(Table2[[#This Row],[1Y Return vs Nifty]]-AVERAGE(Table2[1Y Return vs Nifty]))/_xlfn.STDEV.P(Table2[1Y Return vs Nifty])</f>
        <v>1.4575951213586713</v>
      </c>
      <c r="I39">
        <v>-2.0982241022572801</v>
      </c>
      <c r="J39">
        <f>(Table2[[#This Row],[1M Return vs Nifty]]-AVERAGE(Table2[1M Return vs Nifty]))/_xlfn.STDEV.P(Table2[1M Return vs Nifty])</f>
        <v>-4.7980567582285652E-2</v>
      </c>
      <c r="K39">
        <v>32.428571333446797</v>
      </c>
      <c r="L39">
        <f>(Table2[[#This Row],[6M Return vs Nifty]]-AVERAGE(Table2[6M Return vs Nifty]))/_xlfn.STDEV.P(Table2[6M Return vs Nifty])</f>
        <v>1.100043192725183</v>
      </c>
      <c r="M39">
        <v>-8.5796043388008698</v>
      </c>
      <c r="N39">
        <f>(Table2[[#This Row],[1W Return vs Nifty]]-AVERAGE(Table2[1W Return vs Nifty]))/_xlfn.STDEV.P(Table2[1W Return vs Nifty])</f>
        <v>-0.90701611150028894</v>
      </c>
      <c r="O39">
        <v>240.13</v>
      </c>
      <c r="P39">
        <v>236.79570939361901</v>
      </c>
      <c r="Q39">
        <v>192.299586746128</v>
      </c>
      <c r="R39">
        <v>28.5890844654228</v>
      </c>
      <c r="S39" s="1">
        <f>(Table2[[#This Row],[Close Price]]-Table2[[#This Row],[20D EMA]])/Table2[[#This Row],[20D EMA]]</f>
        <v>-7.6541873152042625E-2</v>
      </c>
      <c r="T39" s="1">
        <f>(Table2[[#This Row],[Close Price]]-Table2[[#This Row],[50D EMA]])/Table2[[#This Row],[50D EMA]]</f>
        <v>-6.3538775394823291E-2</v>
      </c>
      <c r="U39" s="1">
        <f>(Table2[[#This Row],[Close Price]]-Table2[[#This Row],[200D EMA]])/Table2[[#This Row],[200D EMA]]</f>
        <v>0.15314860396841176</v>
      </c>
      <c r="V39">
        <v>0.70142818037473897</v>
      </c>
      <c r="W39">
        <v>218.5</v>
      </c>
      <c r="X39">
        <v>225.95</v>
      </c>
      <c r="Y39">
        <v>215</v>
      </c>
      <c r="Z39">
        <v>226</v>
      </c>
      <c r="AA39">
        <v>215</v>
      </c>
      <c r="AB39">
        <v>269.95</v>
      </c>
      <c r="AC39" s="1">
        <f>(Table2[[#This Row],[Close Price]]/Table2[[#This Row],[Day Low]])-1</f>
        <v>1.4874141876430214E-2</v>
      </c>
      <c r="AD39" s="1">
        <f>(Table2[[#This Row],[Day High]]/Table2[[#This Row],[Close Price]])-1</f>
        <v>1.8940248027057516E-2</v>
      </c>
      <c r="AE39" s="1">
        <f>(Table2[[#This Row],[Close Price]]/Table2[[#This Row],[Current Week Low]])-1</f>
        <v>3.1395348837209403E-2</v>
      </c>
      <c r="AF39" s="1">
        <f>(Table2[[#This Row],[Current Week High]]/Table2[[#This Row],[Close Price]])-1</f>
        <v>1.916572717023679E-2</v>
      </c>
      <c r="AG39" s="1">
        <f>(Table2[[#This Row],[Close Price]]/Table2[[#This Row],[Current Month Low]])-1</f>
        <v>3.1395348837209403E-2</v>
      </c>
      <c r="AH39" s="1">
        <f>(Table2[[#This Row],[Current Month High]]/Table2[[#This Row],[Close Price]])-1</f>
        <v>0.21736189402480255</v>
      </c>
      <c r="AI39">
        <v>21.7361894024802</v>
      </c>
      <c r="AJ39">
        <v>138.69752421959001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</v>
      </c>
      <c r="AM39" t="s">
        <v>3145</v>
      </c>
      <c r="AN39">
        <v>-15.89</v>
      </c>
      <c r="AO39" t="s">
        <v>3146</v>
      </c>
      <c r="AP39">
        <v>0.15766591070237601</v>
      </c>
      <c r="AQ39">
        <f>(Table2[[#This Row],[Sharpe Ratio]]-AVERAGE(Table2[Sharpe Ratio]))/_xlfn.STDEV.P(Table2[Sharpe Ratio])</f>
        <v>1.1982573941196988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2.8008990291209783</v>
      </c>
      <c r="AS39">
        <f>_xlfn.RANK.AVG(Table2[[#This Row],[1Y Return vs Nifty Z-Score]],Table2[1Y Return vs Nifty Z-Score])</f>
        <v>61</v>
      </c>
      <c r="AT39">
        <f>_xlfn.RANK.AVG(Table2[[#This Row],[6M Return vs Nifty Z-Score]],Table2[6M Return vs Nifty Z-Score])</f>
        <v>82</v>
      </c>
      <c r="AU39">
        <f>_xlfn.RANK.AVG(Table2[[#This Row],[Sharpe Ratio Z-Score]],Table2[Sharpe Ratio Z-Score])</f>
        <v>90</v>
      </c>
      <c r="AV39">
        <f>(Table2[[#This Row],[Rank 1Y]]+Table2[[#This Row],[Rank 6M]]+Table2[[#This Row],[Rank Sharpe]])/3</f>
        <v>77.666666666666671</v>
      </c>
    </row>
    <row r="40" spans="1:48" x14ac:dyDescent="0.3">
      <c r="A40" t="s">
        <v>593</v>
      </c>
      <c r="B40" t="s">
        <v>594</v>
      </c>
      <c r="C40" t="s">
        <v>3105</v>
      </c>
      <c r="D40" t="s">
        <v>51</v>
      </c>
      <c r="E40">
        <v>32558.8578724</v>
      </c>
      <c r="F40">
        <v>1279</v>
      </c>
      <c r="G40">
        <v>98.259302414638299</v>
      </c>
      <c r="H40">
        <f>(Table2[[#This Row],[1Y Return vs Nifty]]-AVERAGE(Table2[1Y Return vs Nifty]))/_xlfn.STDEV.P(Table2[1Y Return vs Nifty])</f>
        <v>1.415438876559868</v>
      </c>
      <c r="I40">
        <v>17.862372759545298</v>
      </c>
      <c r="J40">
        <f>(Table2[[#This Row],[1M Return vs Nifty]]-AVERAGE(Table2[1M Return vs Nifty]))/_xlfn.STDEV.P(Table2[1M Return vs Nifty])</f>
        <v>2.2595832298927183</v>
      </c>
      <c r="K40">
        <v>88.444259365217704</v>
      </c>
      <c r="L40">
        <f>(Table2[[#This Row],[6M Return vs Nifty]]-AVERAGE(Table2[6M Return vs Nifty]))/_xlfn.STDEV.P(Table2[6M Return vs Nifty])</f>
        <v>3.1202327284081806</v>
      </c>
      <c r="M40">
        <v>0.567901089013086</v>
      </c>
      <c r="N40">
        <f>(Table2[[#This Row],[1W Return vs Nifty]]-AVERAGE(Table2[1W Return vs Nifty]))/_xlfn.STDEV.P(Table2[1W Return vs Nifty])</f>
        <v>1.0841617198387488</v>
      </c>
      <c r="O40">
        <v>1231.56</v>
      </c>
      <c r="P40">
        <v>1159.0115297264999</v>
      </c>
      <c r="Q40">
        <v>898.00189862954596</v>
      </c>
      <c r="R40">
        <v>66.838150518646202</v>
      </c>
      <c r="S40" s="1">
        <f>(Table2[[#This Row],[Close Price]]-Table2[[#This Row],[20D EMA]])/Table2[[#This Row],[20D EMA]]</f>
        <v>3.8520250738900301E-2</v>
      </c>
      <c r="T40" s="1">
        <f>(Table2[[#This Row],[Close Price]]-Table2[[#This Row],[50D EMA]])/Table2[[#This Row],[50D EMA]]</f>
        <v>0.10352655447855173</v>
      </c>
      <c r="U40" s="1">
        <f>(Table2[[#This Row],[Close Price]]-Table2[[#This Row],[200D EMA]])/Table2[[#This Row],[200D EMA]]</f>
        <v>0.42427315794309667</v>
      </c>
      <c r="V40">
        <v>0.67096337291181996</v>
      </c>
      <c r="W40">
        <v>1250</v>
      </c>
      <c r="X40">
        <v>1286.5</v>
      </c>
      <c r="Y40">
        <v>1223.75</v>
      </c>
      <c r="Z40">
        <v>1299</v>
      </c>
      <c r="AA40">
        <v>1140.0999999999999</v>
      </c>
      <c r="AB40">
        <v>1307.75</v>
      </c>
      <c r="AC40" s="1">
        <f>(Table2[[#This Row],[Close Price]]/Table2[[#This Row],[Day Low]])-1</f>
        <v>2.3200000000000109E-2</v>
      </c>
      <c r="AD40" s="1">
        <f>(Table2[[#This Row],[Day High]]/Table2[[#This Row],[Close Price]])-1</f>
        <v>5.8639562157936087E-3</v>
      </c>
      <c r="AE40" s="1">
        <f>(Table2[[#This Row],[Close Price]]/Table2[[#This Row],[Current Week Low]])-1</f>
        <v>4.5148110316649559E-2</v>
      </c>
      <c r="AF40" s="1">
        <f>(Table2[[#This Row],[Current Week High]]/Table2[[#This Row],[Close Price]])-1</f>
        <v>1.5637216575449475E-2</v>
      </c>
      <c r="AG40" s="1">
        <f>(Table2[[#This Row],[Close Price]]/Table2[[#This Row],[Current Month Low]])-1</f>
        <v>0.12183141829664068</v>
      </c>
      <c r="AH40" s="1">
        <f>(Table2[[#This Row],[Current Month High]]/Table2[[#This Row],[Close Price]])-1</f>
        <v>2.2478498827208648E-2</v>
      </c>
      <c r="AI40">
        <v>2.2478498827208599</v>
      </c>
      <c r="AJ40">
        <v>135.934329459509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0.28999999999999998</v>
      </c>
      <c r="AM40" t="s">
        <v>3147</v>
      </c>
      <c r="AN40">
        <v>6.7</v>
      </c>
      <c r="AO40" t="s">
        <v>3147</v>
      </c>
      <c r="AP40">
        <v>0.117518954370913</v>
      </c>
      <c r="AQ40">
        <f>(Table2[[#This Row],[Sharpe Ratio]]-AVERAGE(Table2[Sharpe Ratio]))/_xlfn.STDEV.P(Table2[Sharpe Ratio])</f>
        <v>0.72108185379076195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8.600498408490278</v>
      </c>
      <c r="AS40">
        <f>_xlfn.RANK.AVG(Table2[[#This Row],[1Y Return vs Nifty Z-Score]],Table2[1Y Return vs Nifty Z-Score])</f>
        <v>63</v>
      </c>
      <c r="AT40">
        <f>_xlfn.RANK.AVG(Table2[[#This Row],[6M Return vs Nifty Z-Score]],Table2[6M Return vs Nifty Z-Score])</f>
        <v>10</v>
      </c>
      <c r="AU40">
        <f>_xlfn.RANK.AVG(Table2[[#This Row],[Sharpe Ratio Z-Score]],Table2[Sharpe Ratio Z-Score])</f>
        <v>164</v>
      </c>
      <c r="AV40">
        <f>(Table2[[#This Row],[Rank 1Y]]+Table2[[#This Row],[Rank 6M]]+Table2[[#This Row],[Rank Sharpe]])/3</f>
        <v>79</v>
      </c>
    </row>
    <row r="41" spans="1:48" x14ac:dyDescent="0.3">
      <c r="A41" t="s">
        <v>1296</v>
      </c>
      <c r="B41" t="s">
        <v>1297</v>
      </c>
      <c r="C41" t="s">
        <v>3114</v>
      </c>
      <c r="D41" t="s">
        <v>136</v>
      </c>
      <c r="E41">
        <v>8525.9130170499993</v>
      </c>
      <c r="F41">
        <v>1022.45</v>
      </c>
      <c r="G41">
        <v>143.40243810550001</v>
      </c>
      <c r="H41">
        <f>(Table2[[#This Row],[1Y Return vs Nifty]]-AVERAGE(Table2[1Y Return vs Nifty]))/_xlfn.STDEV.P(Table2[1Y Return vs Nifty])</f>
        <v>2.2191575762764417</v>
      </c>
      <c r="I41">
        <v>29.254786962764001</v>
      </c>
      <c r="J41">
        <f>(Table2[[#This Row],[1M Return vs Nifty]]-AVERAGE(Table2[1M Return vs Nifty]))/_xlfn.STDEV.P(Table2[1M Return vs Nifty])</f>
        <v>3.5766141164537664</v>
      </c>
      <c r="K41">
        <v>23.8250843000523</v>
      </c>
      <c r="L41">
        <f>(Table2[[#This Row],[6M Return vs Nifty]]-AVERAGE(Table2[6M Return vs Nifty]))/_xlfn.STDEV.P(Table2[6M Return vs Nifty])</f>
        <v>0.78976092920304319</v>
      </c>
      <c r="M41">
        <v>3.9247987264884601</v>
      </c>
      <c r="N41">
        <f>(Table2[[#This Row],[1W Return vs Nifty]]-AVERAGE(Table2[1W Return vs Nifty]))/_xlfn.STDEV.P(Table2[1W Return vs Nifty])</f>
        <v>1.8148724267699958</v>
      </c>
      <c r="O41">
        <v>949.3</v>
      </c>
      <c r="P41">
        <v>906.29822256809302</v>
      </c>
      <c r="Q41">
        <v>801.12605217358703</v>
      </c>
      <c r="R41">
        <v>66.914507546126501</v>
      </c>
      <c r="S41" s="1">
        <f>(Table2[[#This Row],[Close Price]]-Table2[[#This Row],[20D EMA]])/Table2[[#This Row],[20D EMA]]</f>
        <v>7.7056778679026744E-2</v>
      </c>
      <c r="T41" s="1">
        <f>(Table2[[#This Row],[Close Price]]-Table2[[#This Row],[50D EMA]])/Table2[[#This Row],[50D EMA]]</f>
        <v>0.1281606589746789</v>
      </c>
      <c r="U41" s="1">
        <f>(Table2[[#This Row],[Close Price]]-Table2[[#This Row],[200D EMA]])/Table2[[#This Row],[200D EMA]]</f>
        <v>0.27626607226905764</v>
      </c>
      <c r="V41">
        <v>2.0612902108534801</v>
      </c>
      <c r="W41">
        <v>993</v>
      </c>
      <c r="X41">
        <v>1032.9000000000001</v>
      </c>
      <c r="Y41">
        <v>987.25</v>
      </c>
      <c r="Z41">
        <v>1032.9000000000001</v>
      </c>
      <c r="AA41">
        <v>775.55</v>
      </c>
      <c r="AB41">
        <v>1105</v>
      </c>
      <c r="AC41" s="1">
        <f>(Table2[[#This Row],[Close Price]]/Table2[[#This Row],[Day Low]])-1</f>
        <v>2.9657603222557949E-2</v>
      </c>
      <c r="AD41" s="1">
        <f>(Table2[[#This Row],[Day High]]/Table2[[#This Row],[Close Price]])-1</f>
        <v>1.0220548682087216E-2</v>
      </c>
      <c r="AE41" s="1">
        <f>(Table2[[#This Row],[Close Price]]/Table2[[#This Row],[Current Week Low]])-1</f>
        <v>3.5654596100278546E-2</v>
      </c>
      <c r="AF41" s="1">
        <f>(Table2[[#This Row],[Current Week High]]/Table2[[#This Row],[Close Price]])-1</f>
        <v>1.0220548682087216E-2</v>
      </c>
      <c r="AG41" s="1">
        <f>(Table2[[#This Row],[Close Price]]/Table2[[#This Row],[Current Month Low]])-1</f>
        <v>0.31835471600799448</v>
      </c>
      <c r="AH41" s="1">
        <f>(Table2[[#This Row],[Current Month High]]/Table2[[#This Row],[Close Price]])-1</f>
        <v>8.0737444373808032E-2</v>
      </c>
      <c r="AI41">
        <v>8.5627659054232392</v>
      </c>
      <c r="AJ41">
        <v>182.60088446655601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</v>
      </c>
      <c r="AM41" t="s">
        <v>3147</v>
      </c>
      <c r="AN41">
        <v>14.81</v>
      </c>
      <c r="AO41" t="s">
        <v>3147</v>
      </c>
      <c r="AP41">
        <v>0.13936680423557099</v>
      </c>
      <c r="AQ41">
        <f>(Table2[[#This Row],[Sharpe Ratio]]-AVERAGE(Table2[Sharpe Ratio]))/_xlfn.STDEV.P(Table2[Sharpe Ratio])</f>
        <v>0.98075931173104003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9.3811643604342869</v>
      </c>
      <c r="AS41">
        <f>_xlfn.RANK.AVG(Table2[[#This Row],[1Y Return vs Nifty Z-Score]],Table2[1Y Return vs Nifty Z-Score])</f>
        <v>30</v>
      </c>
      <c r="AT41">
        <f>_xlfn.RANK.AVG(Table2[[#This Row],[6M Return vs Nifty Z-Score]],Table2[6M Return vs Nifty Z-Score])</f>
        <v>120</v>
      </c>
      <c r="AU41">
        <f>_xlfn.RANK.AVG(Table2[[#This Row],[Sharpe Ratio Z-Score]],Table2[Sharpe Ratio Z-Score])</f>
        <v>117</v>
      </c>
      <c r="AV41">
        <f>(Table2[[#This Row],[Rank 1Y]]+Table2[[#This Row],[Rank 6M]]+Table2[[#This Row],[Rank Sharpe]])/3</f>
        <v>89</v>
      </c>
    </row>
    <row r="42" spans="1:48" x14ac:dyDescent="0.3">
      <c r="A42" t="s">
        <v>1478</v>
      </c>
      <c r="B42" t="s">
        <v>1479</v>
      </c>
      <c r="C42" t="s">
        <v>3104</v>
      </c>
      <c r="D42" t="s">
        <v>48</v>
      </c>
      <c r="E42">
        <v>6711.0188995999997</v>
      </c>
      <c r="F42">
        <v>491.6</v>
      </c>
      <c r="G42">
        <v>57.3364202185385</v>
      </c>
      <c r="H42">
        <f>(Table2[[#This Row],[1Y Return vs Nifty]]-AVERAGE(Table2[1Y Return vs Nifty]))/_xlfn.STDEV.P(Table2[1Y Return vs Nifty])</f>
        <v>0.68685666435962334</v>
      </c>
      <c r="I42">
        <v>-5.3380635893735704</v>
      </c>
      <c r="J42">
        <f>(Table2[[#This Row],[1M Return vs Nifty]]-AVERAGE(Table2[1M Return vs Nifty]))/_xlfn.STDEV.P(Table2[1M Return vs Nifty])</f>
        <v>-0.42252529496998115</v>
      </c>
      <c r="K42">
        <v>27.0577240929602</v>
      </c>
      <c r="L42">
        <f>(Table2[[#This Row],[6M Return vs Nifty]]-AVERAGE(Table2[6M Return vs Nifty]))/_xlfn.STDEV.P(Table2[6M Return vs Nifty])</f>
        <v>0.90634514537050337</v>
      </c>
      <c r="M42">
        <v>-6.1687193021837698</v>
      </c>
      <c r="N42">
        <f>(Table2[[#This Row],[1W Return vs Nifty]]-AVERAGE(Table2[1W Return vs Nifty]))/_xlfn.STDEV.P(Table2[1W Return vs Nifty])</f>
        <v>-0.38222813769679226</v>
      </c>
      <c r="O42">
        <v>536.28</v>
      </c>
      <c r="P42">
        <v>543.91722564829001</v>
      </c>
      <c r="Q42">
        <v>456.905472734493</v>
      </c>
      <c r="R42">
        <v>30.3274815912741</v>
      </c>
      <c r="S42" s="1">
        <f>(Table2[[#This Row],[Close Price]]-Table2[[#This Row],[20D EMA]])/Table2[[#This Row],[20D EMA]]</f>
        <v>-8.3314686357872661E-2</v>
      </c>
      <c r="T42" s="1">
        <f>(Table2[[#This Row],[Close Price]]-Table2[[#This Row],[50D EMA]])/Table2[[#This Row],[50D EMA]]</f>
        <v>-9.6186006218011502E-2</v>
      </c>
      <c r="U42" s="1">
        <f>(Table2[[#This Row],[Close Price]]-Table2[[#This Row],[200D EMA]])/Table2[[#This Row],[200D EMA]]</f>
        <v>7.5933709127769519E-2</v>
      </c>
      <c r="V42">
        <v>0.77736979234521997</v>
      </c>
      <c r="W42">
        <v>487.95</v>
      </c>
      <c r="X42">
        <v>518</v>
      </c>
      <c r="Y42">
        <v>487.1</v>
      </c>
      <c r="Z42">
        <v>518</v>
      </c>
      <c r="AA42">
        <v>487.1</v>
      </c>
      <c r="AB42">
        <v>577.79999999999995</v>
      </c>
      <c r="AC42" s="1">
        <f>(Table2[[#This Row],[Close Price]]/Table2[[#This Row],[Day Low]])-1</f>
        <v>7.4802746183011415E-3</v>
      </c>
      <c r="AD42" s="1">
        <f>(Table2[[#This Row],[Day High]]/Table2[[#This Row],[Close Price]])-1</f>
        <v>5.3702196908055333E-2</v>
      </c>
      <c r="AE42" s="1">
        <f>(Table2[[#This Row],[Close Price]]/Table2[[#This Row],[Current Week Low]])-1</f>
        <v>9.2383494149046452E-3</v>
      </c>
      <c r="AF42" s="1">
        <f>(Table2[[#This Row],[Current Week High]]/Table2[[#This Row],[Close Price]])-1</f>
        <v>5.3702196908055333E-2</v>
      </c>
      <c r="AG42" s="1">
        <f>(Table2[[#This Row],[Close Price]]/Table2[[#This Row],[Current Month Low]])-1</f>
        <v>9.2383494149046452E-3</v>
      </c>
      <c r="AH42" s="1">
        <f>(Table2[[#This Row],[Current Month High]]/Table2[[#This Row],[Close Price]])-1</f>
        <v>0.17534580960130164</v>
      </c>
      <c r="AI42">
        <v>25.915378356387301</v>
      </c>
      <c r="AJ42">
        <v>90.358180058083207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-0.1</v>
      </c>
      <c r="AM42" t="s">
        <v>3146</v>
      </c>
      <c r="AN42">
        <v>-11.8</v>
      </c>
      <c r="AO42" t="s">
        <v>3146</v>
      </c>
      <c r="AP42">
        <v>0.19183100726288699</v>
      </c>
      <c r="AQ42">
        <f>(Table2[[#This Row],[Sharpe Ratio]]-AVERAGE(Table2[Sharpe Ratio]))/_xlfn.STDEV.P(Table2[Sharpe Ratio])</f>
        <v>1.6043342154122693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135</v>
      </c>
      <c r="AT42">
        <f>_xlfn.RANK.AVG(Table2[[#This Row],[6M Return vs Nifty Z-Score]],Table2[6M Return vs Nifty Z-Score])</f>
        <v>100</v>
      </c>
      <c r="AU42">
        <f>_xlfn.RANK.AVG(Table2[[#This Row],[Sharpe Ratio Z-Score]],Table2[Sharpe Ratio Z-Score])</f>
        <v>32</v>
      </c>
      <c r="AV42">
        <f>(Table2[[#This Row],[Rank 1Y]]+Table2[[#This Row],[Rank 6M]]+Table2[[#This Row],[Rank Sharpe]])/3</f>
        <v>89</v>
      </c>
    </row>
    <row r="43" spans="1:48" x14ac:dyDescent="0.3">
      <c r="A43" t="s">
        <v>608</v>
      </c>
      <c r="B43" t="s">
        <v>609</v>
      </c>
      <c r="C43" t="s">
        <v>3115</v>
      </c>
      <c r="D43" t="s">
        <v>165</v>
      </c>
      <c r="E43">
        <v>31557.395842000002</v>
      </c>
      <c r="F43">
        <v>7290.5</v>
      </c>
      <c r="G43">
        <v>161.95265120596599</v>
      </c>
      <c r="H43">
        <f>(Table2[[#This Row],[1Y Return vs Nifty]]-AVERAGE(Table2[1Y Return vs Nifty]))/_xlfn.STDEV.P(Table2[1Y Return vs Nifty])</f>
        <v>2.5494215892743228</v>
      </c>
      <c r="I43">
        <v>6.9351846388149099</v>
      </c>
      <c r="J43">
        <f>(Table2[[#This Row],[1M Return vs Nifty]]-AVERAGE(Table2[1M Return vs Nifty]))/_xlfn.STDEV.P(Table2[1M Return vs Nifty])</f>
        <v>0.99633524737125467</v>
      </c>
      <c r="K43">
        <v>86.783880182505797</v>
      </c>
      <c r="L43">
        <f>(Table2[[#This Row],[6M Return vs Nifty]]-AVERAGE(Table2[6M Return vs Nifty]))/_xlfn.STDEV.P(Table2[6M Return vs Nifty])</f>
        <v>3.0603516349495412</v>
      </c>
      <c r="M43">
        <v>-4.7967288166004201</v>
      </c>
      <c r="N43">
        <f>(Table2[[#This Row],[1W Return vs Nifty]]-AVERAGE(Table2[1W Return vs Nifty]))/_xlfn.STDEV.P(Table2[1W Return vs Nifty])</f>
        <v>-8.3580920566416236E-2</v>
      </c>
      <c r="O43">
        <v>7607.25</v>
      </c>
      <c r="P43">
        <v>7241.1593306179602</v>
      </c>
      <c r="Q43">
        <v>5471.3004404004196</v>
      </c>
      <c r="R43">
        <v>38.658980982506797</v>
      </c>
      <c r="S43" s="1">
        <f>(Table2[[#This Row],[Close Price]]-Table2[[#This Row],[20D EMA]])/Table2[[#This Row],[20D EMA]]</f>
        <v>-4.1637911203128597E-2</v>
      </c>
      <c r="T43" s="1">
        <f>(Table2[[#This Row],[Close Price]]-Table2[[#This Row],[50D EMA]])/Table2[[#This Row],[50D EMA]]</f>
        <v>6.813918480347683E-3</v>
      </c>
      <c r="U43" s="1">
        <f>(Table2[[#This Row],[Close Price]]-Table2[[#This Row],[200D EMA]])/Table2[[#This Row],[200D EMA]]</f>
        <v>0.33249856764700741</v>
      </c>
      <c r="V43">
        <v>0.43579407107221302</v>
      </c>
      <c r="W43">
        <v>7190.05</v>
      </c>
      <c r="X43">
        <v>7384.95</v>
      </c>
      <c r="Y43">
        <v>6962.35</v>
      </c>
      <c r="Z43">
        <v>7384.95</v>
      </c>
      <c r="AA43">
        <v>6830.6</v>
      </c>
      <c r="AB43">
        <v>8750</v>
      </c>
      <c r="AC43" s="1">
        <f>(Table2[[#This Row],[Close Price]]/Table2[[#This Row],[Day Low]])-1</f>
        <v>1.3970695614077711E-2</v>
      </c>
      <c r="AD43" s="1">
        <f>(Table2[[#This Row],[Day High]]/Table2[[#This Row],[Close Price]])-1</f>
        <v>1.2955215691653477E-2</v>
      </c>
      <c r="AE43" s="1">
        <f>(Table2[[#This Row],[Close Price]]/Table2[[#This Row],[Current Week Low]])-1</f>
        <v>4.7132074658700063E-2</v>
      </c>
      <c r="AF43" s="1">
        <f>(Table2[[#This Row],[Current Week High]]/Table2[[#This Row],[Close Price]])-1</f>
        <v>1.2955215691653477E-2</v>
      </c>
      <c r="AG43" s="1">
        <f>(Table2[[#This Row],[Close Price]]/Table2[[#This Row],[Current Month Low]])-1</f>
        <v>6.7329370772699182E-2</v>
      </c>
      <c r="AH43" s="1">
        <f>(Table2[[#This Row],[Current Month High]]/Table2[[#This Row],[Close Price]])-1</f>
        <v>0.20019203072491609</v>
      </c>
      <c r="AI43">
        <v>20.019203072491599</v>
      </c>
      <c r="AJ43">
        <v>193.84144129619901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0.04</v>
      </c>
      <c r="AM43" t="s">
        <v>3147</v>
      </c>
      <c r="AN43">
        <v>-10.75</v>
      </c>
      <c r="AO43" t="s">
        <v>3146</v>
      </c>
      <c r="AP43">
        <v>9.0623444799343006E-2</v>
      </c>
      <c r="AQ43">
        <f>(Table2[[#This Row],[Sharpe Ratio]]-AVERAGE(Table2[Sharpe Ratio]))/_xlfn.STDEV.P(Table2[Sharpe Ratio])</f>
        <v>0.40140931856103274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6.9239368695897356</v>
      </c>
      <c r="AS43">
        <f>_xlfn.RANK.AVG(Table2[[#This Row],[1Y Return vs Nifty Z-Score]],Table2[1Y Return vs Nifty Z-Score])</f>
        <v>19</v>
      </c>
      <c r="AT43">
        <f>_xlfn.RANK.AVG(Table2[[#This Row],[6M Return vs Nifty Z-Score]],Table2[6M Return vs Nifty Z-Score])</f>
        <v>11</v>
      </c>
      <c r="AU43">
        <f>_xlfn.RANK.AVG(Table2[[#This Row],[Sharpe Ratio Z-Score]],Table2[Sharpe Ratio Z-Score])</f>
        <v>240</v>
      </c>
      <c r="AV43">
        <f>(Table2[[#This Row],[Rank 1Y]]+Table2[[#This Row],[Rank 6M]]+Table2[[#This Row],[Rank Sharpe]])/3</f>
        <v>90</v>
      </c>
    </row>
    <row r="44" spans="1:48" x14ac:dyDescent="0.3">
      <c r="A44" t="s">
        <v>880</v>
      </c>
      <c r="B44" t="s">
        <v>881</v>
      </c>
      <c r="C44" t="s">
        <v>3100</v>
      </c>
      <c r="D44" t="s">
        <v>271</v>
      </c>
      <c r="E44">
        <v>16838.519492014999</v>
      </c>
      <c r="F44">
        <v>1203.8499999999999</v>
      </c>
      <c r="G44">
        <v>76.797816776271205</v>
      </c>
      <c r="H44">
        <f>(Table2[[#This Row],[1Y Return vs Nifty]]-AVERAGE(Table2[1Y Return vs Nifty]))/_xlfn.STDEV.P(Table2[1Y Return vs Nifty])</f>
        <v>1.0333431920825042</v>
      </c>
      <c r="I44">
        <v>-7.1573913131577296</v>
      </c>
      <c r="J44">
        <f>(Table2[[#This Row],[1M Return vs Nifty]]-AVERAGE(Table2[1M Return vs Nifty]))/_xlfn.STDEV.P(Table2[1M Return vs Nifty])</f>
        <v>-0.63285040800208725</v>
      </c>
      <c r="K44">
        <v>30.887605940542802</v>
      </c>
      <c r="L44">
        <f>(Table2[[#This Row],[6M Return vs Nifty]]-AVERAGE(Table2[6M Return vs Nifty]))/_xlfn.STDEV.P(Table2[6M Return vs Nifty])</f>
        <v>1.0444687229475622</v>
      </c>
      <c r="M44">
        <v>-2.70736794182231</v>
      </c>
      <c r="N44">
        <f>(Table2[[#This Row],[1W Return vs Nifty]]-AVERAGE(Table2[1W Return vs Nifty]))/_xlfn.STDEV.P(Table2[1W Return vs Nifty])</f>
        <v>0.37121947155748608</v>
      </c>
      <c r="O44">
        <v>1251.5999999999999</v>
      </c>
      <c r="P44">
        <v>1206.2910306272399</v>
      </c>
      <c r="Q44">
        <v>979.63280342056498</v>
      </c>
      <c r="R44">
        <v>38.8518106130512</v>
      </c>
      <c r="S44" s="1">
        <f>(Table2[[#This Row],[Close Price]]-Table2[[#This Row],[20D EMA]])/Table2[[#This Row],[20D EMA]]</f>
        <v>-3.8151166506871205E-2</v>
      </c>
      <c r="T44" s="1">
        <f>(Table2[[#This Row],[Close Price]]-Table2[[#This Row],[50D EMA]])/Table2[[#This Row],[50D EMA]]</f>
        <v>-2.023583501214257E-3</v>
      </c>
      <c r="U44" s="1">
        <f>(Table2[[#This Row],[Close Price]]-Table2[[#This Row],[200D EMA]])/Table2[[#This Row],[200D EMA]]</f>
        <v>0.22887881642646107</v>
      </c>
      <c r="V44">
        <v>1.4334274166308201</v>
      </c>
      <c r="W44">
        <v>1188.6500000000001</v>
      </c>
      <c r="X44">
        <v>1237.95</v>
      </c>
      <c r="Y44">
        <v>1188.6500000000001</v>
      </c>
      <c r="Z44">
        <v>1238.7</v>
      </c>
      <c r="AA44">
        <v>1175.05</v>
      </c>
      <c r="AB44">
        <v>1409.5</v>
      </c>
      <c r="AC44" s="1">
        <f>(Table2[[#This Row],[Close Price]]/Table2[[#This Row],[Day Low]])-1</f>
        <v>1.2787616203255636E-2</v>
      </c>
      <c r="AD44" s="1">
        <f>(Table2[[#This Row],[Day High]]/Table2[[#This Row],[Close Price]])-1</f>
        <v>2.8325788096523752E-2</v>
      </c>
      <c r="AE44" s="1">
        <f>(Table2[[#This Row],[Close Price]]/Table2[[#This Row],[Current Week Low]])-1</f>
        <v>1.2787616203255636E-2</v>
      </c>
      <c r="AF44" s="1">
        <f>(Table2[[#This Row],[Current Week High]]/Table2[[#This Row],[Close Price]])-1</f>
        <v>2.8948789300992761E-2</v>
      </c>
      <c r="AG44" s="1">
        <f>(Table2[[#This Row],[Close Price]]/Table2[[#This Row],[Current Month Low]])-1</f>
        <v>2.4509595336368539E-2</v>
      </c>
      <c r="AH44" s="1">
        <f>(Table2[[#This Row],[Current Month High]]/Table2[[#This Row],[Close Price]])-1</f>
        <v>0.17082693026539864</v>
      </c>
      <c r="AI44">
        <v>28.587448602400599</v>
      </c>
      <c r="AJ44">
        <v>123.12111945139399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0.08</v>
      </c>
      <c r="AM44" t="s">
        <v>3147</v>
      </c>
      <c r="AN44">
        <v>-12.34</v>
      </c>
      <c r="AO44" t="s">
        <v>3146</v>
      </c>
      <c r="AP44">
        <v>0.15834886563200601</v>
      </c>
      <c r="AQ44">
        <f>(Table2[[#This Row],[Sharpe Ratio]]-AVERAGE(Table2[Sharpe Ratio]))/_xlfn.STDEV.P(Table2[Sharpe Ratio])</f>
        <v>1.2063748061814223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3.0225557847668871</v>
      </c>
      <c r="AS44">
        <f>_xlfn.RANK.AVG(Table2[[#This Row],[1Y Return vs Nifty Z-Score]],Table2[1Y Return vs Nifty Z-Score])</f>
        <v>98</v>
      </c>
      <c r="AT44">
        <f>_xlfn.RANK.AVG(Table2[[#This Row],[6M Return vs Nifty Z-Score]],Table2[6M Return vs Nifty Z-Score])</f>
        <v>86</v>
      </c>
      <c r="AU44">
        <f>_xlfn.RANK.AVG(Table2[[#This Row],[Sharpe Ratio Z-Score]],Table2[Sharpe Ratio Z-Score])</f>
        <v>88</v>
      </c>
      <c r="AV44">
        <f>(Table2[[#This Row],[Rank 1Y]]+Table2[[#This Row],[Rank 6M]]+Table2[[#This Row],[Rank Sharpe]])/3</f>
        <v>90.666666666666671</v>
      </c>
    </row>
    <row r="45" spans="1:48" x14ac:dyDescent="0.3">
      <c r="A45" t="s">
        <v>308</v>
      </c>
      <c r="B45" t="s">
        <v>309</v>
      </c>
      <c r="C45" t="s">
        <v>3100</v>
      </c>
      <c r="D45" t="s">
        <v>271</v>
      </c>
      <c r="E45">
        <v>86899.552285149999</v>
      </c>
      <c r="F45">
        <v>5670.5</v>
      </c>
      <c r="G45">
        <v>58.448112682146103</v>
      </c>
      <c r="H45">
        <f>(Table2[[#This Row],[1Y Return vs Nifty]]-AVERAGE(Table2[1Y Return vs Nifty]))/_xlfn.STDEV.P(Table2[1Y Return vs Nifty])</f>
        <v>0.7066489984024773</v>
      </c>
      <c r="I45">
        <v>11.183527044032299</v>
      </c>
      <c r="J45">
        <f>(Table2[[#This Row],[1M Return vs Nifty]]-AVERAGE(Table2[1M Return vs Nifty]))/_xlfn.STDEV.P(Table2[1M Return vs Nifty])</f>
        <v>1.487468914436971</v>
      </c>
      <c r="K45">
        <v>60.021676247268502</v>
      </c>
      <c r="L45">
        <f>(Table2[[#This Row],[6M Return vs Nifty]]-AVERAGE(Table2[6M Return vs Nifty]))/_xlfn.STDEV.P(Table2[6M Return vs Nifty])</f>
        <v>2.0951805151890128</v>
      </c>
      <c r="M45">
        <v>7.8921186148917499</v>
      </c>
      <c r="N45">
        <f>(Table2[[#This Row],[1W Return vs Nifty]]-AVERAGE(Table2[1W Return vs Nifty]))/_xlfn.STDEV.P(Table2[1W Return vs Nifty])</f>
        <v>2.6784564359796987</v>
      </c>
      <c r="O45">
        <v>5490.31</v>
      </c>
      <c r="P45">
        <v>5276.0856300238202</v>
      </c>
      <c r="Q45">
        <v>4445.14362626411</v>
      </c>
      <c r="R45">
        <v>60.998462429512898</v>
      </c>
      <c r="S45" s="1">
        <f>(Table2[[#This Row],[Close Price]]-Table2[[#This Row],[20D EMA]])/Table2[[#This Row],[20D EMA]]</f>
        <v>3.2819640421032616E-2</v>
      </c>
      <c r="T45" s="1">
        <f>(Table2[[#This Row],[Close Price]]-Table2[[#This Row],[50D EMA]])/Table2[[#This Row],[50D EMA]]</f>
        <v>7.4755111579642652E-2</v>
      </c>
      <c r="U45" s="1">
        <f>(Table2[[#This Row],[Close Price]]-Table2[[#This Row],[200D EMA]])/Table2[[#This Row],[200D EMA]]</f>
        <v>0.27566181810096702</v>
      </c>
      <c r="V45">
        <v>1.2580688529874799</v>
      </c>
      <c r="W45">
        <v>5590.05</v>
      </c>
      <c r="X45">
        <v>5700</v>
      </c>
      <c r="Y45">
        <v>5590.05</v>
      </c>
      <c r="Z45">
        <v>5737.95</v>
      </c>
      <c r="AA45">
        <v>5078.5</v>
      </c>
      <c r="AB45">
        <v>5798.7</v>
      </c>
      <c r="AC45" s="1">
        <f>(Table2[[#This Row],[Close Price]]/Table2[[#This Row],[Day Low]])-1</f>
        <v>1.4391642293002604E-2</v>
      </c>
      <c r="AD45" s="1">
        <f>(Table2[[#This Row],[Day High]]/Table2[[#This Row],[Close Price]])-1</f>
        <v>5.2023631073097043E-3</v>
      </c>
      <c r="AE45" s="1">
        <f>(Table2[[#This Row],[Close Price]]/Table2[[#This Row],[Current Week Low]])-1</f>
        <v>1.4391642293002604E-2</v>
      </c>
      <c r="AF45" s="1">
        <f>(Table2[[#This Row],[Current Week High]]/Table2[[#This Row],[Close Price]])-1</f>
        <v>1.1894894630103181E-2</v>
      </c>
      <c r="AG45" s="1">
        <f>(Table2[[#This Row],[Close Price]]/Table2[[#This Row],[Current Month Low]])-1</f>
        <v>0.11656985330314074</v>
      </c>
      <c r="AH45" s="1">
        <f>(Table2[[#This Row],[Current Month High]]/Table2[[#This Row],[Close Price]])-1</f>
        <v>2.2608235605325877E-2</v>
      </c>
      <c r="AI45">
        <v>2.2608235605325802</v>
      </c>
      <c r="AJ45">
        <v>87.726050072418701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0.12</v>
      </c>
      <c r="AM45" t="s">
        <v>3147</v>
      </c>
      <c r="AN45">
        <v>3.67</v>
      </c>
      <c r="AO45" t="s">
        <v>3147</v>
      </c>
      <c r="AP45">
        <v>0.13485487634198301</v>
      </c>
      <c r="AQ45">
        <f>(Table2[[#This Row],[Sharpe Ratio]]-AVERAGE(Table2[Sharpe Ratio]))/_xlfn.STDEV.P(Table2[Sharpe Ratio])</f>
        <v>0.9271317935507698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7.8948866575589296</v>
      </c>
      <c r="AS45">
        <f>_xlfn.RANK.AVG(Table2[[#This Row],[1Y Return vs Nifty Z-Score]],Table2[1Y Return vs Nifty Z-Score])</f>
        <v>132</v>
      </c>
      <c r="AT45">
        <f>_xlfn.RANK.AVG(Table2[[#This Row],[6M Return vs Nifty Z-Score]],Table2[6M Return vs Nifty Z-Score])</f>
        <v>27</v>
      </c>
      <c r="AU45">
        <f>_xlfn.RANK.AVG(Table2[[#This Row],[Sharpe Ratio Z-Score]],Table2[Sharpe Ratio Z-Score])</f>
        <v>121</v>
      </c>
      <c r="AV45">
        <f>(Table2[[#This Row],[Rank 1Y]]+Table2[[#This Row],[Rank 6M]]+Table2[[#This Row],[Rank Sharpe]])/3</f>
        <v>93.333333333333329</v>
      </c>
    </row>
    <row r="46" spans="1:48" x14ac:dyDescent="0.3">
      <c r="A46" t="s">
        <v>967</v>
      </c>
      <c r="B46" t="s">
        <v>968</v>
      </c>
      <c r="C46" t="s">
        <v>3112</v>
      </c>
      <c r="D46" t="s">
        <v>264</v>
      </c>
      <c r="E46">
        <v>14239.60861032</v>
      </c>
      <c r="F46">
        <v>1793.2</v>
      </c>
      <c r="G46">
        <v>75.620749237881896</v>
      </c>
      <c r="H46">
        <f>(Table2[[#This Row],[1Y Return vs Nifty]]-AVERAGE(Table2[1Y Return vs Nifty]))/_xlfn.STDEV.P(Table2[1Y Return vs Nifty])</f>
        <v>1.0123869342383167</v>
      </c>
      <c r="I46">
        <v>4.7470857064939196</v>
      </c>
      <c r="J46">
        <f>(Table2[[#This Row],[1M Return vs Nifty]]-AVERAGE(Table2[1M Return vs Nifty]))/_xlfn.STDEV.P(Table2[1M Return vs Nifty])</f>
        <v>0.74337798780253184</v>
      </c>
      <c r="K46">
        <v>29.7742412016852</v>
      </c>
      <c r="L46">
        <f>(Table2[[#This Row],[6M Return vs Nifty]]-AVERAGE(Table2[6M Return vs Nifty]))/_xlfn.STDEV.P(Table2[6M Return vs Nifty])</f>
        <v>1.004315546688032</v>
      </c>
      <c r="M46">
        <v>-5.0498278777308299</v>
      </c>
      <c r="N46">
        <f>(Table2[[#This Row],[1W Return vs Nifty]]-AVERAGE(Table2[1W Return vs Nifty]))/_xlfn.STDEV.P(Table2[1W Return vs Nifty])</f>
        <v>-0.1386741089370114</v>
      </c>
      <c r="O46">
        <v>1747.38</v>
      </c>
      <c r="P46">
        <v>1780.4187724864601</v>
      </c>
      <c r="Q46">
        <v>1591.2554197638899</v>
      </c>
      <c r="R46">
        <v>56.366051657790102</v>
      </c>
      <c r="S46" s="1">
        <f>(Table2[[#This Row],[Close Price]]-Table2[[#This Row],[20D EMA]])/Table2[[#This Row],[20D EMA]]</f>
        <v>2.6222115395620835E-2</v>
      </c>
      <c r="T46" s="1">
        <f>(Table2[[#This Row],[Close Price]]-Table2[[#This Row],[50D EMA]])/Table2[[#This Row],[50D EMA]]</f>
        <v>7.1787759773450652E-3</v>
      </c>
      <c r="U46" s="1">
        <f>(Table2[[#This Row],[Close Price]]-Table2[[#This Row],[200D EMA]])/Table2[[#This Row],[200D EMA]]</f>
        <v>0.12690896617092096</v>
      </c>
      <c r="V46">
        <v>1.7562858459236399</v>
      </c>
      <c r="W46">
        <v>1701</v>
      </c>
      <c r="X46">
        <v>1900</v>
      </c>
      <c r="Y46">
        <v>1615</v>
      </c>
      <c r="Z46">
        <v>1900</v>
      </c>
      <c r="AA46">
        <v>1604</v>
      </c>
      <c r="AB46">
        <v>1900</v>
      </c>
      <c r="AC46" s="1">
        <f>(Table2[[#This Row],[Close Price]]/Table2[[#This Row],[Day Low]])-1</f>
        <v>5.4203409758965426E-2</v>
      </c>
      <c r="AD46" s="1">
        <f>(Table2[[#This Row],[Day High]]/Table2[[#This Row],[Close Price]])-1</f>
        <v>5.9558331474458992E-2</v>
      </c>
      <c r="AE46" s="1">
        <f>(Table2[[#This Row],[Close Price]]/Table2[[#This Row],[Current Week Low]])-1</f>
        <v>0.11034055727554182</v>
      </c>
      <c r="AF46" s="1">
        <f>(Table2[[#This Row],[Current Week High]]/Table2[[#This Row],[Close Price]])-1</f>
        <v>5.9558331474458992E-2</v>
      </c>
      <c r="AG46" s="1">
        <f>(Table2[[#This Row],[Close Price]]/Table2[[#This Row],[Current Month Low]])-1</f>
        <v>0.11795511221945132</v>
      </c>
      <c r="AH46" s="1">
        <f>(Table2[[#This Row],[Current Month High]]/Table2[[#This Row],[Close Price]])-1</f>
        <v>5.9558331474458992E-2</v>
      </c>
      <c r="AI46">
        <v>49.6765558777604</v>
      </c>
      <c r="AJ46">
        <v>123.24307500778001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-0.06</v>
      </c>
      <c r="AM46" t="s">
        <v>3146</v>
      </c>
      <c r="AN46">
        <v>1.31</v>
      </c>
      <c r="AO46" t="s">
        <v>3147</v>
      </c>
      <c r="AP46">
        <v>0.15038445728641101</v>
      </c>
      <c r="AQ46">
        <f>(Table2[[#This Row],[Sharpe Ratio]]-AVERAGE(Table2[Sharpe Ratio]))/_xlfn.STDEV.P(Table2[Sharpe Ratio])</f>
        <v>1.1117120670105525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101</v>
      </c>
      <c r="AT46">
        <f>_xlfn.RANK.AVG(Table2[[#This Row],[6M Return vs Nifty Z-Score]],Table2[6M Return vs Nifty Z-Score])</f>
        <v>89</v>
      </c>
      <c r="AU46">
        <f>_xlfn.RANK.AVG(Table2[[#This Row],[Sharpe Ratio Z-Score]],Table2[Sharpe Ratio Z-Score])</f>
        <v>100</v>
      </c>
      <c r="AV46">
        <f>(Table2[[#This Row],[Rank 1Y]]+Table2[[#This Row],[Rank 6M]]+Table2[[#This Row],[Rank Sharpe]])/3</f>
        <v>96.666666666666671</v>
      </c>
    </row>
    <row r="47" spans="1:48" x14ac:dyDescent="0.3">
      <c r="A47" t="s">
        <v>269</v>
      </c>
      <c r="B47" t="s">
        <v>270</v>
      </c>
      <c r="C47" t="s">
        <v>3100</v>
      </c>
      <c r="D47" t="s">
        <v>271</v>
      </c>
      <c r="E47">
        <v>95392.647315519993</v>
      </c>
      <c r="F47">
        <v>10990.4</v>
      </c>
      <c r="G47">
        <v>154.41788426118501</v>
      </c>
      <c r="H47">
        <f>(Table2[[#This Row],[1Y Return vs Nifty]]-AVERAGE(Table2[1Y Return vs Nifty]))/_xlfn.STDEV.P(Table2[1Y Return vs Nifty])</f>
        <v>2.4152742156182954</v>
      </c>
      <c r="I47">
        <v>3.1159827807154801</v>
      </c>
      <c r="J47">
        <f>(Table2[[#This Row],[1M Return vs Nifty]]-AVERAGE(Table2[1M Return vs Nifty]))/_xlfn.STDEV.P(Table2[1M Return vs Nifty])</f>
        <v>0.55481278168464321</v>
      </c>
      <c r="K47">
        <v>39.4365837789029</v>
      </c>
      <c r="L47">
        <f>(Table2[[#This Row],[6M Return vs Nifty]]-AVERAGE(Table2[6M Return vs Nifty]))/_xlfn.STDEV.P(Table2[6M Return vs Nifty])</f>
        <v>1.3527851281668541</v>
      </c>
      <c r="M47">
        <v>-2.2652773829484998</v>
      </c>
      <c r="N47">
        <f>(Table2[[#This Row],[1W Return vs Nifty]]-AVERAGE(Table2[1W Return vs Nifty]))/_xlfn.STDEV.P(Table2[1W Return vs Nifty])</f>
        <v>0.46745127237142486</v>
      </c>
      <c r="O47">
        <v>11211.49</v>
      </c>
      <c r="P47">
        <v>11119.764432690001</v>
      </c>
      <c r="Q47">
        <v>9204.0563244641198</v>
      </c>
      <c r="R47">
        <v>43.555917338570303</v>
      </c>
      <c r="S47" s="1">
        <f>(Table2[[#This Row],[Close Price]]-Table2[[#This Row],[20D EMA]])/Table2[[#This Row],[20D EMA]]</f>
        <v>-1.9719948017614085E-2</v>
      </c>
      <c r="T47" s="1">
        <f>(Table2[[#This Row],[Close Price]]-Table2[[#This Row],[50D EMA]])/Table2[[#This Row],[50D EMA]]</f>
        <v>-1.1633738598786704E-2</v>
      </c>
      <c r="U47" s="1">
        <f>(Table2[[#This Row],[Close Price]]-Table2[[#This Row],[200D EMA]])/Table2[[#This Row],[200D EMA]]</f>
        <v>0.19408221903073639</v>
      </c>
      <c r="V47">
        <v>0.52491370172526897</v>
      </c>
      <c r="W47">
        <v>10681</v>
      </c>
      <c r="X47">
        <v>11080</v>
      </c>
      <c r="Y47">
        <v>10681</v>
      </c>
      <c r="Z47">
        <v>11131.6</v>
      </c>
      <c r="AA47">
        <v>10428.85</v>
      </c>
      <c r="AB47">
        <v>11881.85</v>
      </c>
      <c r="AC47" s="1">
        <f>(Table2[[#This Row],[Close Price]]/Table2[[#This Row],[Day Low]])-1</f>
        <v>2.8967325156820545E-2</v>
      </c>
      <c r="AD47" s="1">
        <f>(Table2[[#This Row],[Day High]]/Table2[[#This Row],[Close Price]])-1</f>
        <v>8.1525695152133704E-3</v>
      </c>
      <c r="AE47" s="1">
        <f>(Table2[[#This Row],[Close Price]]/Table2[[#This Row],[Current Week Low]])-1</f>
        <v>2.8967325156820545E-2</v>
      </c>
      <c r="AF47" s="1">
        <f>(Table2[[#This Row],[Current Week High]]/Table2[[#This Row],[Close Price]])-1</f>
        <v>1.2847576066385313E-2</v>
      </c>
      <c r="AG47" s="1">
        <f>(Table2[[#This Row],[Close Price]]/Table2[[#This Row],[Current Month Low]])-1</f>
        <v>5.384582192667442E-2</v>
      </c>
      <c r="AH47" s="1">
        <f>(Table2[[#This Row],[Current Month High]]/Table2[[#This Row],[Close Price]])-1</f>
        <v>8.1111697481438316E-2</v>
      </c>
      <c r="AI47">
        <v>14.8183869558887</v>
      </c>
      <c r="AJ47">
        <v>184.04471150739801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-0.03</v>
      </c>
      <c r="AM47" t="s">
        <v>3146</v>
      </c>
      <c r="AN47">
        <v>-4.9000000000000004</v>
      </c>
      <c r="AO47" t="s">
        <v>3146</v>
      </c>
      <c r="AP47">
        <v>0.102011328801797</v>
      </c>
      <c r="AQ47">
        <f>(Table2[[#This Row],[Sharpe Ratio]]-AVERAGE(Table2[Sharpe Ratio]))/_xlfn.STDEV.P(Table2[Sharpe Ratio])</f>
        <v>0.53676253580643629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5.3270859336476537</v>
      </c>
      <c r="AS47">
        <f>_xlfn.RANK.AVG(Table2[[#This Row],[1Y Return vs Nifty Z-Score]],Table2[1Y Return vs Nifty Z-Score])</f>
        <v>24</v>
      </c>
      <c r="AT47">
        <f>_xlfn.RANK.AVG(Table2[[#This Row],[6M Return vs Nifty Z-Score]],Table2[6M Return vs Nifty Z-Score])</f>
        <v>65</v>
      </c>
      <c r="AU47">
        <f>_xlfn.RANK.AVG(Table2[[#This Row],[Sharpe Ratio Z-Score]],Table2[Sharpe Ratio Z-Score])</f>
        <v>205</v>
      </c>
      <c r="AV47">
        <f>(Table2[[#This Row],[Rank 1Y]]+Table2[[#This Row],[Rank 6M]]+Table2[[#This Row],[Rank Sharpe]])/3</f>
        <v>98</v>
      </c>
    </row>
    <row r="48" spans="1:48" x14ac:dyDescent="0.3">
      <c r="A48" t="s">
        <v>1565</v>
      </c>
      <c r="B48" t="s">
        <v>1566</v>
      </c>
      <c r="C48" t="s">
        <v>3107</v>
      </c>
      <c r="D48" t="s">
        <v>197</v>
      </c>
      <c r="E48">
        <v>5955.331901175</v>
      </c>
      <c r="F48">
        <v>2074.75</v>
      </c>
      <c r="G48">
        <v>95.468625234806495</v>
      </c>
      <c r="H48">
        <f>(Table2[[#This Row],[1Y Return vs Nifty]]-AVERAGE(Table2[1Y Return vs Nifty]))/_xlfn.STDEV.P(Table2[1Y Return vs Nifty])</f>
        <v>1.3657542589546015</v>
      </c>
      <c r="I48">
        <v>-9.5451473506873903</v>
      </c>
      <c r="J48">
        <f>(Table2[[#This Row],[1M Return vs Nifty]]-AVERAGE(Table2[1M Return vs Nifty]))/_xlfn.STDEV.P(Table2[1M Return vs Nifty])</f>
        <v>-0.9088892172397901</v>
      </c>
      <c r="K48">
        <v>24.463947622071</v>
      </c>
      <c r="L48">
        <f>(Table2[[#This Row],[6M Return vs Nifty]]-AVERAGE(Table2[6M Return vs Nifty]))/_xlfn.STDEV.P(Table2[6M Return vs Nifty])</f>
        <v>0.81280134954282091</v>
      </c>
      <c r="M48">
        <v>-5.1565784557215402</v>
      </c>
      <c r="N48">
        <f>(Table2[[#This Row],[1W Return vs Nifty]]-AVERAGE(Table2[1W Return vs Nifty]))/_xlfn.STDEV.P(Table2[1W Return vs Nifty])</f>
        <v>-0.1619109778358723</v>
      </c>
      <c r="O48">
        <v>2168.1999999999998</v>
      </c>
      <c r="P48">
        <v>2288.2754465491298</v>
      </c>
      <c r="Q48">
        <v>1964.3662025552801</v>
      </c>
      <c r="R48">
        <v>38.894965962606598</v>
      </c>
      <c r="S48" s="1">
        <f>(Table2[[#This Row],[Close Price]]-Table2[[#This Row],[20D EMA]])/Table2[[#This Row],[20D EMA]]</f>
        <v>-4.3100267502997801E-2</v>
      </c>
      <c r="T48" s="1">
        <f>(Table2[[#This Row],[Close Price]]-Table2[[#This Row],[50D EMA]])/Table2[[#This Row],[50D EMA]]</f>
        <v>-9.3312825110779499E-2</v>
      </c>
      <c r="U48" s="1">
        <f>(Table2[[#This Row],[Close Price]]-Table2[[#This Row],[200D EMA]])/Table2[[#This Row],[200D EMA]]</f>
        <v>5.6193085230814309E-2</v>
      </c>
      <c r="V48">
        <v>0.52929656285520599</v>
      </c>
      <c r="W48">
        <v>2017.1</v>
      </c>
      <c r="X48">
        <v>2092.1</v>
      </c>
      <c r="Y48">
        <v>1974.2</v>
      </c>
      <c r="Z48">
        <v>2092.1</v>
      </c>
      <c r="AA48">
        <v>1974.2</v>
      </c>
      <c r="AB48">
        <v>2480</v>
      </c>
      <c r="AC48" s="1">
        <f>(Table2[[#This Row],[Close Price]]/Table2[[#This Row],[Day Low]])-1</f>
        <v>2.8580635565911505E-2</v>
      </c>
      <c r="AD48" s="1">
        <f>(Table2[[#This Row],[Day High]]/Table2[[#This Row],[Close Price]])-1</f>
        <v>8.3624533076274155E-3</v>
      </c>
      <c r="AE48" s="1">
        <f>(Table2[[#This Row],[Close Price]]/Table2[[#This Row],[Current Week Low]])-1</f>
        <v>5.0932023097963741E-2</v>
      </c>
      <c r="AF48" s="1">
        <f>(Table2[[#This Row],[Current Week High]]/Table2[[#This Row],[Close Price]])-1</f>
        <v>8.3624533076274155E-3</v>
      </c>
      <c r="AG48" s="1">
        <f>(Table2[[#This Row],[Close Price]]/Table2[[#This Row],[Current Month Low]])-1</f>
        <v>5.0932023097963741E-2</v>
      </c>
      <c r="AH48" s="1">
        <f>(Table2[[#This Row],[Current Month High]]/Table2[[#This Row],[Close Price]])-1</f>
        <v>0.19532473792023142</v>
      </c>
      <c r="AI48">
        <v>42.287022532835202</v>
      </c>
      <c r="AJ48">
        <v>130.47656076427401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-0.1</v>
      </c>
      <c r="AM48" t="s">
        <v>3146</v>
      </c>
      <c r="AN48">
        <v>-2.67</v>
      </c>
      <c r="AO48" t="s">
        <v>3146</v>
      </c>
      <c r="AP48">
        <v>0.13796301036527001</v>
      </c>
      <c r="AQ48">
        <f>(Table2[[#This Row],[Sharpe Ratio]]-AVERAGE(Table2[Sharpe Ratio]))/_xlfn.STDEV.P(Table2[Sharpe Ratio])</f>
        <v>0.96407420880466055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66</v>
      </c>
      <c r="AT48">
        <f>_xlfn.RANK.AVG(Table2[[#This Row],[6M Return vs Nifty Z-Score]],Table2[6M Return vs Nifty Z-Score])</f>
        <v>114</v>
      </c>
      <c r="AU48">
        <f>_xlfn.RANK.AVG(Table2[[#This Row],[Sharpe Ratio Z-Score]],Table2[Sharpe Ratio Z-Score])</f>
        <v>118</v>
      </c>
      <c r="AV48">
        <f>(Table2[[#This Row],[Rank 1Y]]+Table2[[#This Row],[Rank 6M]]+Table2[[#This Row],[Rank Sharpe]])/3</f>
        <v>99.333333333333329</v>
      </c>
    </row>
    <row r="49" spans="1:48" x14ac:dyDescent="0.3">
      <c r="A49" t="s">
        <v>129</v>
      </c>
      <c r="B49" t="s">
        <v>130</v>
      </c>
      <c r="C49" t="s">
        <v>3112</v>
      </c>
      <c r="D49" t="s">
        <v>131</v>
      </c>
      <c r="E49">
        <v>207341.87648458499</v>
      </c>
      <c r="F49">
        <v>283.64999999999998</v>
      </c>
      <c r="G49">
        <v>86.514339544241096</v>
      </c>
      <c r="H49">
        <f>(Table2[[#This Row],[1Y Return vs Nifty]]-AVERAGE(Table2[1Y Return vs Nifty]))/_xlfn.STDEV.P(Table2[1Y Return vs Nifty])</f>
        <v>1.2063340781901366</v>
      </c>
      <c r="I49">
        <v>-1.69990398755766</v>
      </c>
      <c r="J49">
        <f>(Table2[[#This Row],[1M Return vs Nifty]]-AVERAGE(Table2[1M Return vs Nifty]))/_xlfn.STDEV.P(Table2[1M Return vs Nifty])</f>
        <v>-1.932391625891487E-3</v>
      </c>
      <c r="K49">
        <v>12.4441279218322</v>
      </c>
      <c r="L49">
        <f>(Table2[[#This Row],[6M Return vs Nifty]]-AVERAGE(Table2[6M Return vs Nifty]))/_xlfn.STDEV.P(Table2[6M Return vs Nifty])</f>
        <v>0.37931003965394905</v>
      </c>
      <c r="M49">
        <v>-4.0290000096106402</v>
      </c>
      <c r="N49">
        <f>(Table2[[#This Row],[1W Return vs Nifty]]-AVERAGE(Table2[1W Return vs Nifty]))/_xlfn.STDEV.P(Table2[1W Return vs Nifty])</f>
        <v>8.3533993223116998E-2</v>
      </c>
      <c r="O49">
        <v>279.83999999999997</v>
      </c>
      <c r="P49">
        <v>285.396828073439</v>
      </c>
      <c r="Q49">
        <v>256.85709089086498</v>
      </c>
      <c r="R49">
        <v>58.4307973586915</v>
      </c>
      <c r="S49" s="1">
        <f>(Table2[[#This Row],[Close Price]]-Table2[[#This Row],[20D EMA]])/Table2[[#This Row],[20D EMA]]</f>
        <v>1.3614922813036031E-2</v>
      </c>
      <c r="T49" s="1">
        <f>(Table2[[#This Row],[Close Price]]-Table2[[#This Row],[50D EMA]])/Table2[[#This Row],[50D EMA]]</f>
        <v>-6.1206989763373304E-3</v>
      </c>
      <c r="U49" s="1">
        <f>(Table2[[#This Row],[Close Price]]-Table2[[#This Row],[200D EMA]])/Table2[[#This Row],[200D EMA]]</f>
        <v>0.10431056824714616</v>
      </c>
      <c r="V49">
        <v>0.73852531442551905</v>
      </c>
      <c r="W49">
        <v>270.85000000000002</v>
      </c>
      <c r="X49">
        <v>284.5</v>
      </c>
      <c r="Y49">
        <v>267.39999999999998</v>
      </c>
      <c r="Z49">
        <v>284.5</v>
      </c>
      <c r="AA49">
        <v>257.45</v>
      </c>
      <c r="AB49">
        <v>291.05</v>
      </c>
      <c r="AC49" s="1">
        <f>(Table2[[#This Row],[Close Price]]/Table2[[#This Row],[Day Low]])-1</f>
        <v>4.7258630238139032E-2</v>
      </c>
      <c r="AD49" s="1">
        <f>(Table2[[#This Row],[Day High]]/Table2[[#This Row],[Close Price]])-1</f>
        <v>2.9966508020449201E-3</v>
      </c>
      <c r="AE49" s="1">
        <f>(Table2[[#This Row],[Close Price]]/Table2[[#This Row],[Current Week Low]])-1</f>
        <v>6.0770381451009658E-2</v>
      </c>
      <c r="AF49" s="1">
        <f>(Table2[[#This Row],[Current Week High]]/Table2[[#This Row],[Close Price]])-1</f>
        <v>2.9966508020449201E-3</v>
      </c>
      <c r="AG49" s="1">
        <f>(Table2[[#This Row],[Close Price]]/Table2[[#This Row],[Current Month Low]])-1</f>
        <v>0.1017673334628082</v>
      </c>
      <c r="AH49" s="1">
        <f>(Table2[[#This Row],[Current Month High]]/Table2[[#This Row],[Close Price]])-1</f>
        <v>2.6088489335448717E-2</v>
      </c>
      <c r="AI49">
        <v>20.0423056583818</v>
      </c>
      <c r="AJ49">
        <v>116.940726577437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-0.02</v>
      </c>
      <c r="AM49" t="s">
        <v>3146</v>
      </c>
      <c r="AN49">
        <v>-0.79</v>
      </c>
      <c r="AO49" t="s">
        <v>3146</v>
      </c>
      <c r="AP49">
        <v>0.20953403133017701</v>
      </c>
      <c r="AQ49">
        <f>(Table2[[#This Row],[Sharpe Ratio]]-AVERAGE(Table2[Sharpe Ratio]))/_xlfn.STDEV.P(Table2[Sharpe Ratio])</f>
        <v>1.8147474284344742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78</v>
      </c>
      <c r="AT49">
        <f>_xlfn.RANK.AVG(Table2[[#This Row],[6M Return vs Nifty Z-Score]],Table2[6M Return vs Nifty Z-Score])</f>
        <v>201</v>
      </c>
      <c r="AU49">
        <f>_xlfn.RANK.AVG(Table2[[#This Row],[Sharpe Ratio Z-Score]],Table2[Sharpe Ratio Z-Score])</f>
        <v>20</v>
      </c>
      <c r="AV49">
        <f>(Table2[[#This Row],[Rank 1Y]]+Table2[[#This Row],[Rank 6M]]+Table2[[#This Row],[Rank Sharpe]])/3</f>
        <v>99.666666666666671</v>
      </c>
    </row>
    <row r="50" spans="1:48" x14ac:dyDescent="0.3">
      <c r="A50" t="s">
        <v>925</v>
      </c>
      <c r="B50" t="s">
        <v>926</v>
      </c>
      <c r="C50" t="s">
        <v>3115</v>
      </c>
      <c r="D50" t="s">
        <v>422</v>
      </c>
      <c r="E50">
        <v>15551.868850875</v>
      </c>
      <c r="F50">
        <v>1231.95</v>
      </c>
      <c r="G50">
        <v>65.173267771355796</v>
      </c>
      <c r="H50">
        <f>(Table2[[#This Row],[1Y Return vs Nifty]]-AVERAGE(Table2[1Y Return vs Nifty]))/_xlfn.STDEV.P(Table2[1Y Return vs Nifty])</f>
        <v>0.82638221633191034</v>
      </c>
      <c r="I50">
        <v>12.3694155835116</v>
      </c>
      <c r="J50">
        <f>(Table2[[#This Row],[1M Return vs Nifty]]-AVERAGE(Table2[1M Return vs Nifty]))/_xlfn.STDEV.P(Table2[1M Return vs Nifty])</f>
        <v>1.6245646876991247</v>
      </c>
      <c r="K50">
        <v>97.289213426337994</v>
      </c>
      <c r="L50">
        <f>(Table2[[#This Row],[6M Return vs Nifty]]-AVERAGE(Table2[6M Return vs Nifty]))/_xlfn.STDEV.P(Table2[6M Return vs Nifty])</f>
        <v>3.4392234302225977</v>
      </c>
      <c r="M50">
        <v>13.060143626737799</v>
      </c>
      <c r="N50">
        <f>(Table2[[#This Row],[1W Return vs Nifty]]-AVERAGE(Table2[1W Return vs Nifty]))/_xlfn.STDEV.P(Table2[1W Return vs Nifty])</f>
        <v>3.8034032224668981</v>
      </c>
      <c r="O50">
        <v>1082.17</v>
      </c>
      <c r="P50">
        <v>1031.8806329362701</v>
      </c>
      <c r="Q50">
        <v>821.586697777366</v>
      </c>
      <c r="R50">
        <v>77.658621025337695</v>
      </c>
      <c r="S50" s="1">
        <f>(Table2[[#This Row],[Close Price]]-Table2[[#This Row],[20D EMA]])/Table2[[#This Row],[20D EMA]]</f>
        <v>0.13840708945914224</v>
      </c>
      <c r="T50" s="1">
        <f>(Table2[[#This Row],[Close Price]]-Table2[[#This Row],[50D EMA]])/Table2[[#This Row],[50D EMA]]</f>
        <v>0.19388809197283036</v>
      </c>
      <c r="U50" s="1">
        <f>(Table2[[#This Row],[Close Price]]-Table2[[#This Row],[200D EMA]])/Table2[[#This Row],[200D EMA]]</f>
        <v>0.49947656569025234</v>
      </c>
      <c r="V50">
        <v>0.97029619392022004</v>
      </c>
      <c r="W50">
        <v>1115.3499999999999</v>
      </c>
      <c r="X50">
        <v>1333</v>
      </c>
      <c r="Y50">
        <v>1111.25</v>
      </c>
      <c r="Z50">
        <v>1333</v>
      </c>
      <c r="AA50">
        <v>954.6</v>
      </c>
      <c r="AB50">
        <v>1333</v>
      </c>
      <c r="AC50" s="1">
        <f>(Table2[[#This Row],[Close Price]]/Table2[[#This Row],[Day Low]])-1</f>
        <v>0.104541175415789</v>
      </c>
      <c r="AD50" s="1">
        <f>(Table2[[#This Row],[Day High]]/Table2[[#This Row],[Close Price]])-1</f>
        <v>8.2024432809773007E-2</v>
      </c>
      <c r="AE50" s="1">
        <f>(Table2[[#This Row],[Close Price]]/Table2[[#This Row],[Current Week Low]])-1</f>
        <v>0.10861642294713159</v>
      </c>
      <c r="AF50" s="1">
        <f>(Table2[[#This Row],[Current Week High]]/Table2[[#This Row],[Close Price]])-1</f>
        <v>8.2024432809773007E-2</v>
      </c>
      <c r="AG50" s="1">
        <f>(Table2[[#This Row],[Close Price]]/Table2[[#This Row],[Current Month Low]])-1</f>
        <v>0.29054054054054057</v>
      </c>
      <c r="AH50" s="1">
        <f>(Table2[[#This Row],[Current Month High]]/Table2[[#This Row],[Close Price]])-1</f>
        <v>8.2024432809773007E-2</v>
      </c>
      <c r="AI50">
        <v>8.2024432809773007</v>
      </c>
      <c r="AJ50">
        <v>173.766666666666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0.28999999999999998</v>
      </c>
      <c r="AM50" t="s">
        <v>3147</v>
      </c>
      <c r="AN50">
        <v>16.420000000000002</v>
      </c>
      <c r="AO50" t="s">
        <v>3147</v>
      </c>
      <c r="AP50">
        <v>0.113799900804221</v>
      </c>
      <c r="AQ50">
        <f>(Table2[[#This Row],[Sharpe Ratio]]-AVERAGE(Table2[Sharpe Ratio]))/_xlfn.STDEV.P(Table2[Sharpe Ratio])</f>
        <v>0.6768782190109135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10.370451775731444</v>
      </c>
      <c r="AS50">
        <f>_xlfn.RANK.AVG(Table2[[#This Row],[1Y Return vs Nifty Z-Score]],Table2[1Y Return vs Nifty Z-Score])</f>
        <v>118</v>
      </c>
      <c r="AT50">
        <f>_xlfn.RANK.AVG(Table2[[#This Row],[6M Return vs Nifty Z-Score]],Table2[6M Return vs Nifty Z-Score])</f>
        <v>4</v>
      </c>
      <c r="AU50">
        <f>_xlfn.RANK.AVG(Table2[[#This Row],[Sharpe Ratio Z-Score]],Table2[Sharpe Ratio Z-Score])</f>
        <v>178</v>
      </c>
      <c r="AV50">
        <f>(Table2[[#This Row],[Rank 1Y]]+Table2[[#This Row],[Rank 6M]]+Table2[[#This Row],[Rank Sharpe]])/3</f>
        <v>100</v>
      </c>
    </row>
    <row r="51" spans="1:48" x14ac:dyDescent="0.3">
      <c r="A51" t="s">
        <v>68</v>
      </c>
      <c r="B51" t="s">
        <v>69</v>
      </c>
      <c r="C51" t="s">
        <v>3107</v>
      </c>
      <c r="D51" t="s">
        <v>64</v>
      </c>
      <c r="E51">
        <v>329266.80380112998</v>
      </c>
      <c r="F51">
        <v>2746.9</v>
      </c>
      <c r="G51">
        <v>54.942195663239602</v>
      </c>
      <c r="H51">
        <f>(Table2[[#This Row],[1Y Return vs Nifty]]-AVERAGE(Table2[1Y Return vs Nifty]))/_xlfn.STDEV.P(Table2[1Y Return vs Nifty])</f>
        <v>0.64423040419923638</v>
      </c>
      <c r="I51">
        <v>-5.8529058653047503</v>
      </c>
      <c r="J51">
        <f>(Table2[[#This Row],[1M Return vs Nifty]]-AVERAGE(Table2[1M Return vs Nifty]))/_xlfn.STDEV.P(Table2[1M Return vs Nifty])</f>
        <v>-0.48204412627416388</v>
      </c>
      <c r="K51">
        <v>25.159196343753202</v>
      </c>
      <c r="L51">
        <f>(Table2[[#This Row],[6M Return vs Nifty]]-AVERAGE(Table2[6M Return vs Nifty]))/_xlfn.STDEV.P(Table2[6M Return vs Nifty])</f>
        <v>0.8378752929610066</v>
      </c>
      <c r="M51">
        <v>-7.1392881100860999</v>
      </c>
      <c r="N51">
        <f>(Table2[[#This Row],[1W Return vs Nifty]]-AVERAGE(Table2[1W Return vs Nifty]))/_xlfn.STDEV.P(Table2[1W Return vs Nifty])</f>
        <v>-0.59349612866273127</v>
      </c>
      <c r="O51">
        <v>2925.37</v>
      </c>
      <c r="P51">
        <v>2907.6144141702998</v>
      </c>
      <c r="Q51">
        <v>2501.9730388349699</v>
      </c>
      <c r="R51">
        <v>30.301358615334799</v>
      </c>
      <c r="S51" s="1">
        <f>(Table2[[#This Row],[Close Price]]-Table2[[#This Row],[20D EMA]])/Table2[[#This Row],[20D EMA]]</f>
        <v>-6.1007667406174193E-2</v>
      </c>
      <c r="T51" s="1">
        <f>(Table2[[#This Row],[Close Price]]-Table2[[#This Row],[50D EMA]])/Table2[[#This Row],[50D EMA]]</f>
        <v>-5.5273633734602416E-2</v>
      </c>
      <c r="U51" s="1">
        <f>(Table2[[#This Row],[Close Price]]-Table2[[#This Row],[200D EMA]])/Table2[[#This Row],[200D EMA]]</f>
        <v>9.7893525375109203E-2</v>
      </c>
      <c r="V51">
        <v>1.22637799772778</v>
      </c>
      <c r="W51">
        <v>2702.55</v>
      </c>
      <c r="X51">
        <v>2797.95</v>
      </c>
      <c r="Y51">
        <v>2702.55</v>
      </c>
      <c r="Z51">
        <v>2834.9</v>
      </c>
      <c r="AA51">
        <v>2679.3</v>
      </c>
      <c r="AB51">
        <v>3220.3</v>
      </c>
      <c r="AC51" s="1">
        <f>(Table2[[#This Row],[Close Price]]/Table2[[#This Row],[Day Low]])-1</f>
        <v>1.6410427189136101E-2</v>
      </c>
      <c r="AD51" s="1">
        <f>(Table2[[#This Row],[Day High]]/Table2[[#This Row],[Close Price]])-1</f>
        <v>1.8584586260875779E-2</v>
      </c>
      <c r="AE51" s="1">
        <f>(Table2[[#This Row],[Close Price]]/Table2[[#This Row],[Current Week Low]])-1</f>
        <v>1.6410427189136101E-2</v>
      </c>
      <c r="AF51" s="1">
        <f>(Table2[[#This Row],[Current Week High]]/Table2[[#This Row],[Close Price]])-1</f>
        <v>3.203611343696533E-2</v>
      </c>
      <c r="AG51" s="1">
        <f>(Table2[[#This Row],[Close Price]]/Table2[[#This Row],[Current Month Low]])-1</f>
        <v>2.5230470645317693E-2</v>
      </c>
      <c r="AH51" s="1">
        <f>(Table2[[#This Row],[Current Month High]]/Table2[[#This Row],[Close Price]])-1</f>
        <v>0.17233972842112921</v>
      </c>
      <c r="AI51">
        <v>17.2995012559612</v>
      </c>
      <c r="AJ51">
        <v>89.4413793103448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7.0000000000000007E-2</v>
      </c>
      <c r="AM51" t="s">
        <v>3147</v>
      </c>
      <c r="AN51">
        <v>-12.36</v>
      </c>
      <c r="AO51" t="s">
        <v>3146</v>
      </c>
      <c r="AP51">
        <v>0.180674028967336</v>
      </c>
      <c r="AQ51">
        <f>(Table2[[#This Row],[Sharpe Ratio]]-AVERAGE(Table2[Sharpe Ratio]))/_xlfn.STDEV.P(Table2[Sharpe Ratio])</f>
        <v>1.4717254790821008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1.8782909213054491</v>
      </c>
      <c r="AS51">
        <f>_xlfn.RANK.AVG(Table2[[#This Row],[1Y Return vs Nifty Z-Score]],Table2[1Y Return vs Nifty Z-Score])</f>
        <v>149</v>
      </c>
      <c r="AT51">
        <f>_xlfn.RANK.AVG(Table2[[#This Row],[6M Return vs Nifty Z-Score]],Table2[6M Return vs Nifty Z-Score])</f>
        <v>111</v>
      </c>
      <c r="AU51">
        <f>_xlfn.RANK.AVG(Table2[[#This Row],[Sharpe Ratio Z-Score]],Table2[Sharpe Ratio Z-Score])</f>
        <v>51</v>
      </c>
      <c r="AV51">
        <f>(Table2[[#This Row],[Rank 1Y]]+Table2[[#This Row],[Rank 6M]]+Table2[[#This Row],[Rank Sharpe]])/3</f>
        <v>103.66666666666667</v>
      </c>
    </row>
    <row r="52" spans="1:48" x14ac:dyDescent="0.3">
      <c r="A52" t="s">
        <v>529</v>
      </c>
      <c r="B52" t="s">
        <v>530</v>
      </c>
      <c r="C52" t="s">
        <v>3111</v>
      </c>
      <c r="D52" t="s">
        <v>297</v>
      </c>
      <c r="E52">
        <v>38031.539262420003</v>
      </c>
      <c r="F52">
        <v>1849.65</v>
      </c>
      <c r="G52">
        <v>83.613735139513196</v>
      </c>
      <c r="H52">
        <f>(Table2[[#This Row],[1Y Return vs Nifty]]-AVERAGE(Table2[1Y Return vs Nifty]))/_xlfn.STDEV.P(Table2[1Y Return vs Nifty])</f>
        <v>1.1546923398641922</v>
      </c>
      <c r="I52">
        <v>-7.6954641310223604</v>
      </c>
      <c r="J52">
        <f>(Table2[[#This Row],[1M Return vs Nifty]]-AVERAGE(Table2[1M Return vs Nifty]))/_xlfn.STDEV.P(Table2[1M Return vs Nifty])</f>
        <v>-0.69505482821588516</v>
      </c>
      <c r="K52">
        <v>17.508842130829901</v>
      </c>
      <c r="L52">
        <f>(Table2[[#This Row],[6M Return vs Nifty]]-AVERAGE(Table2[6M Return vs Nifty]))/_xlfn.STDEV.P(Table2[6M Return vs Nifty])</f>
        <v>0.56196748805374286</v>
      </c>
      <c r="M52">
        <v>-8.8078700254725799</v>
      </c>
      <c r="N52">
        <f>(Table2[[#This Row],[1W Return vs Nifty]]-AVERAGE(Table2[1W Return vs Nifty]))/_xlfn.STDEV.P(Table2[1W Return vs Nifty])</f>
        <v>-0.95670370977971531</v>
      </c>
      <c r="O52">
        <v>1936.97</v>
      </c>
      <c r="P52">
        <v>1892.1583970306699</v>
      </c>
      <c r="Q52">
        <v>1577.82897465976</v>
      </c>
      <c r="R52">
        <v>29.687051775292801</v>
      </c>
      <c r="S52" s="1">
        <f>(Table2[[#This Row],[Close Price]]-Table2[[#This Row],[20D EMA]])/Table2[[#This Row],[20D EMA]]</f>
        <v>-4.5080718854706027E-2</v>
      </c>
      <c r="T52" s="1">
        <f>(Table2[[#This Row],[Close Price]]-Table2[[#This Row],[50D EMA]])/Table2[[#This Row],[50D EMA]]</f>
        <v>-2.2465559488770853E-2</v>
      </c>
      <c r="U52" s="1">
        <f>(Table2[[#This Row],[Close Price]]-Table2[[#This Row],[200D EMA]])/Table2[[#This Row],[200D EMA]]</f>
        <v>0.17227534143797496</v>
      </c>
      <c r="V52">
        <v>0.63937908836169199</v>
      </c>
      <c r="W52">
        <v>1795.8</v>
      </c>
      <c r="X52">
        <v>1858.4</v>
      </c>
      <c r="Y52">
        <v>1795.8</v>
      </c>
      <c r="Z52">
        <v>1870</v>
      </c>
      <c r="AA52">
        <v>1795.8</v>
      </c>
      <c r="AB52">
        <v>2175.9</v>
      </c>
      <c r="AC52" s="1">
        <f>(Table2[[#This Row],[Close Price]]/Table2[[#This Row],[Day Low]])-1</f>
        <v>2.9986635482793345E-2</v>
      </c>
      <c r="AD52" s="1">
        <f>(Table2[[#This Row],[Day High]]/Table2[[#This Row],[Close Price]])-1</f>
        <v>4.7306247127834045E-3</v>
      </c>
      <c r="AE52" s="1">
        <f>(Table2[[#This Row],[Close Price]]/Table2[[#This Row],[Current Week Low]])-1</f>
        <v>2.9986635482793345E-2</v>
      </c>
      <c r="AF52" s="1">
        <f>(Table2[[#This Row],[Current Week High]]/Table2[[#This Row],[Close Price]])-1</f>
        <v>1.1002081474873471E-2</v>
      </c>
      <c r="AG52" s="1">
        <f>(Table2[[#This Row],[Close Price]]/Table2[[#This Row],[Current Month Low]])-1</f>
        <v>2.9986635482793345E-2</v>
      </c>
      <c r="AH52" s="1">
        <f>(Table2[[#This Row],[Current Month High]]/Table2[[#This Row],[Close Price]])-1</f>
        <v>0.17638472143378481</v>
      </c>
      <c r="AI52">
        <v>18.9170924228908</v>
      </c>
      <c r="AJ52">
        <v>127.229729729729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0.17</v>
      </c>
      <c r="AM52" t="s">
        <v>3147</v>
      </c>
      <c r="AN52">
        <v>-8.4</v>
      </c>
      <c r="AO52" t="s">
        <v>3146</v>
      </c>
      <c r="AP52">
        <v>0.16681473643303299</v>
      </c>
      <c r="AQ52">
        <f>(Table2[[#This Row],[Sharpe Ratio]]-AVERAGE(Table2[Sharpe Ratio]))/_xlfn.STDEV.P(Table2[Sharpe Ratio])</f>
        <v>1.3069977884190351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1.37189907834137</v>
      </c>
      <c r="AS52">
        <f>_xlfn.RANK.AVG(Table2[[#This Row],[1Y Return vs Nifty Z-Score]],Table2[1Y Return vs Nifty Z-Score])</f>
        <v>84</v>
      </c>
      <c r="AT52">
        <f>_xlfn.RANK.AVG(Table2[[#This Row],[6M Return vs Nifty Z-Score]],Table2[6M Return vs Nifty Z-Score])</f>
        <v>157</v>
      </c>
      <c r="AU52">
        <f>_xlfn.RANK.AVG(Table2[[#This Row],[Sharpe Ratio Z-Score]],Table2[Sharpe Ratio Z-Score])</f>
        <v>73</v>
      </c>
      <c r="AV52">
        <f>(Table2[[#This Row],[Rank 1Y]]+Table2[[#This Row],[Rank 6M]]+Table2[[#This Row],[Rank Sharpe]])/3</f>
        <v>104.66666666666667</v>
      </c>
    </row>
    <row r="53" spans="1:48" x14ac:dyDescent="0.3">
      <c r="A53" t="s">
        <v>523</v>
      </c>
      <c r="B53" t="s">
        <v>524</v>
      </c>
      <c r="C53" t="s">
        <v>3112</v>
      </c>
      <c r="D53" t="s">
        <v>240</v>
      </c>
      <c r="E53">
        <v>38372.590477924998</v>
      </c>
      <c r="F53">
        <v>9552.9500000000007</v>
      </c>
      <c r="G53">
        <v>59.815404274973297</v>
      </c>
      <c r="H53">
        <f>(Table2[[#This Row],[1Y Return vs Nifty]]-AVERAGE(Table2[1Y Return vs Nifty]))/_xlfn.STDEV.P(Table2[1Y Return vs Nifty])</f>
        <v>0.73099196448808146</v>
      </c>
      <c r="I53">
        <v>3.8645806023346601</v>
      </c>
      <c r="J53">
        <f>(Table2[[#This Row],[1M Return vs Nifty]]-AVERAGE(Table2[1M Return vs Nifty]))/_xlfn.STDEV.P(Table2[1M Return vs Nifty])</f>
        <v>0.64135514532221394</v>
      </c>
      <c r="K53">
        <v>13.708204870218999</v>
      </c>
      <c r="L53">
        <f>(Table2[[#This Row],[6M Return vs Nifty]]-AVERAGE(Table2[6M Return vs Nifty]))/_xlfn.STDEV.P(Table2[6M Return vs Nifty])</f>
        <v>0.42489860802038093</v>
      </c>
      <c r="M53">
        <v>-4.1495955601259897</v>
      </c>
      <c r="N53">
        <f>(Table2[[#This Row],[1W Return vs Nifty]]-AVERAGE(Table2[1W Return vs Nifty]))/_xlfn.STDEV.P(Table2[1W Return vs Nifty])</f>
        <v>5.7283428122148705E-2</v>
      </c>
      <c r="O53">
        <v>9811.08</v>
      </c>
      <c r="P53">
        <v>9558.22511957797</v>
      </c>
      <c r="Q53">
        <v>8025.0627064506098</v>
      </c>
      <c r="R53">
        <v>41.062792058739099</v>
      </c>
      <c r="S53" s="1">
        <f>(Table2[[#This Row],[Close Price]]-Table2[[#This Row],[20D EMA]])/Table2[[#This Row],[20D EMA]]</f>
        <v>-2.6310049454290375E-2</v>
      </c>
      <c r="T53" s="1">
        <f>(Table2[[#This Row],[Close Price]]-Table2[[#This Row],[50D EMA]])/Table2[[#This Row],[50D EMA]]</f>
        <v>-5.5189321364321989E-4</v>
      </c>
      <c r="U53" s="1">
        <f>(Table2[[#This Row],[Close Price]]-Table2[[#This Row],[200D EMA]])/Table2[[#This Row],[200D EMA]]</f>
        <v>0.19038945232431179</v>
      </c>
      <c r="V53">
        <v>0.65817006487798702</v>
      </c>
      <c r="W53">
        <v>9210.7999999999993</v>
      </c>
      <c r="X53">
        <v>9637.7999999999993</v>
      </c>
      <c r="Y53">
        <v>9210.7999999999993</v>
      </c>
      <c r="Z53">
        <v>9637.7999999999993</v>
      </c>
      <c r="AA53">
        <v>9163.15</v>
      </c>
      <c r="AB53">
        <v>11000</v>
      </c>
      <c r="AC53" s="1">
        <f>(Table2[[#This Row],[Close Price]]/Table2[[#This Row],[Day Low]])-1</f>
        <v>3.714661050071677E-2</v>
      </c>
      <c r="AD53" s="1">
        <f>(Table2[[#This Row],[Day High]]/Table2[[#This Row],[Close Price]])-1</f>
        <v>8.8820730769028078E-3</v>
      </c>
      <c r="AE53" s="1">
        <f>(Table2[[#This Row],[Close Price]]/Table2[[#This Row],[Current Week Low]])-1</f>
        <v>3.714661050071677E-2</v>
      </c>
      <c r="AF53" s="1">
        <f>(Table2[[#This Row],[Current Week High]]/Table2[[#This Row],[Close Price]])-1</f>
        <v>8.8820730769028078E-3</v>
      </c>
      <c r="AG53" s="1">
        <f>(Table2[[#This Row],[Close Price]]/Table2[[#This Row],[Current Month Low]])-1</f>
        <v>4.253995623775686E-2</v>
      </c>
      <c r="AH53" s="1">
        <f>(Table2[[#This Row],[Current Month High]]/Table2[[#This Row],[Close Price]])-1</f>
        <v>0.15147676895618623</v>
      </c>
      <c r="AI53">
        <v>15.1476768956186</v>
      </c>
      <c r="AJ53">
        <v>97.947575631993303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</v>
      </c>
      <c r="AM53" t="s">
        <v>3147</v>
      </c>
      <c r="AN53">
        <v>-8.39</v>
      </c>
      <c r="AO53" t="s">
        <v>3146</v>
      </c>
      <c r="AP53">
        <v>0.27656168441753698</v>
      </c>
      <c r="AQ53">
        <f>(Table2[[#This Row],[Sharpe Ratio]]-AVERAGE(Table2[Sharpe Ratio]))/_xlfn.STDEV.P(Table2[Sharpe Ratio])</f>
        <v>2.6114194429920472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4.4659485889448716</v>
      </c>
      <c r="AS53">
        <f>_xlfn.RANK.AVG(Table2[[#This Row],[1Y Return vs Nifty Z-Score]],Table2[1Y Return vs Nifty Z-Score])</f>
        <v>129</v>
      </c>
      <c r="AT53">
        <f>_xlfn.RANK.AVG(Table2[[#This Row],[6M Return vs Nifty Z-Score]],Table2[6M Return vs Nifty Z-Score])</f>
        <v>189</v>
      </c>
      <c r="AU53">
        <f>_xlfn.RANK.AVG(Table2[[#This Row],[Sharpe Ratio Z-Score]],Table2[Sharpe Ratio Z-Score])</f>
        <v>3</v>
      </c>
      <c r="AV53">
        <f>(Table2[[#This Row],[Rank 1Y]]+Table2[[#This Row],[Rank 6M]]+Table2[[#This Row],[Rank Sharpe]])/3</f>
        <v>107</v>
      </c>
    </row>
    <row r="54" spans="1:48" x14ac:dyDescent="0.3">
      <c r="A54" t="s">
        <v>301</v>
      </c>
      <c r="B54" t="s">
        <v>302</v>
      </c>
      <c r="C54" t="s">
        <v>3106</v>
      </c>
      <c r="D54" t="s">
        <v>80</v>
      </c>
      <c r="E54">
        <v>88568.060955519904</v>
      </c>
      <c r="F54">
        <v>1842.8</v>
      </c>
      <c r="G54">
        <v>126.49950942273701</v>
      </c>
      <c r="H54">
        <f>(Table2[[#This Row],[1Y Return vs Nifty]]-AVERAGE(Table2[1Y Return vs Nifty]))/_xlfn.STDEV.P(Table2[1Y Return vs Nifty])</f>
        <v>1.9182214615292708</v>
      </c>
      <c r="I54">
        <v>3.0572295689781899</v>
      </c>
      <c r="J54">
        <f>(Table2[[#This Row],[1M Return vs Nifty]]-AVERAGE(Table2[1M Return vs Nifty]))/_xlfn.STDEV.P(Table2[1M Return vs Nifty])</f>
        <v>0.54802056072406669</v>
      </c>
      <c r="K54">
        <v>12.0070403419097</v>
      </c>
      <c r="L54">
        <f>(Table2[[#This Row],[6M Return vs Nifty]]-AVERAGE(Table2[6M Return vs Nifty]))/_xlfn.STDEV.P(Table2[6M Return vs Nifty])</f>
        <v>0.3635466029068074</v>
      </c>
      <c r="M54">
        <v>-7.0697008348039496</v>
      </c>
      <c r="N54">
        <f>(Table2[[#This Row],[1W Return vs Nifty]]-AVERAGE(Table2[1W Return vs Nifty]))/_xlfn.STDEV.P(Table2[1W Return vs Nifty])</f>
        <v>-0.57834875969109922</v>
      </c>
      <c r="O54">
        <v>1898.77</v>
      </c>
      <c r="P54">
        <v>1830.77004665459</v>
      </c>
      <c r="Q54">
        <v>1507.3755811257499</v>
      </c>
      <c r="R54">
        <v>33.371141525974203</v>
      </c>
      <c r="S54" s="1">
        <f>(Table2[[#This Row],[Close Price]]-Table2[[#This Row],[20D EMA]])/Table2[[#This Row],[20D EMA]]</f>
        <v>-2.9476977201030156E-2</v>
      </c>
      <c r="T54" s="1">
        <f>(Table2[[#This Row],[Close Price]]-Table2[[#This Row],[50D EMA]])/Table2[[#This Row],[50D EMA]]</f>
        <v>6.5709799913935361E-3</v>
      </c>
      <c r="U54" s="1">
        <f>(Table2[[#This Row],[Close Price]]-Table2[[#This Row],[200D EMA]])/Table2[[#This Row],[200D EMA]]</f>
        <v>0.22252212592149448</v>
      </c>
      <c r="V54">
        <v>0.64711043049199801</v>
      </c>
      <c r="W54">
        <v>1828</v>
      </c>
      <c r="X54">
        <v>1864.15</v>
      </c>
      <c r="Y54">
        <v>1814.9</v>
      </c>
      <c r="Z54">
        <v>1938.35</v>
      </c>
      <c r="AA54">
        <v>1753.7</v>
      </c>
      <c r="AB54">
        <v>2037</v>
      </c>
      <c r="AC54" s="1">
        <f>(Table2[[#This Row],[Close Price]]/Table2[[#This Row],[Day Low]])-1</f>
        <v>8.0962800875272745E-3</v>
      </c>
      <c r="AD54" s="1">
        <f>(Table2[[#This Row],[Day High]]/Table2[[#This Row],[Close Price]])-1</f>
        <v>1.1585630562187976E-2</v>
      </c>
      <c r="AE54" s="1">
        <f>(Table2[[#This Row],[Close Price]]/Table2[[#This Row],[Current Week Low]])-1</f>
        <v>1.5372747809796694E-2</v>
      </c>
      <c r="AF54" s="1">
        <f>(Table2[[#This Row],[Current Week High]]/Table2[[#This Row],[Close Price]])-1</f>
        <v>5.1850444975037879E-2</v>
      </c>
      <c r="AG54" s="1">
        <f>(Table2[[#This Row],[Close Price]]/Table2[[#This Row],[Current Month Low]])-1</f>
        <v>5.0806865484404273E-2</v>
      </c>
      <c r="AH54" s="1">
        <f>(Table2[[#This Row],[Current Month High]]/Table2[[#This Row],[Close Price]])-1</f>
        <v>0.10538311265465605</v>
      </c>
      <c r="AI54">
        <v>10.5383112654656</v>
      </c>
      <c r="AJ54">
        <v>157.80637940682701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0.13</v>
      </c>
      <c r="AM54" t="s">
        <v>3147</v>
      </c>
      <c r="AN54">
        <v>-2.31</v>
      </c>
      <c r="AO54" t="s">
        <v>3146</v>
      </c>
      <c r="AP54">
        <v>0.15951253138441401</v>
      </c>
      <c r="AQ54">
        <f>(Table2[[#This Row],[Sharpe Ratio]]-AVERAGE(Table2[Sharpe Ratio]))/_xlfn.STDEV.P(Table2[Sharpe Ratio])</f>
        <v>1.2202058131843718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3.4716456786534176</v>
      </c>
      <c r="AS54">
        <f>_xlfn.RANK.AVG(Table2[[#This Row],[1Y Return vs Nifty Z-Score]],Table2[1Y Return vs Nifty Z-Score])</f>
        <v>37</v>
      </c>
      <c r="AT54">
        <f>_xlfn.RANK.AVG(Table2[[#This Row],[6M Return vs Nifty Z-Score]],Table2[6M Return vs Nifty Z-Score])</f>
        <v>206</v>
      </c>
      <c r="AU54">
        <f>_xlfn.RANK.AVG(Table2[[#This Row],[Sharpe Ratio Z-Score]],Table2[Sharpe Ratio Z-Score])</f>
        <v>86</v>
      </c>
      <c r="AV54">
        <f>(Table2[[#This Row],[Rank 1Y]]+Table2[[#This Row],[Rank 6M]]+Table2[[#This Row],[Rank Sharpe]])/3</f>
        <v>109.66666666666667</v>
      </c>
    </row>
    <row r="55" spans="1:48" x14ac:dyDescent="0.3">
      <c r="A55" t="s">
        <v>225</v>
      </c>
      <c r="B55" t="s">
        <v>226</v>
      </c>
      <c r="C55" t="s">
        <v>3112</v>
      </c>
      <c r="D55" t="s">
        <v>162</v>
      </c>
      <c r="E55">
        <v>109722.51782779</v>
      </c>
      <c r="F55">
        <v>717.85</v>
      </c>
      <c r="G55">
        <v>55.069493876084003</v>
      </c>
      <c r="H55">
        <f>(Table2[[#This Row],[1Y Return vs Nifty]]-AVERAGE(Table2[1Y Return vs Nifty]))/_xlfn.STDEV.P(Table2[1Y Return vs Nifty])</f>
        <v>0.64649679426137507</v>
      </c>
      <c r="I55">
        <v>-0.522675905522057</v>
      </c>
      <c r="J55">
        <f>(Table2[[#This Row],[1M Return vs Nifty]]-AVERAGE(Table2[1M Return vs Nifty]))/_xlfn.STDEV.P(Table2[1M Return vs Nifty])</f>
        <v>0.13416218121099363</v>
      </c>
      <c r="K55">
        <v>20.352432055019701</v>
      </c>
      <c r="L55">
        <f>(Table2[[#This Row],[6M Return vs Nifty]]-AVERAGE(Table2[6M Return vs Nifty]))/_xlfn.STDEV.P(Table2[6M Return vs Nifty])</f>
        <v>0.66452073359030828</v>
      </c>
      <c r="M55">
        <v>-10.890823309268299</v>
      </c>
      <c r="N55">
        <f>(Table2[[#This Row],[1W Return vs Nifty]]-AVERAGE(Table2[1W Return vs Nifty]))/_xlfn.STDEV.P(Table2[1W Return vs Nifty])</f>
        <v>-1.4101093333279544</v>
      </c>
      <c r="O55">
        <v>764.93</v>
      </c>
      <c r="P55">
        <v>750.57225279077602</v>
      </c>
      <c r="Q55">
        <v>640.69511150427002</v>
      </c>
      <c r="R55">
        <v>29.3154205778972</v>
      </c>
      <c r="S55" s="1">
        <f>(Table2[[#This Row],[Close Price]]-Table2[[#This Row],[20D EMA]])/Table2[[#This Row],[20D EMA]]</f>
        <v>-6.1548115513837778E-2</v>
      </c>
      <c r="T55" s="1">
        <f>(Table2[[#This Row],[Close Price]]-Table2[[#This Row],[50D EMA]])/Table2[[#This Row],[50D EMA]]</f>
        <v>-4.3596406167571732E-2</v>
      </c>
      <c r="U55" s="1">
        <f>(Table2[[#This Row],[Close Price]]-Table2[[#This Row],[200D EMA]])/Table2[[#This Row],[200D EMA]]</f>
        <v>0.12042371966063579</v>
      </c>
      <c r="V55">
        <v>1.4818226264104499</v>
      </c>
      <c r="W55">
        <v>698.25</v>
      </c>
      <c r="X55">
        <v>724.35</v>
      </c>
      <c r="Y55">
        <v>698.25</v>
      </c>
      <c r="Z55">
        <v>748</v>
      </c>
      <c r="AA55">
        <v>698.25</v>
      </c>
      <c r="AB55">
        <v>874.7</v>
      </c>
      <c r="AC55" s="1">
        <f>(Table2[[#This Row],[Close Price]]/Table2[[#This Row],[Day Low]])-1</f>
        <v>2.8070175438596578E-2</v>
      </c>
      <c r="AD55" s="1">
        <f>(Table2[[#This Row],[Day High]]/Table2[[#This Row],[Close Price]])-1</f>
        <v>9.0548164658355024E-3</v>
      </c>
      <c r="AE55" s="1">
        <f>(Table2[[#This Row],[Close Price]]/Table2[[#This Row],[Current Week Low]])-1</f>
        <v>2.8070175438596578E-2</v>
      </c>
      <c r="AF55" s="1">
        <f>(Table2[[#This Row],[Current Week High]]/Table2[[#This Row],[Close Price]])-1</f>
        <v>4.200041791460607E-2</v>
      </c>
      <c r="AG55" s="1">
        <f>(Table2[[#This Row],[Close Price]]/Table2[[#This Row],[Current Month Low]])-1</f>
        <v>2.8070175438596578E-2</v>
      </c>
      <c r="AH55" s="1">
        <f>(Table2[[#This Row],[Current Month High]]/Table2[[#This Row],[Close Price]])-1</f>
        <v>0.21849968656404539</v>
      </c>
      <c r="AI55">
        <v>21.849968656404499</v>
      </c>
      <c r="AJ55">
        <v>93.516646448308407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0.05</v>
      </c>
      <c r="AM55" t="s">
        <v>3147</v>
      </c>
      <c r="AN55">
        <v>-16.350000000000001</v>
      </c>
      <c r="AO55" t="s">
        <v>3146</v>
      </c>
      <c r="AP55">
        <v>0.18021076461829799</v>
      </c>
      <c r="AQ55">
        <f>(Table2[[#This Row],[Sharpe Ratio]]-AVERAGE(Table2[Sharpe Ratio]))/_xlfn.STDEV.P(Table2[Sharpe Ratio])</f>
        <v>1.4662192480681671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1.5012896238028897</v>
      </c>
      <c r="AS55">
        <f>_xlfn.RANK.AVG(Table2[[#This Row],[1Y Return vs Nifty Z-Score]],Table2[1Y Return vs Nifty Z-Score])</f>
        <v>148</v>
      </c>
      <c r="AT55">
        <f>_xlfn.RANK.AVG(Table2[[#This Row],[6M Return vs Nifty Z-Score]],Table2[6M Return vs Nifty Z-Score])</f>
        <v>144</v>
      </c>
      <c r="AU55">
        <f>_xlfn.RANK.AVG(Table2[[#This Row],[Sharpe Ratio Z-Score]],Table2[Sharpe Ratio Z-Score])</f>
        <v>52</v>
      </c>
      <c r="AV55">
        <f>(Table2[[#This Row],[Rank 1Y]]+Table2[[#This Row],[Rank 6M]]+Table2[[#This Row],[Rank Sharpe]])/3</f>
        <v>114.66666666666667</v>
      </c>
    </row>
    <row r="56" spans="1:48" x14ac:dyDescent="0.3">
      <c r="A56" t="s">
        <v>1286</v>
      </c>
      <c r="B56" t="s">
        <v>1287</v>
      </c>
      <c r="C56" t="s">
        <v>3115</v>
      </c>
      <c r="D56" t="s">
        <v>285</v>
      </c>
      <c r="E56">
        <v>8624.1691728899896</v>
      </c>
      <c r="F56">
        <v>1999.05</v>
      </c>
      <c r="G56">
        <v>93.404381243097802</v>
      </c>
      <c r="H56">
        <f>(Table2[[#This Row],[1Y Return vs Nifty]]-AVERAGE(Table2[1Y Return vs Nifty]))/_xlfn.STDEV.P(Table2[1Y Return vs Nifty])</f>
        <v>1.3290029019315732</v>
      </c>
      <c r="I56">
        <v>-5.8787643896297004</v>
      </c>
      <c r="J56">
        <f>(Table2[[#This Row],[1M Return vs Nifty]]-AVERAGE(Table2[1M Return vs Nifty]))/_xlfn.STDEV.P(Table2[1M Return vs Nifty])</f>
        <v>-0.48503352558930002</v>
      </c>
      <c r="K56">
        <v>43.960333019751502</v>
      </c>
      <c r="L56">
        <f>(Table2[[#This Row],[6M Return vs Nifty]]-AVERAGE(Table2[6M Return vs Nifty]))/_xlfn.STDEV.P(Table2[6M Return vs Nifty])</f>
        <v>1.5159328319535665</v>
      </c>
      <c r="M56">
        <v>-7.7925113845479403</v>
      </c>
      <c r="N56">
        <f>(Table2[[#This Row],[1W Return vs Nifty]]-AVERAGE(Table2[1W Return vs Nifty]))/_xlfn.STDEV.P(Table2[1W Return vs Nifty])</f>
        <v>-0.73568611841318787</v>
      </c>
      <c r="O56">
        <v>2096.87</v>
      </c>
      <c r="P56">
        <v>2033.1185598193499</v>
      </c>
      <c r="Q56">
        <v>1605.9430522726</v>
      </c>
      <c r="R56">
        <v>40.667589885798897</v>
      </c>
      <c r="S56" s="1">
        <f>(Table2[[#This Row],[Close Price]]-Table2[[#This Row],[20D EMA]])/Table2[[#This Row],[20D EMA]]</f>
        <v>-4.6650483816354824E-2</v>
      </c>
      <c r="T56" s="1">
        <f>(Table2[[#This Row],[Close Price]]-Table2[[#This Row],[50D EMA]])/Table2[[#This Row],[50D EMA]]</f>
        <v>-1.6756799378378148E-2</v>
      </c>
      <c r="U56" s="1">
        <f>(Table2[[#This Row],[Close Price]]-Table2[[#This Row],[200D EMA]])/Table2[[#This Row],[200D EMA]]</f>
        <v>0.24478261988873579</v>
      </c>
      <c r="V56">
        <v>0.59343435432749403</v>
      </c>
      <c r="W56">
        <v>1933.65</v>
      </c>
      <c r="X56">
        <v>2017.9</v>
      </c>
      <c r="Y56">
        <v>1893.95</v>
      </c>
      <c r="Z56">
        <v>2027.1</v>
      </c>
      <c r="AA56">
        <v>1878.85</v>
      </c>
      <c r="AB56">
        <v>2406.75</v>
      </c>
      <c r="AC56" s="1">
        <f>(Table2[[#This Row],[Close Price]]/Table2[[#This Row],[Day Low]])-1</f>
        <v>3.3822046388953364E-2</v>
      </c>
      <c r="AD56" s="1">
        <f>(Table2[[#This Row],[Day High]]/Table2[[#This Row],[Close Price]])-1</f>
        <v>9.4294790025262198E-3</v>
      </c>
      <c r="AE56" s="1">
        <f>(Table2[[#This Row],[Close Price]]/Table2[[#This Row],[Current Week Low]])-1</f>
        <v>5.5492489242060294E-2</v>
      </c>
      <c r="AF56" s="1">
        <f>(Table2[[#This Row],[Current Week High]]/Table2[[#This Row],[Close Price]])-1</f>
        <v>1.4031665040894481E-2</v>
      </c>
      <c r="AG56" s="1">
        <f>(Table2[[#This Row],[Close Price]]/Table2[[#This Row],[Current Month Low]])-1</f>
        <v>6.3975304042366288E-2</v>
      </c>
      <c r="AH56" s="1">
        <f>(Table2[[#This Row],[Current Month High]]/Table2[[#This Row],[Close Price]])-1</f>
        <v>0.20394687476551354</v>
      </c>
      <c r="AI56">
        <v>20.394687476551301</v>
      </c>
      <c r="AJ56">
        <v>125.741064874936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0.08</v>
      </c>
      <c r="AM56" t="s">
        <v>3147</v>
      </c>
      <c r="AN56">
        <v>-10.26</v>
      </c>
      <c r="AO56" t="s">
        <v>3146</v>
      </c>
      <c r="AP56">
        <v>9.5621019552074998E-2</v>
      </c>
      <c r="AQ56">
        <f>(Table2[[#This Row],[Sharpe Ratio]]-AVERAGE(Table2[Sharpe Ratio]))/_xlfn.STDEV.P(Table2[Sharpe Ratio])</f>
        <v>0.46080910003588005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2.0850251899185315</v>
      </c>
      <c r="AS56">
        <f>_xlfn.RANK.AVG(Table2[[#This Row],[1Y Return vs Nifty Z-Score]],Table2[1Y Return vs Nifty Z-Score])</f>
        <v>68</v>
      </c>
      <c r="AT56">
        <f>_xlfn.RANK.AVG(Table2[[#This Row],[6M Return vs Nifty Z-Score]],Table2[6M Return vs Nifty Z-Score])</f>
        <v>51</v>
      </c>
      <c r="AU56">
        <f>_xlfn.RANK.AVG(Table2[[#This Row],[Sharpe Ratio Z-Score]],Table2[Sharpe Ratio Z-Score])</f>
        <v>227</v>
      </c>
      <c r="AV56">
        <f>(Table2[[#This Row],[Rank 1Y]]+Table2[[#This Row],[Rank 6M]]+Table2[[#This Row],[Rank Sharpe]])/3</f>
        <v>115.33333333333333</v>
      </c>
    </row>
    <row r="57" spans="1:48" x14ac:dyDescent="0.3">
      <c r="A57" t="s">
        <v>684</v>
      </c>
      <c r="B57" t="s">
        <v>685</v>
      </c>
      <c r="C57" t="s">
        <v>3105</v>
      </c>
      <c r="D57" t="s">
        <v>686</v>
      </c>
      <c r="E57">
        <v>26038.6822407</v>
      </c>
      <c r="F57">
        <v>2569.8000000000002</v>
      </c>
      <c r="G57">
        <v>56.931053114900699</v>
      </c>
      <c r="H57">
        <f>(Table2[[#This Row],[1Y Return vs Nifty]]-AVERAGE(Table2[1Y Return vs Nifty]))/_xlfn.STDEV.P(Table2[1Y Return vs Nifty])</f>
        <v>0.67963959544188757</v>
      </c>
      <c r="I57">
        <v>22.017590690995402</v>
      </c>
      <c r="J57">
        <f>(Table2[[#This Row],[1M Return vs Nifty]]-AVERAGE(Table2[1M Return vs Nifty]))/_xlfn.STDEV.P(Table2[1M Return vs Nifty])</f>
        <v>2.7399511535384309</v>
      </c>
      <c r="K57">
        <v>48.546735952971403</v>
      </c>
      <c r="L57">
        <f>(Table2[[#This Row],[6M Return vs Nifty]]-AVERAGE(Table2[6M Return vs Nifty]))/_xlfn.STDEV.P(Table2[6M Return vs Nifty])</f>
        <v>1.6813401229764227</v>
      </c>
      <c r="M57">
        <v>6.1650114573077701</v>
      </c>
      <c r="N57">
        <f>(Table2[[#This Row],[1W Return vs Nifty]]-AVERAGE(Table2[1W Return vs Nifty]))/_xlfn.STDEV.P(Table2[1W Return vs Nifty])</f>
        <v>2.3025094073972805</v>
      </c>
      <c r="O57">
        <v>2470.94</v>
      </c>
      <c r="P57">
        <v>2366.2651276558499</v>
      </c>
      <c r="Q57">
        <v>1969.8748578919401</v>
      </c>
      <c r="R57">
        <v>61.798773722609504</v>
      </c>
      <c r="S57" s="1">
        <f>(Table2[[#This Row],[Close Price]]-Table2[[#This Row],[20D EMA]])/Table2[[#This Row],[20D EMA]]</f>
        <v>4.000906537592986E-2</v>
      </c>
      <c r="T57" s="1">
        <f>(Table2[[#This Row],[Close Price]]-Table2[[#This Row],[50D EMA]])/Table2[[#This Row],[50D EMA]]</f>
        <v>8.6015244008511793E-2</v>
      </c>
      <c r="U57" s="1">
        <f>(Table2[[#This Row],[Close Price]]-Table2[[#This Row],[200D EMA]])/Table2[[#This Row],[200D EMA]]</f>
        <v>0.30454987518855359</v>
      </c>
      <c r="V57">
        <v>1.0483236888985501</v>
      </c>
      <c r="W57">
        <v>2475.25</v>
      </c>
      <c r="X57">
        <v>2647.55</v>
      </c>
      <c r="Y57">
        <v>2460.5</v>
      </c>
      <c r="Z57">
        <v>2659.25</v>
      </c>
      <c r="AA57">
        <v>2277.0500000000002</v>
      </c>
      <c r="AB57">
        <v>2669.7</v>
      </c>
      <c r="AC57" s="1">
        <f>(Table2[[#This Row],[Close Price]]/Table2[[#This Row],[Day Low]])-1</f>
        <v>3.8198161801838326E-2</v>
      </c>
      <c r="AD57" s="1">
        <f>(Table2[[#This Row],[Day High]]/Table2[[#This Row],[Close Price]])-1</f>
        <v>3.0255272783874299E-2</v>
      </c>
      <c r="AE57" s="1">
        <f>(Table2[[#This Row],[Close Price]]/Table2[[#This Row],[Current Week Low]])-1</f>
        <v>4.4421865474497224E-2</v>
      </c>
      <c r="AF57" s="1">
        <f>(Table2[[#This Row],[Current Week High]]/Table2[[#This Row],[Close Price]])-1</f>
        <v>3.4808156276753044E-2</v>
      </c>
      <c r="AG57" s="1">
        <f>(Table2[[#This Row],[Close Price]]/Table2[[#This Row],[Current Month Low]])-1</f>
        <v>0.128565468478953</v>
      </c>
      <c r="AH57" s="1">
        <f>(Table2[[#This Row],[Current Month High]]/Table2[[#This Row],[Close Price]])-1</f>
        <v>3.8874620593042142E-2</v>
      </c>
      <c r="AI57">
        <v>4.5451007860533599</v>
      </c>
      <c r="AJ57">
        <v>88.879497262136596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0.34</v>
      </c>
      <c r="AM57" t="s">
        <v>3147</v>
      </c>
      <c r="AN57">
        <v>9.6199999999999992</v>
      </c>
      <c r="AO57" t="s">
        <v>3147</v>
      </c>
      <c r="AP57">
        <v>0.11478151864679299</v>
      </c>
      <c r="AQ57">
        <f>(Table2[[#This Row],[Sharpe Ratio]]-AVERAGE(Table2[Sharpe Ratio]))/_xlfn.STDEV.P(Table2[Sharpe Ratio])</f>
        <v>0.68854545526560129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8.0919857346196231</v>
      </c>
      <c r="AS57">
        <f>_xlfn.RANK.AVG(Table2[[#This Row],[1Y Return vs Nifty Z-Score]],Table2[1Y Return vs Nifty Z-Score])</f>
        <v>136</v>
      </c>
      <c r="AT57">
        <f>_xlfn.RANK.AVG(Table2[[#This Row],[6M Return vs Nifty Z-Score]],Table2[6M Return vs Nifty Z-Score])</f>
        <v>43</v>
      </c>
      <c r="AU57">
        <f>_xlfn.RANK.AVG(Table2[[#This Row],[Sharpe Ratio Z-Score]],Table2[Sharpe Ratio Z-Score])</f>
        <v>175</v>
      </c>
      <c r="AV57">
        <f>(Table2[[#This Row],[Rank 1Y]]+Table2[[#This Row],[Rank 6M]]+Table2[[#This Row],[Rank Sharpe]])/3</f>
        <v>118</v>
      </c>
    </row>
    <row r="58" spans="1:48" x14ac:dyDescent="0.3">
      <c r="A58" t="s">
        <v>177</v>
      </c>
      <c r="B58" t="s">
        <v>178</v>
      </c>
      <c r="C58" t="s">
        <v>3101</v>
      </c>
      <c r="D58" t="s">
        <v>144</v>
      </c>
      <c r="E58">
        <v>144169.014</v>
      </c>
      <c r="F58">
        <v>547.5</v>
      </c>
      <c r="G58">
        <v>68.206031473002</v>
      </c>
      <c r="H58">
        <f>(Table2[[#This Row],[1Y Return vs Nifty]]-AVERAGE(Table2[1Y Return vs Nifty]))/_xlfn.STDEV.P(Table2[1Y Return vs Nifty])</f>
        <v>0.88037689041761258</v>
      </c>
      <c r="I58">
        <v>4.8915851285102001E-2</v>
      </c>
      <c r="J58">
        <f>(Table2[[#This Row],[1M Return vs Nifty]]-AVERAGE(Table2[1M Return vs Nifty]))/_xlfn.STDEV.P(Table2[1M Return vs Nifty])</f>
        <v>0.20024159026250352</v>
      </c>
      <c r="K58">
        <v>10.197641540487799</v>
      </c>
      <c r="L58">
        <f>(Table2[[#This Row],[6M Return vs Nifty]]-AVERAGE(Table2[6M Return vs Nifty]))/_xlfn.STDEV.P(Table2[6M Return vs Nifty])</f>
        <v>0.29829116013804846</v>
      </c>
      <c r="M58">
        <v>-1.2232428965798501</v>
      </c>
      <c r="N58">
        <f>(Table2[[#This Row],[1W Return vs Nifty]]-AVERAGE(Table2[1W Return vs Nifty]))/_xlfn.STDEV.P(Table2[1W Return vs Nifty])</f>
        <v>0.69427551261064202</v>
      </c>
      <c r="O58">
        <v>534.04999999999995</v>
      </c>
      <c r="P58">
        <v>550.03627343785797</v>
      </c>
      <c r="Q58">
        <v>505.76415406582601</v>
      </c>
      <c r="R58">
        <v>59.877523498747301</v>
      </c>
      <c r="S58" s="1">
        <f>(Table2[[#This Row],[Close Price]]-Table2[[#This Row],[20D EMA]])/Table2[[#This Row],[20D EMA]]</f>
        <v>2.5184907780170483E-2</v>
      </c>
      <c r="T58" s="1">
        <f>(Table2[[#This Row],[Close Price]]-Table2[[#This Row],[50D EMA]])/Table2[[#This Row],[50D EMA]]</f>
        <v>-4.6111021406018502E-3</v>
      </c>
      <c r="U58" s="1">
        <f>(Table2[[#This Row],[Close Price]]-Table2[[#This Row],[200D EMA]])/Table2[[#This Row],[200D EMA]]</f>
        <v>8.2520371597434347E-2</v>
      </c>
      <c r="V58">
        <v>0.86004819212128203</v>
      </c>
      <c r="W58">
        <v>519.29999999999995</v>
      </c>
      <c r="X58">
        <v>549.29999999999995</v>
      </c>
      <c r="Y58">
        <v>508.5</v>
      </c>
      <c r="Z58">
        <v>549.29999999999995</v>
      </c>
      <c r="AA58">
        <v>484.1</v>
      </c>
      <c r="AB58">
        <v>569.45000000000005</v>
      </c>
      <c r="AC58" s="1">
        <f>(Table2[[#This Row],[Close Price]]/Table2[[#This Row],[Day Low]])-1</f>
        <v>5.4303870595031833E-2</v>
      </c>
      <c r="AD58" s="1">
        <f>(Table2[[#This Row],[Day High]]/Table2[[#This Row],[Close Price]])-1</f>
        <v>3.2876712328766544E-3</v>
      </c>
      <c r="AE58" s="1">
        <f>(Table2[[#This Row],[Close Price]]/Table2[[#This Row],[Current Week Low]])-1</f>
        <v>7.6696165191740384E-2</v>
      </c>
      <c r="AF58" s="1">
        <f>(Table2[[#This Row],[Current Week High]]/Table2[[#This Row],[Close Price]])-1</f>
        <v>3.2876712328766544E-3</v>
      </c>
      <c r="AG58" s="1">
        <f>(Table2[[#This Row],[Close Price]]/Table2[[#This Row],[Current Month Low]])-1</f>
        <v>0.13096467671968592</v>
      </c>
      <c r="AH58" s="1">
        <f>(Table2[[#This Row],[Current Month High]]/Table2[[#This Row],[Close Price]])-1</f>
        <v>4.0091324200913325E-2</v>
      </c>
      <c r="AI58">
        <v>19.4520547945205</v>
      </c>
      <c r="AJ58">
        <v>104.29104477611899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-0.12</v>
      </c>
      <c r="AM58" t="s">
        <v>3146</v>
      </c>
      <c r="AN58">
        <v>1.78</v>
      </c>
      <c r="AO58" t="s">
        <v>3147</v>
      </c>
      <c r="AP58">
        <v>0.19253862275870201</v>
      </c>
      <c r="AQ58">
        <f>(Table2[[#This Row],[Sharpe Ratio]]-AVERAGE(Table2[Sharpe Ratio]))/_xlfn.STDEV.P(Table2[Sharpe Ratio])</f>
        <v>1.6127447360946563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112</v>
      </c>
      <c r="AT58">
        <f>_xlfn.RANK.AVG(Table2[[#This Row],[6M Return vs Nifty Z-Score]],Table2[6M Return vs Nifty Z-Score])</f>
        <v>221</v>
      </c>
      <c r="AU58">
        <f>_xlfn.RANK.AVG(Table2[[#This Row],[Sharpe Ratio Z-Score]],Table2[Sharpe Ratio Z-Score])</f>
        <v>31</v>
      </c>
      <c r="AV58">
        <f>(Table2[[#This Row],[Rank 1Y]]+Table2[[#This Row],[Rank 6M]]+Table2[[#This Row],[Rank Sharpe]])/3</f>
        <v>121.33333333333333</v>
      </c>
    </row>
    <row r="59" spans="1:48" x14ac:dyDescent="0.3">
      <c r="A59" t="s">
        <v>862</v>
      </c>
      <c r="B59" t="s">
        <v>863</v>
      </c>
      <c r="C59" t="s">
        <v>3105</v>
      </c>
      <c r="D59" t="s">
        <v>51</v>
      </c>
      <c r="E59">
        <v>17558.27740965</v>
      </c>
      <c r="F59">
        <v>1108.5</v>
      </c>
      <c r="G59">
        <v>162.37693045385399</v>
      </c>
      <c r="H59">
        <f>(Table2[[#This Row],[1Y Return vs Nifty]]-AVERAGE(Table2[1Y Return vs Nifty]))/_xlfn.STDEV.P(Table2[1Y Return vs Nifty])</f>
        <v>2.5569753659495729</v>
      </c>
      <c r="I59">
        <v>0.42873331568408601</v>
      </c>
      <c r="J59">
        <f>(Table2[[#This Row],[1M Return vs Nifty]]-AVERAGE(Table2[1M Return vs Nifty]))/_xlfn.STDEV.P(Table2[1M Return vs Nifty])</f>
        <v>0.24415074972121004</v>
      </c>
      <c r="K59">
        <v>53.559581537030397</v>
      </c>
      <c r="L59">
        <f>(Table2[[#This Row],[6M Return vs Nifty]]-AVERAGE(Table2[6M Return vs Nifty]))/_xlfn.STDEV.P(Table2[6M Return vs Nifty])</f>
        <v>1.8621269444676973</v>
      </c>
      <c r="M59">
        <v>-7.4186585367176399</v>
      </c>
      <c r="N59">
        <f>(Table2[[#This Row],[1W Return vs Nifty]]-AVERAGE(Table2[1W Return vs Nifty]))/_xlfn.STDEV.P(Table2[1W Return vs Nifty])</f>
        <v>-0.65430792097378421</v>
      </c>
      <c r="O59">
        <v>1132.8399999999999</v>
      </c>
      <c r="P59">
        <v>1073.4222585188199</v>
      </c>
      <c r="Q59">
        <v>819.96081611381499</v>
      </c>
      <c r="R59">
        <v>43.773311445316097</v>
      </c>
      <c r="S59" s="1">
        <f>(Table2[[#This Row],[Close Price]]-Table2[[#This Row],[20D EMA]])/Table2[[#This Row],[20D EMA]]</f>
        <v>-2.1485823240704707E-2</v>
      </c>
      <c r="T59" s="1">
        <f>(Table2[[#This Row],[Close Price]]-Table2[[#This Row],[50D EMA]])/Table2[[#This Row],[50D EMA]]</f>
        <v>3.2678418211284976E-2</v>
      </c>
      <c r="U59" s="1">
        <f>(Table2[[#This Row],[Close Price]]-Table2[[#This Row],[200D EMA]])/Table2[[#This Row],[200D EMA]]</f>
        <v>0.35189386884815999</v>
      </c>
      <c r="V59">
        <v>0.29175552184047798</v>
      </c>
      <c r="W59">
        <v>1070</v>
      </c>
      <c r="X59">
        <v>1120.3499999999999</v>
      </c>
      <c r="Y59">
        <v>1033.1500000000001</v>
      </c>
      <c r="Z59">
        <v>1120.3499999999999</v>
      </c>
      <c r="AA59">
        <v>1033.1500000000001</v>
      </c>
      <c r="AB59">
        <v>1232</v>
      </c>
      <c r="AC59" s="1">
        <f>(Table2[[#This Row],[Close Price]]/Table2[[#This Row],[Day Low]])-1</f>
        <v>3.5981308411215052E-2</v>
      </c>
      <c r="AD59" s="1">
        <f>(Table2[[#This Row],[Day High]]/Table2[[#This Row],[Close Price]])-1</f>
        <v>1.0690121786197437E-2</v>
      </c>
      <c r="AE59" s="1">
        <f>(Table2[[#This Row],[Close Price]]/Table2[[#This Row],[Current Week Low]])-1</f>
        <v>7.2932294439336021E-2</v>
      </c>
      <c r="AF59" s="1">
        <f>(Table2[[#This Row],[Current Week High]]/Table2[[#This Row],[Close Price]])-1</f>
        <v>1.0690121786197437E-2</v>
      </c>
      <c r="AG59" s="1">
        <f>(Table2[[#This Row],[Close Price]]/Table2[[#This Row],[Current Month Low]])-1</f>
        <v>7.2932294439336021E-2</v>
      </c>
      <c r="AH59" s="1">
        <f>(Table2[[#This Row],[Current Month High]]/Table2[[#This Row],[Close Price]])-1</f>
        <v>0.11141181777176357</v>
      </c>
      <c r="AI59">
        <v>12.5078935498421</v>
      </c>
      <c r="AJ59">
        <v>199.23066540693699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0.27</v>
      </c>
      <c r="AM59" t="s">
        <v>3147</v>
      </c>
      <c r="AN59">
        <v>-3.3</v>
      </c>
      <c r="AO59" t="s">
        <v>3146</v>
      </c>
      <c r="AP59">
        <v>6.3617651863516006E-2</v>
      </c>
      <c r="AQ59">
        <f>(Table2[[#This Row],[Sharpe Ratio]]-AVERAGE(Table2[Sharpe Ratio]))/_xlfn.STDEV.P(Table2[Sharpe Ratio])</f>
        <v>8.0425985982330209E-2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4.0893711251470259</v>
      </c>
      <c r="AS59">
        <f>_xlfn.RANK.AVG(Table2[[#This Row],[1Y Return vs Nifty Z-Score]],Table2[1Y Return vs Nifty Z-Score])</f>
        <v>18</v>
      </c>
      <c r="AT59">
        <f>_xlfn.RANK.AVG(Table2[[#This Row],[6M Return vs Nifty Z-Score]],Table2[6M Return vs Nifty Z-Score])</f>
        <v>34</v>
      </c>
      <c r="AU59">
        <f>_xlfn.RANK.AVG(Table2[[#This Row],[Sharpe Ratio Z-Score]],Table2[Sharpe Ratio Z-Score])</f>
        <v>314</v>
      </c>
      <c r="AV59">
        <f>(Table2[[#This Row],[Rank 1Y]]+Table2[[#This Row],[Rank 6M]]+Table2[[#This Row],[Rank Sharpe]])/3</f>
        <v>122</v>
      </c>
    </row>
    <row r="60" spans="1:48" x14ac:dyDescent="0.3">
      <c r="A60" t="s">
        <v>537</v>
      </c>
      <c r="B60" t="s">
        <v>538</v>
      </c>
      <c r="C60" t="s">
        <v>3101</v>
      </c>
      <c r="D60" t="s">
        <v>539</v>
      </c>
      <c r="E60">
        <v>37479.041387040001</v>
      </c>
      <c r="F60">
        <v>1025.2</v>
      </c>
      <c r="G60">
        <v>69.423406463850498</v>
      </c>
      <c r="H60">
        <f>(Table2[[#This Row],[1Y Return vs Nifty]]-AVERAGE(Table2[1Y Return vs Nifty]))/_xlfn.STDEV.P(Table2[1Y Return vs Nifty])</f>
        <v>0.90205077349504115</v>
      </c>
      <c r="I60">
        <v>-0.26963177219240198</v>
      </c>
      <c r="J60">
        <f>(Table2[[#This Row],[1M Return vs Nifty]]-AVERAGE(Table2[1M Return vs Nifty]))/_xlfn.STDEV.P(Table2[1M Return vs Nifty])</f>
        <v>0.1634155890763844</v>
      </c>
      <c r="K60">
        <v>21.842571966959699</v>
      </c>
      <c r="L60">
        <f>(Table2[[#This Row],[6M Return vs Nifty]]-AVERAGE(Table2[6M Return vs Nifty]))/_xlfn.STDEV.P(Table2[6M Return vs Nifty])</f>
        <v>0.71826219714418538</v>
      </c>
      <c r="M60">
        <v>-8.8772374313032802</v>
      </c>
      <c r="N60">
        <f>(Table2[[#This Row],[1W Return vs Nifty]]-AVERAGE(Table2[1W Return vs Nifty]))/_xlfn.STDEV.P(Table2[1W Return vs Nifty])</f>
        <v>-0.97180321879860165</v>
      </c>
      <c r="O60">
        <v>1042.98</v>
      </c>
      <c r="P60">
        <v>1041.5687258687301</v>
      </c>
      <c r="Q60">
        <v>890.50668298135702</v>
      </c>
      <c r="R60">
        <v>46.135191264992002</v>
      </c>
      <c r="S60" s="1">
        <f>(Table2[[#This Row],[Close Price]]-Table2[[#This Row],[20D EMA]])/Table2[[#This Row],[20D EMA]]</f>
        <v>-1.704730675564246E-2</v>
      </c>
      <c r="T60" s="1">
        <f>(Table2[[#This Row],[Close Price]]-Table2[[#This Row],[50D EMA]])/Table2[[#This Row],[50D EMA]]</f>
        <v>-1.5715454450763739E-2</v>
      </c>
      <c r="U60" s="1">
        <f>(Table2[[#This Row],[Close Price]]-Table2[[#This Row],[200D EMA]])/Table2[[#This Row],[200D EMA]]</f>
        <v>0.15125469532435037</v>
      </c>
      <c r="V60">
        <v>1.28393149987466</v>
      </c>
      <c r="W60">
        <v>994.65</v>
      </c>
      <c r="X60">
        <v>1037.6500000000001</v>
      </c>
      <c r="Y60">
        <v>994.65</v>
      </c>
      <c r="Z60">
        <v>1037.6500000000001</v>
      </c>
      <c r="AA60">
        <v>940</v>
      </c>
      <c r="AB60">
        <v>1143.6500000000001</v>
      </c>
      <c r="AC60" s="1">
        <f>(Table2[[#This Row],[Close Price]]/Table2[[#This Row],[Day Low]])-1</f>
        <v>3.071432162067067E-2</v>
      </c>
      <c r="AD60" s="1">
        <f>(Table2[[#This Row],[Day High]]/Table2[[#This Row],[Close Price]])-1</f>
        <v>1.2143971907920381E-2</v>
      </c>
      <c r="AE60" s="1">
        <f>(Table2[[#This Row],[Close Price]]/Table2[[#This Row],[Current Week Low]])-1</f>
        <v>3.071432162067067E-2</v>
      </c>
      <c r="AF60" s="1">
        <f>(Table2[[#This Row],[Current Week High]]/Table2[[#This Row],[Close Price]])-1</f>
        <v>1.2143971907920381E-2</v>
      </c>
      <c r="AG60" s="1">
        <f>(Table2[[#This Row],[Close Price]]/Table2[[#This Row],[Current Month Low]])-1</f>
        <v>9.0638297872340567E-2</v>
      </c>
      <c r="AH60" s="1">
        <f>(Table2[[#This Row],[Current Month High]]/Table2[[#This Row],[Close Price]])-1</f>
        <v>0.1155384315255561</v>
      </c>
      <c r="AI60">
        <v>18.513460788138801</v>
      </c>
      <c r="AJ60">
        <v>98.952066757228806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-0.06</v>
      </c>
      <c r="AM60" t="s">
        <v>3146</v>
      </c>
      <c r="AN60">
        <v>-3</v>
      </c>
      <c r="AO60" t="s">
        <v>3146</v>
      </c>
      <c r="AP60">
        <v>0.132991779387404</v>
      </c>
      <c r="AQ60">
        <f>(Table2[[#This Row],[Sharpe Ratio]]-AVERAGE(Table2[Sharpe Ratio]))/_xlfn.STDEV.P(Table2[Sharpe Ratio])</f>
        <v>0.90498754210001386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1.7169128830170231</v>
      </c>
      <c r="AS60">
        <f>_xlfn.RANK.AVG(Table2[[#This Row],[1Y Return vs Nifty Z-Score]],Table2[1Y Return vs Nifty Z-Score])</f>
        <v>109</v>
      </c>
      <c r="AT60">
        <f>_xlfn.RANK.AVG(Table2[[#This Row],[6M Return vs Nifty Z-Score]],Table2[6M Return vs Nifty Z-Score])</f>
        <v>136</v>
      </c>
      <c r="AU60">
        <f>_xlfn.RANK.AVG(Table2[[#This Row],[Sharpe Ratio Z-Score]],Table2[Sharpe Ratio Z-Score])</f>
        <v>127</v>
      </c>
      <c r="AV60">
        <f>(Table2[[#This Row],[Rank 1Y]]+Table2[[#This Row],[Rank 6M]]+Table2[[#This Row],[Rank Sharpe]])/3</f>
        <v>124</v>
      </c>
    </row>
    <row r="61" spans="1:48" x14ac:dyDescent="0.3">
      <c r="A61" t="s">
        <v>245</v>
      </c>
      <c r="B61" t="s">
        <v>246</v>
      </c>
      <c r="C61" t="s">
        <v>3105</v>
      </c>
      <c r="D61" t="s">
        <v>51</v>
      </c>
      <c r="E61">
        <v>100643.44249641499</v>
      </c>
      <c r="F61">
        <v>2206.15</v>
      </c>
      <c r="G61">
        <v>65.009082147099306</v>
      </c>
      <c r="H61">
        <f>(Table2[[#This Row],[1Y Return vs Nifty]]-AVERAGE(Table2[1Y Return vs Nifty]))/_xlfn.STDEV.P(Table2[1Y Return vs Nifty])</f>
        <v>0.82345909071336165</v>
      </c>
      <c r="I61">
        <v>6.5694784438500697</v>
      </c>
      <c r="J61">
        <f>(Table2[[#This Row],[1M Return vs Nifty]]-AVERAGE(Table2[1M Return vs Nifty]))/_xlfn.STDEV.P(Table2[1M Return vs Nifty])</f>
        <v>0.95405743464571913</v>
      </c>
      <c r="K61">
        <v>26.677933059454698</v>
      </c>
      <c r="L61">
        <f>(Table2[[#This Row],[6M Return vs Nifty]]-AVERAGE(Table2[6M Return vs Nifty]))/_xlfn.STDEV.P(Table2[6M Return vs Nifty])</f>
        <v>0.89264809194506167</v>
      </c>
      <c r="M61">
        <v>2.0389440940805699</v>
      </c>
      <c r="N61">
        <f>(Table2[[#This Row],[1W Return vs Nifty]]-AVERAGE(Table2[1W Return vs Nifty]))/_xlfn.STDEV.P(Table2[1W Return vs Nifty])</f>
        <v>1.4043701355375766</v>
      </c>
      <c r="O61">
        <v>2180.15</v>
      </c>
      <c r="P61">
        <v>2144.5327191778601</v>
      </c>
      <c r="Q61">
        <v>1811.55335309988</v>
      </c>
      <c r="R61">
        <v>57.021683607345601</v>
      </c>
      <c r="S61" s="1">
        <f>(Table2[[#This Row],[Close Price]]-Table2[[#This Row],[20D EMA]])/Table2[[#This Row],[20D EMA]]</f>
        <v>1.1925784923055753E-2</v>
      </c>
      <c r="T61" s="1">
        <f>(Table2[[#This Row],[Close Price]]-Table2[[#This Row],[50D EMA]])/Table2[[#This Row],[50D EMA]]</f>
        <v>2.8732264269561662E-2</v>
      </c>
      <c r="U61" s="1">
        <f>(Table2[[#This Row],[Close Price]]-Table2[[#This Row],[200D EMA]])/Table2[[#This Row],[200D EMA]]</f>
        <v>0.21782226078238168</v>
      </c>
      <c r="V61">
        <v>0.58910232911494798</v>
      </c>
      <c r="W61">
        <v>2168.4</v>
      </c>
      <c r="X61">
        <v>2214.65</v>
      </c>
      <c r="Y61">
        <v>2157.0500000000002</v>
      </c>
      <c r="Z61">
        <v>2217</v>
      </c>
      <c r="AA61">
        <v>2062.1999999999998</v>
      </c>
      <c r="AB61">
        <v>2304.9</v>
      </c>
      <c r="AC61" s="1">
        <f>(Table2[[#This Row],[Close Price]]/Table2[[#This Row],[Day Low]])-1</f>
        <v>1.7409149603394125E-2</v>
      </c>
      <c r="AD61" s="1">
        <f>(Table2[[#This Row],[Day High]]/Table2[[#This Row],[Close Price]])-1</f>
        <v>3.8528658522765102E-3</v>
      </c>
      <c r="AE61" s="1">
        <f>(Table2[[#This Row],[Close Price]]/Table2[[#This Row],[Current Week Low]])-1</f>
        <v>2.2762569249669573E-2</v>
      </c>
      <c r="AF61" s="1">
        <f>(Table2[[#This Row],[Current Week High]]/Table2[[#This Row],[Close Price]])-1</f>
        <v>4.9180699408470918E-3</v>
      </c>
      <c r="AG61" s="1">
        <f>(Table2[[#This Row],[Close Price]]/Table2[[#This Row],[Current Month Low]])-1</f>
        <v>6.9804092716516442E-2</v>
      </c>
      <c r="AH61" s="1">
        <f>(Table2[[#This Row],[Current Month High]]/Table2[[#This Row],[Close Price]])-1</f>
        <v>4.4761235636742835E-2</v>
      </c>
      <c r="AI61">
        <v>4.7979511819232501</v>
      </c>
      <c r="AJ61">
        <v>96.451469278717695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0.03</v>
      </c>
      <c r="AM61" t="s">
        <v>3147</v>
      </c>
      <c r="AN61">
        <v>-0.82</v>
      </c>
      <c r="AO61" t="s">
        <v>3146</v>
      </c>
      <c r="AP61">
        <v>0.11916451747718999</v>
      </c>
      <c r="AQ61">
        <f>(Table2[[#This Row],[Sharpe Ratio]]-AVERAGE(Table2[Sharpe Ratio]))/_xlfn.STDEV.P(Table2[Sharpe Ratio])</f>
        <v>0.74064055851298549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4.8151753113547047</v>
      </c>
      <c r="AS61">
        <f>_xlfn.RANK.AVG(Table2[[#This Row],[1Y Return vs Nifty Z-Score]],Table2[1Y Return vs Nifty Z-Score])</f>
        <v>119</v>
      </c>
      <c r="AT61">
        <f>_xlfn.RANK.AVG(Table2[[#This Row],[6M Return vs Nifty Z-Score]],Table2[6M Return vs Nifty Z-Score])</f>
        <v>103</v>
      </c>
      <c r="AU61">
        <f>_xlfn.RANK.AVG(Table2[[#This Row],[Sharpe Ratio Z-Score]],Table2[Sharpe Ratio Z-Score])</f>
        <v>158</v>
      </c>
      <c r="AV61">
        <f>(Table2[[#This Row],[Rank 1Y]]+Table2[[#This Row],[Rank 6M]]+Table2[[#This Row],[Rank Sharpe]])/3</f>
        <v>126.66666666666667</v>
      </c>
    </row>
    <row r="62" spans="1:48" x14ac:dyDescent="0.3">
      <c r="A62" t="s">
        <v>1051</v>
      </c>
      <c r="B62" t="s">
        <v>1052</v>
      </c>
      <c r="C62" t="s">
        <v>3112</v>
      </c>
      <c r="D62" t="s">
        <v>264</v>
      </c>
      <c r="E62">
        <v>12410.5326453</v>
      </c>
      <c r="F62">
        <v>1865.25</v>
      </c>
      <c r="G62">
        <v>77.129046234495902</v>
      </c>
      <c r="H62">
        <f>(Table2[[#This Row],[1Y Return vs Nifty]]-AVERAGE(Table2[1Y Return vs Nifty]))/_xlfn.STDEV.P(Table2[1Y Return vs Nifty])</f>
        <v>1.0392403302719115</v>
      </c>
      <c r="I62">
        <v>7.7196854965917803</v>
      </c>
      <c r="J62">
        <f>(Table2[[#This Row],[1M Return vs Nifty]]-AVERAGE(Table2[1M Return vs Nifty]))/_xlfn.STDEV.P(Table2[1M Return vs Nifty])</f>
        <v>1.0870282156741329</v>
      </c>
      <c r="K62">
        <v>17.858401705191099</v>
      </c>
      <c r="L62">
        <f>(Table2[[#This Row],[6M Return vs Nifty]]-AVERAGE(Table2[6M Return vs Nifty]))/_xlfn.STDEV.P(Table2[6M Return vs Nifty])</f>
        <v>0.57457425267692785</v>
      </c>
      <c r="M62">
        <v>2.2926046612691402</v>
      </c>
      <c r="N62">
        <f>(Table2[[#This Row],[1W Return vs Nifty]]-AVERAGE(Table2[1W Return vs Nifty]))/_xlfn.STDEV.P(Table2[1W Return vs Nifty])</f>
        <v>1.4595855494071337</v>
      </c>
      <c r="O62">
        <v>1853.6</v>
      </c>
      <c r="P62">
        <v>1823.8171827501101</v>
      </c>
      <c r="Q62">
        <v>1569.29927841318</v>
      </c>
      <c r="R62">
        <v>52.7093859931298</v>
      </c>
      <c r="S62" s="1">
        <f>(Table2[[#This Row],[Close Price]]-Table2[[#This Row],[20D EMA]])/Table2[[#This Row],[20D EMA]]</f>
        <v>6.2850668968494235E-3</v>
      </c>
      <c r="T62" s="1">
        <f>(Table2[[#This Row],[Close Price]]-Table2[[#This Row],[50D EMA]])/Table2[[#This Row],[50D EMA]]</f>
        <v>2.271763729488167E-2</v>
      </c>
      <c r="U62" s="1">
        <f>(Table2[[#This Row],[Close Price]]-Table2[[#This Row],[200D EMA]])/Table2[[#This Row],[200D EMA]]</f>
        <v>0.18858781473861055</v>
      </c>
      <c r="V62">
        <v>0.93533836128124004</v>
      </c>
      <c r="W62">
        <v>1833.15</v>
      </c>
      <c r="X62">
        <v>1886.35</v>
      </c>
      <c r="Y62">
        <v>1742.25</v>
      </c>
      <c r="Z62">
        <v>1886.35</v>
      </c>
      <c r="AA62">
        <v>1742.25</v>
      </c>
      <c r="AB62">
        <v>2034.95</v>
      </c>
      <c r="AC62" s="1">
        <f>(Table2[[#This Row],[Close Price]]/Table2[[#This Row],[Day Low]])-1</f>
        <v>1.7510841993290116E-2</v>
      </c>
      <c r="AD62" s="1">
        <f>(Table2[[#This Row],[Day High]]/Table2[[#This Row],[Close Price]])-1</f>
        <v>1.1312156547379715E-2</v>
      </c>
      <c r="AE62" s="1">
        <f>(Table2[[#This Row],[Close Price]]/Table2[[#This Row],[Current Week Low]])-1</f>
        <v>7.0598364184244478E-2</v>
      </c>
      <c r="AF62" s="1">
        <f>(Table2[[#This Row],[Current Week High]]/Table2[[#This Row],[Close Price]])-1</f>
        <v>1.1312156547379715E-2</v>
      </c>
      <c r="AG62" s="1">
        <f>(Table2[[#This Row],[Close Price]]/Table2[[#This Row],[Current Month Low]])-1</f>
        <v>7.0598364184244478E-2</v>
      </c>
      <c r="AH62" s="1">
        <f>(Table2[[#This Row],[Current Month High]]/Table2[[#This Row],[Close Price]])-1</f>
        <v>9.0979761426082328E-2</v>
      </c>
      <c r="AI62">
        <v>9.0979761426082302</v>
      </c>
      <c r="AJ62">
        <v>110.28748590755301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0.09</v>
      </c>
      <c r="AM62" t="s">
        <v>3147</v>
      </c>
      <c r="AN62">
        <v>-1.87</v>
      </c>
      <c r="AO62" t="s">
        <v>3146</v>
      </c>
      <c r="AP62">
        <v>0.13275478812052799</v>
      </c>
      <c r="AQ62">
        <f>(Table2[[#This Row],[Sharpe Ratio]]-AVERAGE(Table2[Sharpe Ratio]))/_xlfn.STDEV.P(Table2[Sharpe Ratio])</f>
        <v>0.90217072991402569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5.0625990779441317</v>
      </c>
      <c r="AS62">
        <f>_xlfn.RANK.AVG(Table2[[#This Row],[1Y Return vs Nifty Z-Score]],Table2[1Y Return vs Nifty Z-Score])</f>
        <v>97</v>
      </c>
      <c r="AT62">
        <f>_xlfn.RANK.AVG(Table2[[#This Row],[6M Return vs Nifty Z-Score]],Table2[6M Return vs Nifty Z-Score])</f>
        <v>155</v>
      </c>
      <c r="AU62">
        <f>_xlfn.RANK.AVG(Table2[[#This Row],[Sharpe Ratio Z-Score]],Table2[Sharpe Ratio Z-Score])</f>
        <v>129</v>
      </c>
      <c r="AV62">
        <f>(Table2[[#This Row],[Rank 1Y]]+Table2[[#This Row],[Rank 6M]]+Table2[[#This Row],[Rank Sharpe]])/3</f>
        <v>127</v>
      </c>
    </row>
    <row r="63" spans="1:48" x14ac:dyDescent="0.3">
      <c r="A63" t="s">
        <v>1104</v>
      </c>
      <c r="B63" t="s">
        <v>1105</v>
      </c>
      <c r="C63" t="s">
        <v>3103</v>
      </c>
      <c r="D63" t="s">
        <v>128</v>
      </c>
      <c r="E63">
        <v>10930.400134975</v>
      </c>
      <c r="F63">
        <v>1780.25</v>
      </c>
      <c r="G63">
        <v>29.538206506358598</v>
      </c>
      <c r="H63">
        <f>(Table2[[#This Row],[1Y Return vs Nifty]]-AVERAGE(Table2[1Y Return vs Nifty]))/_xlfn.STDEV.P(Table2[1Y Return vs Nifty])</f>
        <v>0.19194323317501652</v>
      </c>
      <c r="I63">
        <v>-4.2539307771872004</v>
      </c>
      <c r="J63">
        <f>(Table2[[#This Row],[1M Return vs Nifty]]-AVERAGE(Table2[1M Return vs Nifty]))/_xlfn.STDEV.P(Table2[1M Return vs Nifty])</f>
        <v>-0.2971930894063588</v>
      </c>
      <c r="K63">
        <v>32.456178142484703</v>
      </c>
      <c r="L63">
        <f>(Table2[[#This Row],[6M Return vs Nifty]]-AVERAGE(Table2[6M Return vs Nifty]))/_xlfn.STDEV.P(Table2[6M Return vs Nifty])</f>
        <v>1.1010388242829057</v>
      </c>
      <c r="M63">
        <v>-2.3053626408767101</v>
      </c>
      <c r="N63">
        <f>(Table2[[#This Row],[1W Return vs Nifty]]-AVERAGE(Table2[1W Return vs Nifty]))/_xlfn.STDEV.P(Table2[1W Return vs Nifty])</f>
        <v>0.45872573757070556</v>
      </c>
      <c r="O63">
        <v>1795.21</v>
      </c>
      <c r="P63">
        <v>1748.1866217648901</v>
      </c>
      <c r="Q63">
        <v>1440.66489212486</v>
      </c>
      <c r="R63">
        <v>49.562668164600701</v>
      </c>
      <c r="S63" s="1">
        <f>(Table2[[#This Row],[Close Price]]-Table2[[#This Row],[20D EMA]])/Table2[[#This Row],[20D EMA]]</f>
        <v>-8.3332869135087466E-3</v>
      </c>
      <c r="T63" s="1">
        <f>(Table2[[#This Row],[Close Price]]-Table2[[#This Row],[50D EMA]])/Table2[[#This Row],[50D EMA]]</f>
        <v>1.8340935593443769E-2</v>
      </c>
      <c r="U63" s="1">
        <f>(Table2[[#This Row],[Close Price]]-Table2[[#This Row],[200D EMA]])/Table2[[#This Row],[200D EMA]]</f>
        <v>0.23571415513171867</v>
      </c>
      <c r="V63">
        <v>0.47009781554823798</v>
      </c>
      <c r="W63">
        <v>1740</v>
      </c>
      <c r="X63">
        <v>1805.1</v>
      </c>
      <c r="Y63">
        <v>1702.75</v>
      </c>
      <c r="Z63">
        <v>1823.5</v>
      </c>
      <c r="AA63">
        <v>1643.4</v>
      </c>
      <c r="AB63">
        <v>1954.45</v>
      </c>
      <c r="AC63" s="1">
        <f>(Table2[[#This Row],[Close Price]]/Table2[[#This Row],[Day Low]])-1</f>
        <v>2.3132183908046056E-2</v>
      </c>
      <c r="AD63" s="1">
        <f>(Table2[[#This Row],[Day High]]/Table2[[#This Row],[Close Price]])-1</f>
        <v>1.3958713663811295E-2</v>
      </c>
      <c r="AE63" s="1">
        <f>(Table2[[#This Row],[Close Price]]/Table2[[#This Row],[Current Week Low]])-1</f>
        <v>4.55146087211864E-2</v>
      </c>
      <c r="AF63" s="1">
        <f>(Table2[[#This Row],[Current Week High]]/Table2[[#This Row],[Close Price]])-1</f>
        <v>2.429434068248848E-2</v>
      </c>
      <c r="AG63" s="1">
        <f>(Table2[[#This Row],[Close Price]]/Table2[[#This Row],[Current Month Low]])-1</f>
        <v>8.3272483874893499E-2</v>
      </c>
      <c r="AH63" s="1">
        <f>(Table2[[#This Row],[Current Month High]]/Table2[[#This Row],[Close Price]])-1</f>
        <v>9.7851425361606514E-2</v>
      </c>
      <c r="AI63">
        <v>23.578149136357201</v>
      </c>
      <c r="AJ63">
        <v>84.615783469874501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0.32</v>
      </c>
      <c r="AM63" t="s">
        <v>3147</v>
      </c>
      <c r="AN63">
        <v>-3.67</v>
      </c>
      <c r="AO63" t="s">
        <v>3146</v>
      </c>
      <c r="AP63">
        <v>0.16775226090186199</v>
      </c>
      <c r="AQ63">
        <f>(Table2[[#This Row],[Sharpe Ratio]]-AVERAGE(Table2[Sharpe Ratio]))/_xlfn.STDEV.P(Table2[Sharpe Ratio])</f>
        <v>1.3181409431152851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2.7726556487375542</v>
      </c>
      <c r="AS63">
        <f>_xlfn.RANK.AVG(Table2[[#This Row],[1Y Return vs Nifty Z-Score]],Table2[1Y Return vs Nifty Z-Score])</f>
        <v>229</v>
      </c>
      <c r="AT63">
        <f>_xlfn.RANK.AVG(Table2[[#This Row],[6M Return vs Nifty Z-Score]],Table2[6M Return vs Nifty Z-Score])</f>
        <v>81</v>
      </c>
      <c r="AU63">
        <f>_xlfn.RANK.AVG(Table2[[#This Row],[Sharpe Ratio Z-Score]],Table2[Sharpe Ratio Z-Score])</f>
        <v>72</v>
      </c>
      <c r="AV63">
        <f>(Table2[[#This Row],[Rank 1Y]]+Table2[[#This Row],[Rank 6M]]+Table2[[#This Row],[Rank Sharpe]])/3</f>
        <v>127.33333333333333</v>
      </c>
    </row>
    <row r="64" spans="1:48" x14ac:dyDescent="0.3">
      <c r="A64" t="s">
        <v>805</v>
      </c>
      <c r="B64" t="s">
        <v>806</v>
      </c>
      <c r="C64" t="s">
        <v>3112</v>
      </c>
      <c r="D64" t="s">
        <v>117</v>
      </c>
      <c r="E64">
        <v>19087.477704839999</v>
      </c>
      <c r="F64">
        <v>727.8</v>
      </c>
      <c r="G64">
        <v>47.046910421639502</v>
      </c>
      <c r="H64">
        <f>(Table2[[#This Row],[1Y Return vs Nifty]]-AVERAGE(Table2[1Y Return vs Nifty]))/_xlfn.STDEV.P(Table2[1Y Return vs Nifty])</f>
        <v>0.50366444015711476</v>
      </c>
      <c r="I64">
        <v>2.7622244133195899</v>
      </c>
      <c r="J64">
        <f>(Table2[[#This Row],[1M Return vs Nifty]]-AVERAGE(Table2[1M Return vs Nifty]))/_xlfn.STDEV.P(Table2[1M Return vs Nifty])</f>
        <v>0.51391620893642231</v>
      </c>
      <c r="K64">
        <v>19.552957636984999</v>
      </c>
      <c r="L64">
        <f>(Table2[[#This Row],[6M Return vs Nifty]]-AVERAGE(Table2[6M Return vs Nifty]))/_xlfn.STDEV.P(Table2[6M Return vs Nifty])</f>
        <v>0.63568792067468516</v>
      </c>
      <c r="M64">
        <v>0.56131137639735296</v>
      </c>
      <c r="N64">
        <f>(Table2[[#This Row],[1W Return vs Nifty]]-AVERAGE(Table2[1W Return vs Nifty]))/_xlfn.STDEV.P(Table2[1W Return vs Nifty])</f>
        <v>1.0827273080443107</v>
      </c>
      <c r="O64">
        <v>711.42</v>
      </c>
      <c r="P64">
        <v>697.92107430272995</v>
      </c>
      <c r="Q64">
        <v>608.530077882407</v>
      </c>
      <c r="R64">
        <v>57.738194035191</v>
      </c>
      <c r="S64" s="1">
        <f>(Table2[[#This Row],[Close Price]]-Table2[[#This Row],[20D EMA]])/Table2[[#This Row],[20D EMA]]</f>
        <v>2.3024373787635992E-2</v>
      </c>
      <c r="T64" s="1">
        <f>(Table2[[#This Row],[Close Price]]-Table2[[#This Row],[50D EMA]])/Table2[[#This Row],[50D EMA]]</f>
        <v>4.2811324657478014E-2</v>
      </c>
      <c r="U64" s="1">
        <f>(Table2[[#This Row],[Close Price]]-Table2[[#This Row],[200D EMA]])/Table2[[#This Row],[200D EMA]]</f>
        <v>0.19599675751876441</v>
      </c>
      <c r="V64">
        <v>0.56446365394804199</v>
      </c>
      <c r="W64">
        <v>702.75</v>
      </c>
      <c r="X64">
        <v>730</v>
      </c>
      <c r="Y64">
        <v>690</v>
      </c>
      <c r="Z64">
        <v>730</v>
      </c>
      <c r="AA64">
        <v>662</v>
      </c>
      <c r="AB64">
        <v>794.75</v>
      </c>
      <c r="AC64" s="1">
        <f>(Table2[[#This Row],[Close Price]]/Table2[[#This Row],[Day Low]])-1</f>
        <v>3.564567769477045E-2</v>
      </c>
      <c r="AD64" s="1">
        <f>(Table2[[#This Row],[Day High]]/Table2[[#This Row],[Close Price]])-1</f>
        <v>3.0228084638637132E-3</v>
      </c>
      <c r="AE64" s="1">
        <f>(Table2[[#This Row],[Close Price]]/Table2[[#This Row],[Current Week Low]])-1</f>
        <v>5.4782608695652213E-2</v>
      </c>
      <c r="AF64" s="1">
        <f>(Table2[[#This Row],[Current Week High]]/Table2[[#This Row],[Close Price]])-1</f>
        <v>3.0228084638637132E-3</v>
      </c>
      <c r="AG64" s="1">
        <f>(Table2[[#This Row],[Close Price]]/Table2[[#This Row],[Current Month Low]])-1</f>
        <v>9.9395770392749272E-2</v>
      </c>
      <c r="AH64" s="1">
        <f>(Table2[[#This Row],[Current Month High]]/Table2[[#This Row],[Close Price]])-1</f>
        <v>9.1989557570761216E-2</v>
      </c>
      <c r="AI64">
        <v>9.1989557570761207</v>
      </c>
      <c r="AJ64">
        <v>79.239009974141098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7.0000000000000007E-2</v>
      </c>
      <c r="AM64" t="s">
        <v>3147</v>
      </c>
      <c r="AN64">
        <v>4.0199999999999996</v>
      </c>
      <c r="AO64" t="s">
        <v>3147</v>
      </c>
      <c r="AP64">
        <v>0.17439572983888599</v>
      </c>
      <c r="AQ64">
        <f>(Table2[[#This Row],[Sharpe Ratio]]-AVERAGE(Table2[Sharpe Ratio]))/_xlfn.STDEV.P(Table2[Sharpe Ratio])</f>
        <v>1.3971033644134232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4.1330992422259563</v>
      </c>
      <c r="AS64">
        <f>_xlfn.RANK.AVG(Table2[[#This Row],[1Y Return vs Nifty Z-Score]],Table2[1Y Return vs Nifty Z-Score])</f>
        <v>172</v>
      </c>
      <c r="AT64">
        <f>_xlfn.RANK.AVG(Table2[[#This Row],[6M Return vs Nifty Z-Score]],Table2[6M Return vs Nifty Z-Score])</f>
        <v>148</v>
      </c>
      <c r="AU64">
        <f>_xlfn.RANK.AVG(Table2[[#This Row],[Sharpe Ratio Z-Score]],Table2[Sharpe Ratio Z-Score])</f>
        <v>63</v>
      </c>
      <c r="AV64">
        <f>(Table2[[#This Row],[Rank 1Y]]+Table2[[#This Row],[Rank 6M]]+Table2[[#This Row],[Rank Sharpe]])/3</f>
        <v>127.66666666666667</v>
      </c>
    </row>
    <row r="65" spans="1:48" x14ac:dyDescent="0.3">
      <c r="A65" t="s">
        <v>349</v>
      </c>
      <c r="B65" t="s">
        <v>350</v>
      </c>
      <c r="C65" t="s">
        <v>3114</v>
      </c>
      <c r="D65" t="s">
        <v>136</v>
      </c>
      <c r="E65">
        <v>69127.89493368</v>
      </c>
      <c r="F65">
        <v>1604.9</v>
      </c>
      <c r="G65">
        <v>85.162946957426698</v>
      </c>
      <c r="H65">
        <f>(Table2[[#This Row],[1Y Return vs Nifty]]-AVERAGE(Table2[1Y Return vs Nifty]))/_xlfn.STDEV.P(Table2[1Y Return vs Nifty])</f>
        <v>1.1822741745955143</v>
      </c>
      <c r="I65">
        <v>-3.67400203423855</v>
      </c>
      <c r="J65">
        <f>(Table2[[#This Row],[1M Return vs Nifty]]-AVERAGE(Table2[1M Return vs Nifty]))/_xlfn.STDEV.P(Table2[1M Return vs Nifty])</f>
        <v>-0.23014987513733204</v>
      </c>
      <c r="K65">
        <v>12.884519164031801</v>
      </c>
      <c r="L65">
        <f>(Table2[[#This Row],[6M Return vs Nifty]]-AVERAGE(Table2[6M Return vs Nifty]))/_xlfn.STDEV.P(Table2[6M Return vs Nifty])</f>
        <v>0.39519262202254307</v>
      </c>
      <c r="M65">
        <v>-4.4125991331722201</v>
      </c>
      <c r="N65">
        <f>(Table2[[#This Row],[1W Return vs Nifty]]-AVERAGE(Table2[1W Return vs Nifty]))/_xlfn.STDEV.P(Table2[1W Return vs Nifty])</f>
        <v>3.4280980865147449E-5</v>
      </c>
      <c r="O65">
        <v>1755.94</v>
      </c>
      <c r="P65">
        <v>1781.01032298833</v>
      </c>
      <c r="Q65">
        <v>1551.92771131942</v>
      </c>
      <c r="R65">
        <v>18.870571182779301</v>
      </c>
      <c r="S65" s="1">
        <f>(Table2[[#This Row],[Close Price]]-Table2[[#This Row],[20D EMA]])/Table2[[#This Row],[20D EMA]]</f>
        <v>-8.6016606489971156E-2</v>
      </c>
      <c r="T65" s="1">
        <f>(Table2[[#This Row],[Close Price]]-Table2[[#This Row],[50D EMA]])/Table2[[#This Row],[50D EMA]]</f>
        <v>-9.8882258409842966E-2</v>
      </c>
      <c r="U65" s="1">
        <f>(Table2[[#This Row],[Close Price]]-Table2[[#This Row],[200D EMA]])/Table2[[#This Row],[200D EMA]]</f>
        <v>3.4133219153322548E-2</v>
      </c>
      <c r="V65">
        <v>0.35720894666426001</v>
      </c>
      <c r="W65">
        <v>1596.05</v>
      </c>
      <c r="X65">
        <v>1673.05</v>
      </c>
      <c r="Y65">
        <v>1596.05</v>
      </c>
      <c r="Z65">
        <v>1695.65</v>
      </c>
      <c r="AA65">
        <v>1596.05</v>
      </c>
      <c r="AB65">
        <v>1909.85</v>
      </c>
      <c r="AC65" s="1">
        <f>(Table2[[#This Row],[Close Price]]/Table2[[#This Row],[Day Low]])-1</f>
        <v>5.5449390683250943E-3</v>
      </c>
      <c r="AD65" s="1">
        <f>(Table2[[#This Row],[Day High]]/Table2[[#This Row],[Close Price]])-1</f>
        <v>4.2463704903732191E-2</v>
      </c>
      <c r="AE65" s="1">
        <f>(Table2[[#This Row],[Close Price]]/Table2[[#This Row],[Current Week Low]])-1</f>
        <v>5.5449390683250943E-3</v>
      </c>
      <c r="AF65" s="1">
        <f>(Table2[[#This Row],[Current Week High]]/Table2[[#This Row],[Close Price]])-1</f>
        <v>5.6545579163810755E-2</v>
      </c>
      <c r="AG65" s="1">
        <f>(Table2[[#This Row],[Close Price]]/Table2[[#This Row],[Current Month Low]])-1</f>
        <v>5.5449390683250943E-3</v>
      </c>
      <c r="AH65" s="1">
        <f>(Table2[[#This Row],[Current Month High]]/Table2[[#This Row],[Close Price]])-1</f>
        <v>0.19001183874384675</v>
      </c>
      <c r="AI65">
        <v>29.279082808897702</v>
      </c>
      <c r="AJ65">
        <v>118.725724020442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-0.05</v>
      </c>
      <c r="AM65" t="s">
        <v>3146</v>
      </c>
      <c r="AN65">
        <v>-13.46</v>
      </c>
      <c r="AO65" t="s">
        <v>3146</v>
      </c>
      <c r="AP65">
        <v>0.14646995203777699</v>
      </c>
      <c r="AQ65">
        <f>(Table2[[#This Row],[Sharpe Ratio]]-AVERAGE(Table2[Sharpe Ratio]))/_xlfn.STDEV.P(Table2[Sharpe Ratio])</f>
        <v>1.0651853479807085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80</v>
      </c>
      <c r="AT65">
        <f>_xlfn.RANK.AVG(Table2[[#This Row],[6M Return vs Nifty Z-Score]],Table2[6M Return vs Nifty Z-Score])</f>
        <v>196</v>
      </c>
      <c r="AU65">
        <f>_xlfn.RANK.AVG(Table2[[#This Row],[Sharpe Ratio Z-Score]],Table2[Sharpe Ratio Z-Score])</f>
        <v>109</v>
      </c>
      <c r="AV65">
        <f>(Table2[[#This Row],[Rank 1Y]]+Table2[[#This Row],[Rank 6M]]+Table2[[#This Row],[Rank Sharpe]])/3</f>
        <v>128.33333333333334</v>
      </c>
    </row>
    <row r="66" spans="1:48" x14ac:dyDescent="0.3">
      <c r="A66" t="s">
        <v>1485</v>
      </c>
      <c r="B66" t="s">
        <v>1486</v>
      </c>
      <c r="C66" t="s">
        <v>3105</v>
      </c>
      <c r="D66" t="s">
        <v>51</v>
      </c>
      <c r="E66">
        <v>6645.9779236750001</v>
      </c>
      <c r="F66">
        <v>1310.3499999999999</v>
      </c>
      <c r="G66">
        <v>154.04088955732601</v>
      </c>
      <c r="H66">
        <f>(Table2[[#This Row],[1Y Return vs Nifty]]-AVERAGE(Table2[1Y Return vs Nifty]))/_xlfn.STDEV.P(Table2[1Y Return vs Nifty])</f>
        <v>2.4085622828172486</v>
      </c>
      <c r="I66">
        <v>-1.8283177204991099</v>
      </c>
      <c r="J66">
        <f>(Table2[[#This Row],[1M Return vs Nifty]]-AVERAGE(Table2[1M Return vs Nifty]))/_xlfn.STDEV.P(Table2[1M Return vs Nifty])</f>
        <v>-1.6777783438867218E-2</v>
      </c>
      <c r="K66">
        <v>12.3836824660373</v>
      </c>
      <c r="L66">
        <f>(Table2[[#This Row],[6M Return vs Nifty]]-AVERAGE(Table2[6M Return vs Nifty]))/_xlfn.STDEV.P(Table2[6M Return vs Nifty])</f>
        <v>0.37713009182920415</v>
      </c>
      <c r="M66">
        <v>-1.76630334514423</v>
      </c>
      <c r="N66">
        <f>(Table2[[#This Row],[1W Return vs Nifty]]-AVERAGE(Table2[1W Return vs Nifty]))/_xlfn.STDEV.P(Table2[1W Return vs Nifty])</f>
        <v>0.57606515080309073</v>
      </c>
      <c r="O66">
        <v>1327.04</v>
      </c>
      <c r="P66">
        <v>1346.70117719424</v>
      </c>
      <c r="Q66">
        <v>1155.2178263834901</v>
      </c>
      <c r="R66">
        <v>49.0347297007498</v>
      </c>
      <c r="S66" s="1">
        <f>(Table2[[#This Row],[Close Price]]-Table2[[#This Row],[20D EMA]])/Table2[[#This Row],[20D EMA]]</f>
        <v>-1.2576862792380076E-2</v>
      </c>
      <c r="T66" s="1">
        <f>(Table2[[#This Row],[Close Price]]-Table2[[#This Row],[50D EMA]])/Table2[[#This Row],[50D EMA]]</f>
        <v>-2.6992756678192936E-2</v>
      </c>
      <c r="U66" s="1">
        <f>(Table2[[#This Row],[Close Price]]-Table2[[#This Row],[200D EMA]])/Table2[[#This Row],[200D EMA]]</f>
        <v>0.13428824423716226</v>
      </c>
      <c r="V66">
        <v>0.45891951664430602</v>
      </c>
      <c r="W66">
        <v>1276</v>
      </c>
      <c r="X66">
        <v>1327</v>
      </c>
      <c r="Y66">
        <v>1239.05</v>
      </c>
      <c r="Z66">
        <v>1327</v>
      </c>
      <c r="AA66">
        <v>1225.05</v>
      </c>
      <c r="AB66">
        <v>1428.8</v>
      </c>
      <c r="AC66" s="1">
        <f>(Table2[[#This Row],[Close Price]]/Table2[[#This Row],[Day Low]])-1</f>
        <v>2.6920062695924729E-2</v>
      </c>
      <c r="AD66" s="1">
        <f>(Table2[[#This Row],[Day High]]/Table2[[#This Row],[Close Price]])-1</f>
        <v>1.2706528790018101E-2</v>
      </c>
      <c r="AE66" s="1">
        <f>(Table2[[#This Row],[Close Price]]/Table2[[#This Row],[Current Week Low]])-1</f>
        <v>5.7544086195068678E-2</v>
      </c>
      <c r="AF66" s="1">
        <f>(Table2[[#This Row],[Current Week High]]/Table2[[#This Row],[Close Price]])-1</f>
        <v>1.2706528790018101E-2</v>
      </c>
      <c r="AG66" s="1">
        <f>(Table2[[#This Row],[Close Price]]/Table2[[#This Row],[Current Month Low]])-1</f>
        <v>6.9629811028121269E-2</v>
      </c>
      <c r="AH66" s="1">
        <f>(Table2[[#This Row],[Current Month High]]/Table2[[#This Row],[Close Price]])-1</f>
        <v>9.0395695806464005E-2</v>
      </c>
      <c r="AI66">
        <v>21.341626283054101</v>
      </c>
      <c r="AJ66">
        <v>189.580110497237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-0.18</v>
      </c>
      <c r="AM66" t="s">
        <v>3146</v>
      </c>
      <c r="AN66">
        <v>-5.87</v>
      </c>
      <c r="AO66" t="s">
        <v>3146</v>
      </c>
      <c r="AP66">
        <v>0.117701747457954</v>
      </c>
      <c r="AQ66">
        <f>(Table2[[#This Row],[Sharpe Ratio]]-AVERAGE(Table2[Sharpe Ratio]))/_xlfn.STDEV.P(Table2[Sharpe Ratio])</f>
        <v>0.72325448150771854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25</v>
      </c>
      <c r="AT66">
        <f>_xlfn.RANK.AVG(Table2[[#This Row],[6M Return vs Nifty Z-Score]],Table2[6M Return vs Nifty Z-Score])</f>
        <v>203</v>
      </c>
      <c r="AU66">
        <f>_xlfn.RANK.AVG(Table2[[#This Row],[Sharpe Ratio Z-Score]],Table2[Sharpe Ratio Z-Score])</f>
        <v>162</v>
      </c>
      <c r="AV66">
        <f>(Table2[[#This Row],[Rank 1Y]]+Table2[[#This Row],[Rank 6M]]+Table2[[#This Row],[Rank Sharpe]])/3</f>
        <v>130</v>
      </c>
    </row>
    <row r="67" spans="1:48" x14ac:dyDescent="0.3">
      <c r="A67" t="s">
        <v>830</v>
      </c>
      <c r="B67" t="s">
        <v>831</v>
      </c>
      <c r="C67" t="s">
        <v>3104</v>
      </c>
      <c r="D67" t="s">
        <v>48</v>
      </c>
      <c r="E67">
        <v>18373.930397820001</v>
      </c>
      <c r="F67">
        <v>292.64999999999998</v>
      </c>
      <c r="G67">
        <v>74.072500271474695</v>
      </c>
      <c r="H67">
        <f>(Table2[[#This Row],[1Y Return vs Nifty]]-AVERAGE(Table2[1Y Return vs Nifty]))/_xlfn.STDEV.P(Table2[1Y Return vs Nifty])</f>
        <v>0.98482224190857637</v>
      </c>
      <c r="I67">
        <v>0.88527501963969002</v>
      </c>
      <c r="J67">
        <f>(Table2[[#This Row],[1M Return vs Nifty]]-AVERAGE(Table2[1M Return vs Nifty]))/_xlfn.STDEV.P(Table2[1M Return vs Nifty])</f>
        <v>0.29692968791526386</v>
      </c>
      <c r="K67">
        <v>10.9105162178307</v>
      </c>
      <c r="L67">
        <f>(Table2[[#This Row],[6M Return vs Nifty]]-AVERAGE(Table2[6M Return vs Nifty]))/_xlfn.STDEV.P(Table2[6M Return vs Nifty])</f>
        <v>0.32400077853289355</v>
      </c>
      <c r="M67">
        <v>-5.7275888247808799</v>
      </c>
      <c r="N67">
        <f>(Table2[[#This Row],[1W Return vs Nifty]]-AVERAGE(Table2[1W Return vs Nifty]))/_xlfn.STDEV.P(Table2[1W Return vs Nifty])</f>
        <v>-0.28620532204894727</v>
      </c>
      <c r="O67">
        <v>297.12</v>
      </c>
      <c r="P67">
        <v>305.052809198734</v>
      </c>
      <c r="Q67">
        <v>276.02446882413301</v>
      </c>
      <c r="R67">
        <v>47.5578407170552</v>
      </c>
      <c r="S67" s="1">
        <f>(Table2[[#This Row],[Close Price]]-Table2[[#This Row],[20D EMA]])/Table2[[#This Row],[20D EMA]]</f>
        <v>-1.504442649434581E-2</v>
      </c>
      <c r="T67" s="1">
        <f>(Table2[[#This Row],[Close Price]]-Table2[[#This Row],[50D EMA]])/Table2[[#This Row],[50D EMA]]</f>
        <v>-4.0657908482507728E-2</v>
      </c>
      <c r="U67" s="1">
        <f>(Table2[[#This Row],[Close Price]]-Table2[[#This Row],[200D EMA]])/Table2[[#This Row],[200D EMA]]</f>
        <v>6.0232091910879845E-2</v>
      </c>
      <c r="V67">
        <v>0.654905472219517</v>
      </c>
      <c r="W67">
        <v>274.3</v>
      </c>
      <c r="X67">
        <v>295</v>
      </c>
      <c r="Y67">
        <v>270.64999999999998</v>
      </c>
      <c r="Z67">
        <v>295</v>
      </c>
      <c r="AA67">
        <v>270.64999999999998</v>
      </c>
      <c r="AB67">
        <v>312.89999999999998</v>
      </c>
      <c r="AC67" s="1">
        <f>(Table2[[#This Row],[Close Price]]/Table2[[#This Row],[Day Low]])-1</f>
        <v>6.6897557418884368E-2</v>
      </c>
      <c r="AD67" s="1">
        <f>(Table2[[#This Row],[Day High]]/Table2[[#This Row],[Close Price]])-1</f>
        <v>8.0300700495472555E-3</v>
      </c>
      <c r="AE67" s="1">
        <f>(Table2[[#This Row],[Close Price]]/Table2[[#This Row],[Current Week Low]])-1</f>
        <v>8.1285793460188493E-2</v>
      </c>
      <c r="AF67" s="1">
        <f>(Table2[[#This Row],[Current Week High]]/Table2[[#This Row],[Close Price]])-1</f>
        <v>8.0300700495472555E-3</v>
      </c>
      <c r="AG67" s="1">
        <f>(Table2[[#This Row],[Close Price]]/Table2[[#This Row],[Current Month Low]])-1</f>
        <v>8.1285793460188493E-2</v>
      </c>
      <c r="AH67" s="1">
        <f>(Table2[[#This Row],[Current Month High]]/Table2[[#This Row],[Close Price]])-1</f>
        <v>6.9195284469502738E-2</v>
      </c>
      <c r="AI67">
        <v>24.551512045105</v>
      </c>
      <c r="AJ67">
        <v>108.217716115261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-0.06</v>
      </c>
      <c r="AM67" t="s">
        <v>3146</v>
      </c>
      <c r="AN67">
        <v>-1.94</v>
      </c>
      <c r="AO67" t="s">
        <v>3146</v>
      </c>
      <c r="AP67">
        <v>0.16569299333274201</v>
      </c>
      <c r="AQ67">
        <f>(Table2[[#This Row],[Sharpe Ratio]]-AVERAGE(Table2[Sharpe Ratio]))/_xlfn.STDEV.P(Table2[Sharpe Ratio])</f>
        <v>1.2936650623819155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104</v>
      </c>
      <c r="AT67">
        <f>_xlfn.RANK.AVG(Table2[[#This Row],[6M Return vs Nifty Z-Score]],Table2[6M Return vs Nifty Z-Score])</f>
        <v>213</v>
      </c>
      <c r="AU67">
        <f>_xlfn.RANK.AVG(Table2[[#This Row],[Sharpe Ratio Z-Score]],Table2[Sharpe Ratio Z-Score])</f>
        <v>76</v>
      </c>
      <c r="AV67">
        <f>(Table2[[#This Row],[Rank 1Y]]+Table2[[#This Row],[Rank 6M]]+Table2[[#This Row],[Rank Sharpe]])/3</f>
        <v>131</v>
      </c>
    </row>
    <row r="68" spans="1:48" x14ac:dyDescent="0.3">
      <c r="A68" t="s">
        <v>1606</v>
      </c>
      <c r="B68" t="s">
        <v>1607</v>
      </c>
      <c r="C68" t="s">
        <v>3102</v>
      </c>
      <c r="D68" t="s">
        <v>1028</v>
      </c>
      <c r="E68">
        <v>5589.3031340999996</v>
      </c>
      <c r="F68">
        <v>651</v>
      </c>
      <c r="G68">
        <v>78.311674964976802</v>
      </c>
      <c r="H68">
        <f>(Table2[[#This Row],[1Y Return vs Nifty]]-AVERAGE(Table2[1Y Return vs Nifty]))/_xlfn.STDEV.P(Table2[1Y Return vs Nifty])</f>
        <v>1.060295598386616</v>
      </c>
      <c r="I68">
        <v>-20.621666855481799</v>
      </c>
      <c r="J68">
        <f>(Table2[[#This Row],[1M Return vs Nifty]]-AVERAGE(Table2[1M Return vs Nifty]))/_xlfn.STDEV.P(Table2[1M Return vs Nifty])</f>
        <v>-2.1894007965403857</v>
      </c>
      <c r="K68">
        <v>124.115432539461</v>
      </c>
      <c r="L68">
        <f>(Table2[[#This Row],[6M Return vs Nifty]]-AVERAGE(Table2[6M Return vs Nifty]))/_xlfn.STDEV.P(Table2[6M Return vs Nifty])</f>
        <v>4.4067032387993059</v>
      </c>
      <c r="M68">
        <v>-7.4343272805292102</v>
      </c>
      <c r="N68">
        <f>(Table2[[#This Row],[1W Return vs Nifty]]-AVERAGE(Table2[1W Return vs Nifty]))/_xlfn.STDEV.P(Table2[1W Return vs Nifty])</f>
        <v>-0.65771860551163264</v>
      </c>
      <c r="O68">
        <v>671.46</v>
      </c>
      <c r="P68">
        <v>638.27007207265297</v>
      </c>
      <c r="Q68">
        <v>459.33572800199101</v>
      </c>
      <c r="R68">
        <v>46.215947075907202</v>
      </c>
      <c r="S68" s="1">
        <f>(Table2[[#This Row],[Close Price]]-Table2[[#This Row],[20D EMA]])/Table2[[#This Row],[20D EMA]]</f>
        <v>-3.0470914127423875E-2</v>
      </c>
      <c r="T68" s="1">
        <f>(Table2[[#This Row],[Close Price]]-Table2[[#This Row],[50D EMA]])/Table2[[#This Row],[50D EMA]]</f>
        <v>1.9944422407287825E-2</v>
      </c>
      <c r="U68" s="1">
        <f>(Table2[[#This Row],[Close Price]]-Table2[[#This Row],[200D EMA]])/Table2[[#This Row],[200D EMA]]</f>
        <v>0.41726401913412275</v>
      </c>
      <c r="V68">
        <v>0.150489438093556</v>
      </c>
      <c r="W68">
        <v>635.1</v>
      </c>
      <c r="X68">
        <v>651</v>
      </c>
      <c r="Y68">
        <v>580</v>
      </c>
      <c r="Z68">
        <v>651</v>
      </c>
      <c r="AA68">
        <v>580</v>
      </c>
      <c r="AB68">
        <v>825.05</v>
      </c>
      <c r="AC68" s="1">
        <f>(Table2[[#This Row],[Close Price]]/Table2[[#This Row],[Day Low]])-1</f>
        <v>2.5035427491733486E-2</v>
      </c>
      <c r="AD68" s="1">
        <f>(Table2[[#This Row],[Day High]]/Table2[[#This Row],[Close Price]])-1</f>
        <v>0</v>
      </c>
      <c r="AE68" s="1">
        <f>(Table2[[#This Row],[Close Price]]/Table2[[#This Row],[Current Week Low]])-1</f>
        <v>0.12241379310344835</v>
      </c>
      <c r="AF68" s="1">
        <f>(Table2[[#This Row],[Current Week High]]/Table2[[#This Row],[Close Price]])-1</f>
        <v>0</v>
      </c>
      <c r="AG68" s="1">
        <f>(Table2[[#This Row],[Close Price]]/Table2[[#This Row],[Current Month Low]])-1</f>
        <v>0.12241379310344835</v>
      </c>
      <c r="AH68" s="1">
        <f>(Table2[[#This Row],[Current Month High]]/Table2[[#This Row],[Close Price]])-1</f>
        <v>0.26735791090629801</v>
      </c>
      <c r="AI68">
        <v>34.2242703533026</v>
      </c>
      <c r="AJ68">
        <v>201.66821130676499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0.18</v>
      </c>
      <c r="AM68" t="s">
        <v>3147</v>
      </c>
      <c r="AN68">
        <v>-11.56</v>
      </c>
      <c r="AO68" t="s">
        <v>3146</v>
      </c>
      <c r="AP68">
        <v>6.9883608101521999E-2</v>
      </c>
      <c r="AQ68">
        <f>(Table2[[#This Row],[Sharpe Ratio]]-AVERAGE(Table2[Sharpe Ratio]))/_xlfn.STDEV.P(Table2[Sharpe Ratio])</f>
        <v>0.15490139649320778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2.774780831627111</v>
      </c>
      <c r="AS68">
        <f>_xlfn.RANK.AVG(Table2[[#This Row],[1Y Return vs Nifty Z-Score]],Table2[1Y Return vs Nifty Z-Score])</f>
        <v>94</v>
      </c>
      <c r="AT68">
        <f>_xlfn.RANK.AVG(Table2[[#This Row],[6M Return vs Nifty Z-Score]],Table2[6M Return vs Nifty Z-Score])</f>
        <v>3</v>
      </c>
      <c r="AU68">
        <f>_xlfn.RANK.AVG(Table2[[#This Row],[Sharpe Ratio Z-Score]],Table2[Sharpe Ratio Z-Score])</f>
        <v>300</v>
      </c>
      <c r="AV68">
        <f>(Table2[[#This Row],[Rank 1Y]]+Table2[[#This Row],[Rank 6M]]+Table2[[#This Row],[Rank Sharpe]])/3</f>
        <v>132.33333333333334</v>
      </c>
    </row>
    <row r="69" spans="1:48" x14ac:dyDescent="0.3">
      <c r="A69" t="s">
        <v>1505</v>
      </c>
      <c r="B69" t="s">
        <v>1506</v>
      </c>
      <c r="C69" t="s">
        <v>3109</v>
      </c>
      <c r="D69" t="s">
        <v>402</v>
      </c>
      <c r="E69">
        <v>6524.5582503260002</v>
      </c>
      <c r="F69">
        <v>210.02</v>
      </c>
      <c r="G69">
        <v>145.36662694123899</v>
      </c>
      <c r="H69">
        <f>(Table2[[#This Row],[1Y Return vs Nifty]]-AVERAGE(Table2[1Y Return vs Nifty]))/_xlfn.STDEV.P(Table2[1Y Return vs Nifty])</f>
        <v>2.2541275727753227</v>
      </c>
      <c r="I69">
        <v>-1.19685482540661</v>
      </c>
      <c r="J69">
        <f>(Table2[[#This Row],[1M Return vs Nifty]]-AVERAGE(Table2[1M Return vs Nifty]))/_xlfn.STDEV.P(Table2[1M Return vs Nifty])</f>
        <v>5.6223085535780232E-2</v>
      </c>
      <c r="K69">
        <v>7.9482062509034401</v>
      </c>
      <c r="L69">
        <f>(Table2[[#This Row],[6M Return vs Nifty]]-AVERAGE(Table2[6M Return vs Nifty]))/_xlfn.STDEV.P(Table2[6M Return vs Nifty])</f>
        <v>0.21716592910211163</v>
      </c>
      <c r="M69">
        <v>2.38641650523103</v>
      </c>
      <c r="N69">
        <f>(Table2[[#This Row],[1W Return vs Nifty]]-AVERAGE(Table2[1W Return vs Nifty]))/_xlfn.STDEV.P(Table2[1W Return vs Nifty])</f>
        <v>1.4800059870322351</v>
      </c>
      <c r="O69">
        <v>211.92</v>
      </c>
      <c r="P69">
        <v>212.740132430008</v>
      </c>
      <c r="Q69">
        <v>188.00904501253001</v>
      </c>
      <c r="R69">
        <v>47.480258200405402</v>
      </c>
      <c r="S69" s="1">
        <f>(Table2[[#This Row],[Close Price]]-Table2[[#This Row],[20D EMA]])/Table2[[#This Row],[20D EMA]]</f>
        <v>-8.965647414118429E-3</v>
      </c>
      <c r="T69" s="1">
        <f>(Table2[[#This Row],[Close Price]]-Table2[[#This Row],[50D EMA]])/Table2[[#This Row],[50D EMA]]</f>
        <v>-1.2786174375927509E-2</v>
      </c>
      <c r="U69" s="1">
        <f>(Table2[[#This Row],[Close Price]]-Table2[[#This Row],[200D EMA]])/Table2[[#This Row],[200D EMA]]</f>
        <v>0.11707391517255493</v>
      </c>
      <c r="V69">
        <v>2.0142720220306201</v>
      </c>
      <c r="W69">
        <v>206.6</v>
      </c>
      <c r="X69">
        <v>211.05</v>
      </c>
      <c r="Y69">
        <v>205</v>
      </c>
      <c r="Z69">
        <v>212.03</v>
      </c>
      <c r="AA69">
        <v>202</v>
      </c>
      <c r="AB69">
        <v>225.95</v>
      </c>
      <c r="AC69" s="1">
        <f>(Table2[[#This Row],[Close Price]]/Table2[[#This Row],[Day Low]])-1</f>
        <v>1.6553727008712604E-2</v>
      </c>
      <c r="AD69" s="1">
        <f>(Table2[[#This Row],[Day High]]/Table2[[#This Row],[Close Price]])-1</f>
        <v>4.9042948290638488E-3</v>
      </c>
      <c r="AE69" s="1">
        <f>(Table2[[#This Row],[Close Price]]/Table2[[#This Row],[Current Week Low]])-1</f>
        <v>2.4487804878048802E-2</v>
      </c>
      <c r="AF69" s="1">
        <f>(Table2[[#This Row],[Current Week High]]/Table2[[#This Row],[Close Price]])-1</f>
        <v>9.5705170936100092E-3</v>
      </c>
      <c r="AG69" s="1">
        <f>(Table2[[#This Row],[Close Price]]/Table2[[#This Row],[Current Month Low]])-1</f>
        <v>3.9702970297029738E-2</v>
      </c>
      <c r="AH69" s="1">
        <f>(Table2[[#This Row],[Current Month High]]/Table2[[#This Row],[Close Price]])-1</f>
        <v>7.5849919055327897E-2</v>
      </c>
      <c r="AI69">
        <v>9.3514903342538602</v>
      </c>
      <c r="AJ69">
        <v>179.09634551495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0.06</v>
      </c>
      <c r="AM69" t="s">
        <v>3147</v>
      </c>
      <c r="AN69">
        <v>-3.03</v>
      </c>
      <c r="AO69" t="s">
        <v>3146</v>
      </c>
      <c r="AP69">
        <v>0.134017401043906</v>
      </c>
      <c r="AQ69">
        <f>(Table2[[#This Row],[Sharpe Ratio]]-AVERAGE(Table2[Sharpe Ratio]))/_xlfn.STDEV.P(Table2[Sharpe Ratio])</f>
        <v>0.91717779543014888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29</v>
      </c>
      <c r="AT69">
        <f>_xlfn.RANK.AVG(Table2[[#This Row],[6M Return vs Nifty Z-Score]],Table2[6M Return vs Nifty Z-Score])</f>
        <v>246</v>
      </c>
      <c r="AU69">
        <f>_xlfn.RANK.AVG(Table2[[#This Row],[Sharpe Ratio Z-Score]],Table2[Sharpe Ratio Z-Score])</f>
        <v>124</v>
      </c>
      <c r="AV69">
        <f>(Table2[[#This Row],[Rank 1Y]]+Table2[[#This Row],[Rank 6M]]+Table2[[#This Row],[Rank Sharpe]])/3</f>
        <v>133</v>
      </c>
    </row>
    <row r="70" spans="1:48" x14ac:dyDescent="0.3">
      <c r="A70" t="s">
        <v>476</v>
      </c>
      <c r="B70" t="s">
        <v>477</v>
      </c>
      <c r="C70" t="s">
        <v>3105</v>
      </c>
      <c r="D70" t="s">
        <v>249</v>
      </c>
      <c r="E70">
        <v>45323.912415179999</v>
      </c>
      <c r="F70">
        <v>600.35</v>
      </c>
      <c r="G70">
        <v>55.195982792080898</v>
      </c>
      <c r="H70">
        <f>(Table2[[#This Row],[1Y Return vs Nifty]]-AVERAGE(Table2[1Y Return vs Nifty]))/_xlfn.STDEV.P(Table2[1Y Return vs Nifty])</f>
        <v>0.64874877577612311</v>
      </c>
      <c r="I70">
        <v>7.6233206131898603</v>
      </c>
      <c r="J70">
        <f>(Table2[[#This Row],[1M Return vs Nifty]]-AVERAGE(Table2[1M Return vs Nifty]))/_xlfn.STDEV.P(Table2[1M Return vs Nifty])</f>
        <v>1.0758878616142948</v>
      </c>
      <c r="K70">
        <v>27.4509950494332</v>
      </c>
      <c r="L70">
        <f>(Table2[[#This Row],[6M Return vs Nifty]]-AVERAGE(Table2[6M Return vs Nifty]))/_xlfn.STDEV.P(Table2[6M Return vs Nifty])</f>
        <v>0.92052834830651276</v>
      </c>
      <c r="M70">
        <v>1.13849201458573</v>
      </c>
      <c r="N70">
        <f>(Table2[[#This Row],[1W Return vs Nifty]]-AVERAGE(Table2[1W Return vs Nifty]))/_xlfn.STDEV.P(Table2[1W Return vs Nifty])</f>
        <v>1.2083647619390459</v>
      </c>
      <c r="O70">
        <v>597.14</v>
      </c>
      <c r="P70">
        <v>577.60486728950605</v>
      </c>
      <c r="Q70">
        <v>493.50092540072399</v>
      </c>
      <c r="R70">
        <v>51.784660330556299</v>
      </c>
      <c r="S70" s="1">
        <f>(Table2[[#This Row],[Close Price]]-Table2[[#This Row],[20D EMA]])/Table2[[#This Row],[20D EMA]]</f>
        <v>5.3756238068125338E-3</v>
      </c>
      <c r="T70" s="1">
        <f>(Table2[[#This Row],[Close Price]]-Table2[[#This Row],[50D EMA]])/Table2[[#This Row],[50D EMA]]</f>
        <v>3.9378360534302256E-2</v>
      </c>
      <c r="U70" s="1">
        <f>(Table2[[#This Row],[Close Price]]-Table2[[#This Row],[200D EMA]])/Table2[[#This Row],[200D EMA]]</f>
        <v>0.21651240980452938</v>
      </c>
      <c r="V70">
        <v>0.58205197041495405</v>
      </c>
      <c r="W70">
        <v>599</v>
      </c>
      <c r="X70">
        <v>612</v>
      </c>
      <c r="Y70">
        <v>583.15</v>
      </c>
      <c r="Z70">
        <v>612</v>
      </c>
      <c r="AA70">
        <v>572</v>
      </c>
      <c r="AB70">
        <v>628.5</v>
      </c>
      <c r="AC70" s="1">
        <f>(Table2[[#This Row],[Close Price]]/Table2[[#This Row],[Day Low]])-1</f>
        <v>2.2537562604341144E-3</v>
      </c>
      <c r="AD70" s="1">
        <f>(Table2[[#This Row],[Day High]]/Table2[[#This Row],[Close Price]])-1</f>
        <v>1.9405346880986052E-2</v>
      </c>
      <c r="AE70" s="1">
        <f>(Table2[[#This Row],[Close Price]]/Table2[[#This Row],[Current Week Low]])-1</f>
        <v>2.9494984137871993E-2</v>
      </c>
      <c r="AF70" s="1">
        <f>(Table2[[#This Row],[Current Week High]]/Table2[[#This Row],[Close Price]])-1</f>
        <v>1.9405346880986052E-2</v>
      </c>
      <c r="AG70" s="1">
        <f>(Table2[[#This Row],[Close Price]]/Table2[[#This Row],[Current Month Low]])-1</f>
        <v>4.9562937062937129E-2</v>
      </c>
      <c r="AH70" s="1">
        <f>(Table2[[#This Row],[Current Month High]]/Table2[[#This Row],[Close Price]])-1</f>
        <v>4.6889314566502804E-2</v>
      </c>
      <c r="AI70">
        <v>4.6889314566502804</v>
      </c>
      <c r="AJ70">
        <v>87.521474308917703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</v>
      </c>
      <c r="AM70" t="s">
        <v>3147</v>
      </c>
      <c r="AN70">
        <v>0.01</v>
      </c>
      <c r="AO70" t="s">
        <v>3147</v>
      </c>
      <c r="AP70">
        <v>0.11876056939315401</v>
      </c>
      <c r="AQ70">
        <f>(Table2[[#This Row],[Sharpe Ratio]]-AVERAGE(Table2[Sharpe Ratio]))/_xlfn.STDEV.P(Table2[Sharpe Ratio])</f>
        <v>0.73583934410277496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4.5893690917387513</v>
      </c>
      <c r="AS70">
        <f>_xlfn.RANK.AVG(Table2[[#This Row],[1Y Return vs Nifty Z-Score]],Table2[1Y Return vs Nifty Z-Score])</f>
        <v>147</v>
      </c>
      <c r="AT70">
        <f>_xlfn.RANK.AVG(Table2[[#This Row],[6M Return vs Nifty Z-Score]],Table2[6M Return vs Nifty Z-Score])</f>
        <v>99</v>
      </c>
      <c r="AU70">
        <f>_xlfn.RANK.AVG(Table2[[#This Row],[Sharpe Ratio Z-Score]],Table2[Sharpe Ratio Z-Score])</f>
        <v>159</v>
      </c>
      <c r="AV70">
        <f>(Table2[[#This Row],[Rank 1Y]]+Table2[[#This Row],[Rank 6M]]+Table2[[#This Row],[Rank Sharpe]])/3</f>
        <v>135</v>
      </c>
    </row>
    <row r="71" spans="1:48" x14ac:dyDescent="0.3">
      <c r="A71" t="s">
        <v>112</v>
      </c>
      <c r="B71" t="s">
        <v>113</v>
      </c>
      <c r="C71" t="s">
        <v>3112</v>
      </c>
      <c r="D71" t="s">
        <v>114</v>
      </c>
      <c r="E71">
        <v>245993.80003380001</v>
      </c>
      <c r="F71">
        <v>6907.6</v>
      </c>
      <c r="G71">
        <v>72.899081798972901</v>
      </c>
      <c r="H71">
        <f>(Table2[[#This Row],[1Y Return vs Nifty]]-AVERAGE(Table2[1Y Return vs Nifty]))/_xlfn.STDEV.P(Table2[1Y Return vs Nifty])</f>
        <v>0.96393095125032768</v>
      </c>
      <c r="I71">
        <v>-0.90603369485043095</v>
      </c>
      <c r="J71">
        <f>(Table2[[#This Row],[1M Return vs Nifty]]-AVERAGE(Table2[1M Return vs Nifty]))/_xlfn.STDEV.P(Table2[1M Return vs Nifty])</f>
        <v>8.9843739119361832E-2</v>
      </c>
      <c r="K71">
        <v>11.525057665496499</v>
      </c>
      <c r="L71">
        <f>(Table2[[#This Row],[6M Return vs Nifty]]-AVERAGE(Table2[6M Return vs Nifty]))/_xlfn.STDEV.P(Table2[6M Return vs Nifty])</f>
        <v>0.34616403753122593</v>
      </c>
      <c r="M71">
        <v>-9.7295094623262095</v>
      </c>
      <c r="N71">
        <f>(Table2[[#This Row],[1W Return vs Nifty]]-AVERAGE(Table2[1W Return vs Nifty]))/_xlfn.STDEV.P(Table2[1W Return vs Nifty])</f>
        <v>-1.1573210288545728</v>
      </c>
      <c r="O71">
        <v>7205.5</v>
      </c>
      <c r="P71">
        <v>7152.4223606189098</v>
      </c>
      <c r="Q71">
        <v>6304.4020827282502</v>
      </c>
      <c r="R71">
        <v>36.1598083497787</v>
      </c>
      <c r="S71" s="1">
        <f>(Table2[[#This Row],[Close Price]]-Table2[[#This Row],[20D EMA]])/Table2[[#This Row],[20D EMA]]</f>
        <v>-4.1343418222191328E-2</v>
      </c>
      <c r="T71" s="1">
        <f>(Table2[[#This Row],[Close Price]]-Table2[[#This Row],[50D EMA]])/Table2[[#This Row],[50D EMA]]</f>
        <v>-3.422929299685884E-2</v>
      </c>
      <c r="U71" s="1">
        <f>(Table2[[#This Row],[Close Price]]-Table2[[#This Row],[200D EMA]])/Table2[[#This Row],[200D EMA]]</f>
        <v>9.5678846202448167E-2</v>
      </c>
      <c r="V71">
        <v>1.17581871147316</v>
      </c>
      <c r="W71">
        <v>6670</v>
      </c>
      <c r="X71">
        <v>6919.7</v>
      </c>
      <c r="Y71">
        <v>6670</v>
      </c>
      <c r="Z71">
        <v>6919.7</v>
      </c>
      <c r="AA71">
        <v>6656.15</v>
      </c>
      <c r="AB71">
        <v>8129.9</v>
      </c>
      <c r="AC71" s="1">
        <f>(Table2[[#This Row],[Close Price]]/Table2[[#This Row],[Day Low]])-1</f>
        <v>3.5622188905547247E-2</v>
      </c>
      <c r="AD71" s="1">
        <f>(Table2[[#This Row],[Day High]]/Table2[[#This Row],[Close Price]])-1</f>
        <v>1.7516937865538207E-3</v>
      </c>
      <c r="AE71" s="1">
        <f>(Table2[[#This Row],[Close Price]]/Table2[[#This Row],[Current Week Low]])-1</f>
        <v>3.5622188905547247E-2</v>
      </c>
      <c r="AF71" s="1">
        <f>(Table2[[#This Row],[Current Week High]]/Table2[[#This Row],[Close Price]])-1</f>
        <v>1.7516937865538207E-3</v>
      </c>
      <c r="AG71" s="1">
        <f>(Table2[[#This Row],[Close Price]]/Table2[[#This Row],[Current Month Low]])-1</f>
        <v>3.7777093364782965E-2</v>
      </c>
      <c r="AH71" s="1">
        <f>(Table2[[#This Row],[Current Month High]]/Table2[[#This Row],[Close Price]])-1</f>
        <v>0.17695002605825461</v>
      </c>
      <c r="AI71">
        <v>17.695002605825401</v>
      </c>
      <c r="AJ71">
        <v>112.803450400492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0.05</v>
      </c>
      <c r="AM71" t="s">
        <v>3147</v>
      </c>
      <c r="AN71">
        <v>-10.87</v>
      </c>
      <c r="AO71" t="s">
        <v>3146</v>
      </c>
      <c r="AP71">
        <v>0.15761966341190001</v>
      </c>
      <c r="AQ71">
        <f>(Table2[[#This Row],[Sharpe Ratio]]-AVERAGE(Table2[Sharpe Ratio]))/_xlfn.STDEV.P(Table2[Sharpe Ratio])</f>
        <v>1.1977077117069292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1.4403254107532721</v>
      </c>
      <c r="AS71">
        <f>_xlfn.RANK.AVG(Table2[[#This Row],[1Y Return vs Nifty Z-Score]],Table2[1Y Return vs Nifty Z-Score])</f>
        <v>107</v>
      </c>
      <c r="AT71">
        <f>_xlfn.RANK.AVG(Table2[[#This Row],[6M Return vs Nifty Z-Score]],Table2[6M Return vs Nifty Z-Score])</f>
        <v>210</v>
      </c>
      <c r="AU71">
        <f>_xlfn.RANK.AVG(Table2[[#This Row],[Sharpe Ratio Z-Score]],Table2[Sharpe Ratio Z-Score])</f>
        <v>91</v>
      </c>
      <c r="AV71">
        <f>(Table2[[#This Row],[Rank 1Y]]+Table2[[#This Row],[Rank 6M]]+Table2[[#This Row],[Rank Sharpe]])/3</f>
        <v>136</v>
      </c>
    </row>
    <row r="72" spans="1:48" x14ac:dyDescent="0.3">
      <c r="A72" t="s">
        <v>1710</v>
      </c>
      <c r="B72" t="s">
        <v>1711</v>
      </c>
      <c r="C72" t="s">
        <v>3103</v>
      </c>
      <c r="D72" t="s">
        <v>128</v>
      </c>
      <c r="E72">
        <v>4732.13202</v>
      </c>
      <c r="F72">
        <v>509.95</v>
      </c>
      <c r="G72">
        <v>107.416113931772</v>
      </c>
      <c r="H72">
        <f>(Table2[[#This Row],[1Y Return vs Nifty]]-AVERAGE(Table2[1Y Return vs Nifty]))/_xlfn.STDEV.P(Table2[1Y Return vs Nifty])</f>
        <v>1.5784647836766887</v>
      </c>
      <c r="I72">
        <v>-13.803628495231299</v>
      </c>
      <c r="J72">
        <f>(Table2[[#This Row],[1M Return vs Nifty]]-AVERAGE(Table2[1M Return vs Nifty]))/_xlfn.STDEV.P(Table2[1M Return vs Nifty])</f>
        <v>-1.4011949829147761</v>
      </c>
      <c r="K72">
        <v>45.778172473578799</v>
      </c>
      <c r="L72">
        <f>(Table2[[#This Row],[6M Return vs Nifty]]-AVERAGE(Table2[6M Return vs Nifty]))/_xlfn.STDEV.P(Table2[6M Return vs Nifty])</f>
        <v>1.5814926844022359</v>
      </c>
      <c r="M72">
        <v>-20.8842541944483</v>
      </c>
      <c r="N72">
        <f>(Table2[[#This Row],[1W Return vs Nifty]]-AVERAGE(Table2[1W Return vs Nifty]))/_xlfn.STDEV.P(Table2[1W Return vs Nifty])</f>
        <v>-3.5854234880575251</v>
      </c>
      <c r="O72">
        <v>586.61</v>
      </c>
      <c r="P72">
        <v>583.18056862464005</v>
      </c>
      <c r="Q72">
        <v>476.61000652302903</v>
      </c>
      <c r="R72">
        <v>17.2949847522327</v>
      </c>
      <c r="S72" s="1">
        <f>(Table2[[#This Row],[Close Price]]-Table2[[#This Row],[20D EMA]])/Table2[[#This Row],[20D EMA]]</f>
        <v>-0.13068307734269791</v>
      </c>
      <c r="T72" s="1">
        <f>(Table2[[#This Row],[Close Price]]-Table2[[#This Row],[50D EMA]])/Table2[[#This Row],[50D EMA]]</f>
        <v>-0.12557100247243386</v>
      </c>
      <c r="U72" s="1">
        <f>(Table2[[#This Row],[Close Price]]-Table2[[#This Row],[200D EMA]])/Table2[[#This Row],[200D EMA]]</f>
        <v>6.9952357316610439E-2</v>
      </c>
      <c r="V72">
        <v>1.2890561517635499</v>
      </c>
      <c r="W72">
        <v>501.8</v>
      </c>
      <c r="X72">
        <v>527.4</v>
      </c>
      <c r="Y72">
        <v>501.8</v>
      </c>
      <c r="Z72">
        <v>533.75</v>
      </c>
      <c r="AA72">
        <v>501.8</v>
      </c>
      <c r="AB72">
        <v>659</v>
      </c>
      <c r="AC72" s="1">
        <f>(Table2[[#This Row],[Close Price]]/Table2[[#This Row],[Day Low]])-1</f>
        <v>1.6241530490235023E-2</v>
      </c>
      <c r="AD72" s="1">
        <f>(Table2[[#This Row],[Day High]]/Table2[[#This Row],[Close Price]])-1</f>
        <v>3.421904108245899E-2</v>
      </c>
      <c r="AE72" s="1">
        <f>(Table2[[#This Row],[Close Price]]/Table2[[#This Row],[Current Week Low]])-1</f>
        <v>1.6241530490235023E-2</v>
      </c>
      <c r="AF72" s="1">
        <f>(Table2[[#This Row],[Current Week High]]/Table2[[#This Row],[Close Price]])-1</f>
        <v>4.6671242278654823E-2</v>
      </c>
      <c r="AG72" s="1">
        <f>(Table2[[#This Row],[Close Price]]/Table2[[#This Row],[Current Month Low]])-1</f>
        <v>1.6241530490235023E-2</v>
      </c>
      <c r="AH72" s="1">
        <f>(Table2[[#This Row],[Current Month High]]/Table2[[#This Row],[Close Price]])-1</f>
        <v>0.29228355721149124</v>
      </c>
      <c r="AI72">
        <v>42.631630552014897</v>
      </c>
      <c r="AJ72">
        <v>136.63573085846801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-0.03</v>
      </c>
      <c r="AM72" t="s">
        <v>3146</v>
      </c>
      <c r="AN72">
        <v>-17.239999999999998</v>
      </c>
      <c r="AO72" t="s">
        <v>3146</v>
      </c>
      <c r="AP72">
        <v>6.2869826905896001E-2</v>
      </c>
      <c r="AQ72">
        <f>(Table2[[#This Row],[Sharpe Ratio]]-AVERAGE(Table2[Sharpe Ratio]))/_xlfn.STDEV.P(Table2[Sharpe Ratio])</f>
        <v>7.1537546836966323E-2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-1.7551234560564102</v>
      </c>
      <c r="AS72">
        <f>_xlfn.RANK.AVG(Table2[[#This Row],[1Y Return vs Nifty Z-Score]],Table2[1Y Return vs Nifty Z-Score])</f>
        <v>50</v>
      </c>
      <c r="AT72">
        <f>_xlfn.RANK.AVG(Table2[[#This Row],[6M Return vs Nifty Z-Score]],Table2[6M Return vs Nifty Z-Score])</f>
        <v>49</v>
      </c>
      <c r="AU72">
        <f>_xlfn.RANK.AVG(Table2[[#This Row],[Sharpe Ratio Z-Score]],Table2[Sharpe Ratio Z-Score])</f>
        <v>316</v>
      </c>
      <c r="AV72">
        <f>(Table2[[#This Row],[Rank 1Y]]+Table2[[#This Row],[Rank 6M]]+Table2[[#This Row],[Rank Sharpe]])/3</f>
        <v>138.33333333333334</v>
      </c>
    </row>
    <row r="73" spans="1:48" x14ac:dyDescent="0.3">
      <c r="A73" t="s">
        <v>986</v>
      </c>
      <c r="B73" t="s">
        <v>987</v>
      </c>
      <c r="C73" t="s">
        <v>3101</v>
      </c>
      <c r="D73" t="s">
        <v>144</v>
      </c>
      <c r="E73">
        <v>13938.2810749829</v>
      </c>
      <c r="F73">
        <v>53.33</v>
      </c>
      <c r="G73">
        <v>108.568770936603</v>
      </c>
      <c r="H73">
        <f>(Table2[[#This Row],[1Y Return vs Nifty]]-AVERAGE(Table2[1Y Return vs Nifty]))/_xlfn.STDEV.P(Table2[1Y Return vs Nifty])</f>
        <v>1.5989864416201243</v>
      </c>
      <c r="I73">
        <v>-14.1170784267141</v>
      </c>
      <c r="J73">
        <f>(Table2[[#This Row],[1M Return vs Nifty]]-AVERAGE(Table2[1M Return vs Nifty]))/_xlfn.STDEV.P(Table2[1M Return vs Nifty])</f>
        <v>-1.4374316605661783</v>
      </c>
      <c r="K73">
        <v>8.1344654181070997</v>
      </c>
      <c r="L73">
        <f>(Table2[[#This Row],[6M Return vs Nifty]]-AVERAGE(Table2[6M Return vs Nifty]))/_xlfn.STDEV.P(Table2[6M Return vs Nifty])</f>
        <v>0.22388331192344635</v>
      </c>
      <c r="M73">
        <v>-5.9351615076646898</v>
      </c>
      <c r="N73">
        <f>(Table2[[#This Row],[1W Return vs Nifty]]-AVERAGE(Table2[1W Return vs Nifty]))/_xlfn.STDEV.P(Table2[1W Return vs Nifty])</f>
        <v>-0.33138858297307694</v>
      </c>
      <c r="O73">
        <v>58.44</v>
      </c>
      <c r="P73">
        <v>63.447473056206</v>
      </c>
      <c r="Q73">
        <v>56.506510343023301</v>
      </c>
      <c r="R73">
        <v>33.1597693380035</v>
      </c>
      <c r="S73" s="1">
        <f>(Table2[[#This Row],[Close Price]]-Table2[[#This Row],[20D EMA]])/Table2[[#This Row],[20D EMA]]</f>
        <v>-8.7440109514031472E-2</v>
      </c>
      <c r="T73" s="1">
        <f>(Table2[[#This Row],[Close Price]]-Table2[[#This Row],[50D EMA]])/Table2[[#This Row],[50D EMA]]</f>
        <v>-0.15946219083056737</v>
      </c>
      <c r="U73" s="1">
        <f>(Table2[[#This Row],[Close Price]]-Table2[[#This Row],[200D EMA]])/Table2[[#This Row],[200D EMA]]</f>
        <v>-5.6214944503567232E-2</v>
      </c>
      <c r="V73">
        <v>0.35090642853985998</v>
      </c>
      <c r="W73">
        <v>51.5</v>
      </c>
      <c r="X73">
        <v>53.8</v>
      </c>
      <c r="Y73">
        <v>49.72</v>
      </c>
      <c r="Z73">
        <v>53.9</v>
      </c>
      <c r="AA73">
        <v>49.72</v>
      </c>
      <c r="AB73">
        <v>67.64</v>
      </c>
      <c r="AC73" s="1">
        <f>(Table2[[#This Row],[Close Price]]/Table2[[#This Row],[Day Low]])-1</f>
        <v>3.5533980582524327E-2</v>
      </c>
      <c r="AD73" s="1">
        <f>(Table2[[#This Row],[Day High]]/Table2[[#This Row],[Close Price]])-1</f>
        <v>8.8130508156758491E-3</v>
      </c>
      <c r="AE73" s="1">
        <f>(Table2[[#This Row],[Close Price]]/Table2[[#This Row],[Current Week Low]])-1</f>
        <v>7.2606596942880186E-2</v>
      </c>
      <c r="AF73" s="1">
        <f>(Table2[[#This Row],[Current Week High]]/Table2[[#This Row],[Close Price]])-1</f>
        <v>1.0688168010500654E-2</v>
      </c>
      <c r="AG73" s="1">
        <f>(Table2[[#This Row],[Close Price]]/Table2[[#This Row],[Current Month Low]])-1</f>
        <v>7.2606596942880186E-2</v>
      </c>
      <c r="AH73" s="1">
        <f>(Table2[[#This Row],[Current Month High]]/Table2[[#This Row],[Close Price]])-1</f>
        <v>0.26832927057941136</v>
      </c>
      <c r="AI73">
        <v>71.385711606975406</v>
      </c>
      <c r="AJ73">
        <v>149.20560747663501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-0.28999999999999998</v>
      </c>
      <c r="AM73" t="s">
        <v>3146</v>
      </c>
      <c r="AN73">
        <v>-11.91</v>
      </c>
      <c r="AO73" t="s">
        <v>3146</v>
      </c>
      <c r="AP73">
        <v>0.13281038547726401</v>
      </c>
      <c r="AQ73">
        <f>(Table2[[#This Row],[Sharpe Ratio]]-AVERAGE(Table2[Sharpe Ratio]))/_xlfn.STDEV.P(Table2[Sharpe Ratio])</f>
        <v>0.90283154460997261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46</v>
      </c>
      <c r="AT73">
        <f>_xlfn.RANK.AVG(Table2[[#This Row],[6M Return vs Nifty Z-Score]],Table2[6M Return vs Nifty Z-Score])</f>
        <v>242</v>
      </c>
      <c r="AU73">
        <f>_xlfn.RANK.AVG(Table2[[#This Row],[Sharpe Ratio Z-Score]],Table2[Sharpe Ratio Z-Score])</f>
        <v>128</v>
      </c>
      <c r="AV73">
        <f>(Table2[[#This Row],[Rank 1Y]]+Table2[[#This Row],[Rank 6M]]+Table2[[#This Row],[Rank Sharpe]])/3</f>
        <v>138.66666666666666</v>
      </c>
    </row>
    <row r="74" spans="1:48" x14ac:dyDescent="0.3">
      <c r="A74" t="s">
        <v>283</v>
      </c>
      <c r="B74" t="s">
        <v>284</v>
      </c>
      <c r="C74" t="s">
        <v>3115</v>
      </c>
      <c r="D74" t="s">
        <v>285</v>
      </c>
      <c r="E74">
        <v>93547.261508174997</v>
      </c>
      <c r="F74">
        <v>10337.85</v>
      </c>
      <c r="G74">
        <v>66.271494325095304</v>
      </c>
      <c r="H74">
        <f>(Table2[[#This Row],[1Y Return vs Nifty]]-AVERAGE(Table2[1Y Return vs Nifty]))/_xlfn.STDEV.P(Table2[1Y Return vs Nifty])</f>
        <v>0.84593480620537831</v>
      </c>
      <c r="I74">
        <v>-5.7387261799039297</v>
      </c>
      <c r="J74">
        <f>(Table2[[#This Row],[1M Return vs Nifty]]-AVERAGE(Table2[1M Return vs Nifty]))/_xlfn.STDEV.P(Table2[1M Return vs Nifty])</f>
        <v>-0.46884427507421211</v>
      </c>
      <c r="K74">
        <v>8.8593652225155299</v>
      </c>
      <c r="L74">
        <f>(Table2[[#This Row],[6M Return vs Nifty]]-AVERAGE(Table2[6M Return vs Nifty]))/_xlfn.STDEV.P(Table2[6M Return vs Nifty])</f>
        <v>0.25002661303676954</v>
      </c>
      <c r="M74">
        <v>-9.0867935108678406</v>
      </c>
      <c r="N74">
        <f>(Table2[[#This Row],[1W Return vs Nifty]]-AVERAGE(Table2[1W Return vs Nifty]))/_xlfn.STDEV.P(Table2[1W Return vs Nifty])</f>
        <v>-1.0174182144216202</v>
      </c>
      <c r="O74">
        <v>10915.57</v>
      </c>
      <c r="P74">
        <v>10919.035665294499</v>
      </c>
      <c r="Q74">
        <v>9470.1396963809002</v>
      </c>
      <c r="R74">
        <v>28.384787812191501</v>
      </c>
      <c r="S74" s="1">
        <f>(Table2[[#This Row],[Close Price]]-Table2[[#This Row],[20D EMA]])/Table2[[#This Row],[20D EMA]]</f>
        <v>-5.2926232894846478E-2</v>
      </c>
      <c r="T74" s="1">
        <f>(Table2[[#This Row],[Close Price]]-Table2[[#This Row],[50D EMA]])/Table2[[#This Row],[50D EMA]]</f>
        <v>-5.3226830931761011E-2</v>
      </c>
      <c r="U74" s="1">
        <f>(Table2[[#This Row],[Close Price]]-Table2[[#This Row],[200D EMA]])/Table2[[#This Row],[200D EMA]]</f>
        <v>9.1625924372657722E-2</v>
      </c>
      <c r="V74">
        <v>0.81568774191895499</v>
      </c>
      <c r="W74">
        <v>10061.6</v>
      </c>
      <c r="X74">
        <v>10400</v>
      </c>
      <c r="Y74">
        <v>10061.6</v>
      </c>
      <c r="Z74">
        <v>10555.05</v>
      </c>
      <c r="AA74">
        <v>10061.6</v>
      </c>
      <c r="AB74">
        <v>11680</v>
      </c>
      <c r="AC74" s="1">
        <f>(Table2[[#This Row],[Close Price]]/Table2[[#This Row],[Day Low]])-1</f>
        <v>2.7455871829530132E-2</v>
      </c>
      <c r="AD74" s="1">
        <f>(Table2[[#This Row],[Day High]]/Table2[[#This Row],[Close Price]])-1</f>
        <v>6.0118883520268174E-3</v>
      </c>
      <c r="AE74" s="1">
        <f>(Table2[[#This Row],[Close Price]]/Table2[[#This Row],[Current Week Low]])-1</f>
        <v>2.7455871829530132E-2</v>
      </c>
      <c r="AF74" s="1">
        <f>(Table2[[#This Row],[Current Week High]]/Table2[[#This Row],[Close Price]])-1</f>
        <v>2.1010171360582586E-2</v>
      </c>
      <c r="AG74" s="1">
        <f>(Table2[[#This Row],[Close Price]]/Table2[[#This Row],[Current Month Low]])-1</f>
        <v>2.7455871829530132E-2</v>
      </c>
      <c r="AH74" s="1">
        <f>(Table2[[#This Row],[Current Month High]]/Table2[[#This Row],[Close Price]])-1</f>
        <v>0.12982873614919921</v>
      </c>
      <c r="AI74">
        <v>28.634097031781199</v>
      </c>
      <c r="AJ74">
        <v>98.269099836019905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0.04</v>
      </c>
      <c r="AM74" t="s">
        <v>3147</v>
      </c>
      <c r="AN74">
        <v>-8.66</v>
      </c>
      <c r="AO74" t="s">
        <v>3146</v>
      </c>
      <c r="AP74">
        <v>0.17010924372554401</v>
      </c>
      <c r="AQ74">
        <f>(Table2[[#This Row],[Sharpe Ratio]]-AVERAGE(Table2[Sharpe Ratio]))/_xlfn.STDEV.P(Table2[Sharpe Ratio])</f>
        <v>1.3461553844380778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115</v>
      </c>
      <c r="AT74">
        <f>_xlfn.RANK.AVG(Table2[[#This Row],[6M Return vs Nifty Z-Score]],Table2[6M Return vs Nifty Z-Score])</f>
        <v>236</v>
      </c>
      <c r="AU74">
        <f>_xlfn.RANK.AVG(Table2[[#This Row],[Sharpe Ratio Z-Score]],Table2[Sharpe Ratio Z-Score])</f>
        <v>68</v>
      </c>
      <c r="AV74">
        <f>(Table2[[#This Row],[Rank 1Y]]+Table2[[#This Row],[Rank 6M]]+Table2[[#This Row],[Rank Sharpe]])/3</f>
        <v>139.66666666666666</v>
      </c>
    </row>
    <row r="75" spans="1:48" x14ac:dyDescent="0.3">
      <c r="A75" t="s">
        <v>25</v>
      </c>
      <c r="B75" t="s">
        <v>26</v>
      </c>
      <c r="C75" t="s">
        <v>3102</v>
      </c>
      <c r="D75" t="s">
        <v>27</v>
      </c>
      <c r="E75">
        <v>979628.50329744001</v>
      </c>
      <c r="F75">
        <v>1637.1</v>
      </c>
      <c r="G75">
        <v>48.291487985636302</v>
      </c>
      <c r="H75">
        <f>(Table2[[#This Row],[1Y Return vs Nifty]]-AVERAGE(Table2[1Y Return vs Nifty]))/_xlfn.STDEV.P(Table2[1Y Return vs Nifty])</f>
        <v>0.52582263200895851</v>
      </c>
      <c r="I75">
        <v>2.6873861237871601</v>
      </c>
      <c r="J75">
        <f>(Table2[[#This Row],[1M Return vs Nifty]]-AVERAGE(Table2[1M Return vs Nifty]))/_xlfn.STDEV.P(Table2[1M Return vs Nifty])</f>
        <v>0.50526445724855262</v>
      </c>
      <c r="K75">
        <v>14.810998915666801</v>
      </c>
      <c r="L75">
        <f>(Table2[[#This Row],[6M Return vs Nifty]]-AVERAGE(Table2[6M Return vs Nifty]))/_xlfn.STDEV.P(Table2[6M Return vs Nifty])</f>
        <v>0.46467055528921708</v>
      </c>
      <c r="M75">
        <v>-2.3727024424816401</v>
      </c>
      <c r="N75">
        <f>(Table2[[#This Row],[1W Return vs Nifty]]-AVERAGE(Table2[1W Return vs Nifty]))/_xlfn.STDEV.P(Table2[1W Return vs Nifty])</f>
        <v>0.44406758610191227</v>
      </c>
      <c r="O75">
        <v>1677.85</v>
      </c>
      <c r="P75">
        <v>1634.5690731288</v>
      </c>
      <c r="Q75">
        <v>1405.204782368</v>
      </c>
      <c r="R75">
        <v>25.8318277416124</v>
      </c>
      <c r="S75" s="1">
        <f>(Table2[[#This Row],[Close Price]]-Table2[[#This Row],[20D EMA]])/Table2[[#This Row],[20D EMA]]</f>
        <v>-2.4287034001847604E-2</v>
      </c>
      <c r="T75" s="1">
        <f>(Table2[[#This Row],[Close Price]]-Table2[[#This Row],[50D EMA]])/Table2[[#This Row],[50D EMA]]</f>
        <v>1.5483756011334068E-3</v>
      </c>
      <c r="U75" s="1">
        <f>(Table2[[#This Row],[Close Price]]-Table2[[#This Row],[200D EMA]])/Table2[[#This Row],[200D EMA]]</f>
        <v>0.16502592400889679</v>
      </c>
      <c r="V75">
        <v>0.66625695789884698</v>
      </c>
      <c r="W75">
        <v>1610</v>
      </c>
      <c r="X75">
        <v>1667.95</v>
      </c>
      <c r="Y75">
        <v>1610</v>
      </c>
      <c r="Z75">
        <v>1677.85</v>
      </c>
      <c r="AA75">
        <v>1610</v>
      </c>
      <c r="AB75">
        <v>1742.25</v>
      </c>
      <c r="AC75" s="1">
        <f>(Table2[[#This Row],[Close Price]]/Table2[[#This Row],[Day Low]])-1</f>
        <v>1.6832298136645996E-2</v>
      </c>
      <c r="AD75" s="1">
        <f>(Table2[[#This Row],[Day High]]/Table2[[#This Row],[Close Price]])-1</f>
        <v>1.8844297843748192E-2</v>
      </c>
      <c r="AE75" s="1">
        <f>(Table2[[#This Row],[Close Price]]/Table2[[#This Row],[Current Week Low]])-1</f>
        <v>1.6832298136645996E-2</v>
      </c>
      <c r="AF75" s="1">
        <f>(Table2[[#This Row],[Current Week High]]/Table2[[#This Row],[Close Price]])-1</f>
        <v>2.4891576568321971E-2</v>
      </c>
      <c r="AG75" s="1">
        <f>(Table2[[#This Row],[Close Price]]/Table2[[#This Row],[Current Month Low]])-1</f>
        <v>1.6832298136645996E-2</v>
      </c>
      <c r="AH75" s="1">
        <f>(Table2[[#This Row],[Current Month High]]/Table2[[#This Row],[Close Price]])-1</f>
        <v>6.4229430089792983E-2</v>
      </c>
      <c r="AI75">
        <v>8.6677661718893102</v>
      </c>
      <c r="AJ75">
        <v>82.824278295828904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7.0000000000000007E-2</v>
      </c>
      <c r="AM75" t="s">
        <v>3147</v>
      </c>
      <c r="AN75">
        <v>-2.98</v>
      </c>
      <c r="AO75" t="s">
        <v>3146</v>
      </c>
      <c r="AP75">
        <v>0.16567283635733199</v>
      </c>
      <c r="AQ75">
        <f>(Table2[[#This Row],[Sharpe Ratio]]-AVERAGE(Table2[Sharpe Ratio]))/_xlfn.STDEV.P(Table2[Sharpe Ratio])</f>
        <v>1.293425482186763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3.2332507128354036</v>
      </c>
      <c r="AS75">
        <f>_xlfn.RANK.AVG(Table2[[#This Row],[1Y Return vs Nifty Z-Score]],Table2[1Y Return vs Nifty Z-Score])</f>
        <v>167</v>
      </c>
      <c r="AT75">
        <f>_xlfn.RANK.AVG(Table2[[#This Row],[6M Return vs Nifty Z-Score]],Table2[6M Return vs Nifty Z-Score])</f>
        <v>179</v>
      </c>
      <c r="AU75">
        <f>_xlfn.RANK.AVG(Table2[[#This Row],[Sharpe Ratio Z-Score]],Table2[Sharpe Ratio Z-Score])</f>
        <v>77</v>
      </c>
      <c r="AV75">
        <f>(Table2[[#This Row],[Rank 1Y]]+Table2[[#This Row],[Rank 6M]]+Table2[[#This Row],[Rank Sharpe]])/3</f>
        <v>141</v>
      </c>
    </row>
    <row r="76" spans="1:48" x14ac:dyDescent="0.3">
      <c r="A76" t="s">
        <v>1151</v>
      </c>
      <c r="B76" t="s">
        <v>1152</v>
      </c>
      <c r="C76" t="s">
        <v>3101</v>
      </c>
      <c r="D76" t="s">
        <v>397</v>
      </c>
      <c r="E76">
        <v>10411.092737774999</v>
      </c>
      <c r="F76">
        <v>113.25</v>
      </c>
      <c r="G76">
        <v>52.168558283759303</v>
      </c>
      <c r="H76">
        <f>(Table2[[#This Row],[1Y Return vs Nifty]]-AVERAGE(Table2[1Y Return vs Nifty]))/_xlfn.STDEV.P(Table2[1Y Return vs Nifty])</f>
        <v>0.59484915954253326</v>
      </c>
      <c r="I76">
        <v>-15.1666103170928</v>
      </c>
      <c r="J76">
        <f>(Table2[[#This Row],[1M Return vs Nifty]]-AVERAGE(Table2[1M Return vs Nifty]))/_xlfn.STDEV.P(Table2[1M Return vs Nifty])</f>
        <v>-1.5587637936331995</v>
      </c>
      <c r="K76">
        <v>40.569148827778903</v>
      </c>
      <c r="L76">
        <f>(Table2[[#This Row],[6M Return vs Nifty]]-AVERAGE(Table2[6M Return vs Nifty]))/_xlfn.STDEV.P(Table2[6M Return vs Nifty])</f>
        <v>1.3936307580361489</v>
      </c>
      <c r="M76">
        <v>-5.3771386701564197</v>
      </c>
      <c r="N76">
        <f>(Table2[[#This Row],[1W Return vs Nifty]]-AVERAGE(Table2[1W Return vs Nifty]))/_xlfn.STDEV.P(Table2[1W Return vs Nifty])</f>
        <v>-0.20992129200554305</v>
      </c>
      <c r="O76">
        <v>116.92</v>
      </c>
      <c r="P76">
        <v>113.306916891969</v>
      </c>
      <c r="Q76">
        <v>88.603238576961203</v>
      </c>
      <c r="R76">
        <v>46.744556309670202</v>
      </c>
      <c r="S76" s="1">
        <f>(Table2[[#This Row],[Close Price]]-Table2[[#This Row],[20D EMA]])/Table2[[#This Row],[20D EMA]]</f>
        <v>-3.1388983920629505E-2</v>
      </c>
      <c r="T76" s="1">
        <f>(Table2[[#This Row],[Close Price]]-Table2[[#This Row],[50D EMA]])/Table2[[#This Row],[50D EMA]]</f>
        <v>-5.023249553534531E-4</v>
      </c>
      <c r="U76" s="1">
        <f>(Table2[[#This Row],[Close Price]]-Table2[[#This Row],[200D EMA]])/Table2[[#This Row],[200D EMA]]</f>
        <v>0.27816998361330214</v>
      </c>
      <c r="V76">
        <v>0.38650263447376898</v>
      </c>
      <c r="W76">
        <v>107.51</v>
      </c>
      <c r="X76">
        <v>116</v>
      </c>
      <c r="Y76">
        <v>103.76</v>
      </c>
      <c r="Z76">
        <v>116</v>
      </c>
      <c r="AA76">
        <v>102.77</v>
      </c>
      <c r="AB76">
        <v>143.94999999999999</v>
      </c>
      <c r="AC76" s="1">
        <f>(Table2[[#This Row],[Close Price]]/Table2[[#This Row],[Day Low]])-1</f>
        <v>5.3390382290019467E-2</v>
      </c>
      <c r="AD76" s="1">
        <f>(Table2[[#This Row],[Day High]]/Table2[[#This Row],[Close Price]])-1</f>
        <v>2.4282560706401668E-2</v>
      </c>
      <c r="AE76" s="1">
        <f>(Table2[[#This Row],[Close Price]]/Table2[[#This Row],[Current Week Low]])-1</f>
        <v>9.1461063993831804E-2</v>
      </c>
      <c r="AF76" s="1">
        <f>(Table2[[#This Row],[Current Week High]]/Table2[[#This Row],[Close Price]])-1</f>
        <v>2.4282560706401668E-2</v>
      </c>
      <c r="AG76" s="1">
        <f>(Table2[[#This Row],[Close Price]]/Table2[[#This Row],[Current Month Low]])-1</f>
        <v>0.10197528461613325</v>
      </c>
      <c r="AH76" s="1">
        <f>(Table2[[#This Row],[Current Month High]]/Table2[[#This Row],[Close Price]])-1</f>
        <v>0.27108167770419422</v>
      </c>
      <c r="AI76">
        <v>28.503311258278099</v>
      </c>
      <c r="AJ76">
        <v>90.624473994276997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0.31</v>
      </c>
      <c r="AM76" t="s">
        <v>3147</v>
      </c>
      <c r="AN76">
        <v>-11.43</v>
      </c>
      <c r="AO76" t="s">
        <v>3146</v>
      </c>
      <c r="AP76">
        <v>0.100705402048897</v>
      </c>
      <c r="AQ76">
        <f>(Table2[[#This Row],[Sharpe Ratio]]-AVERAGE(Table2[Sharpe Ratio]))/_xlfn.STDEV.P(Table2[Sharpe Ratio])</f>
        <v>0.52124065417734977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0.74103548611728942</v>
      </c>
      <c r="AS76">
        <f>_xlfn.RANK.AVG(Table2[[#This Row],[1Y Return vs Nifty Z-Score]],Table2[1Y Return vs Nifty Z-Score])</f>
        <v>153</v>
      </c>
      <c r="AT76">
        <f>_xlfn.RANK.AVG(Table2[[#This Row],[6M Return vs Nifty Z-Score]],Table2[6M Return vs Nifty Z-Score])</f>
        <v>61</v>
      </c>
      <c r="AU76">
        <f>_xlfn.RANK.AVG(Table2[[#This Row],[Sharpe Ratio Z-Score]],Table2[Sharpe Ratio Z-Score])</f>
        <v>211</v>
      </c>
      <c r="AV76">
        <f>(Table2[[#This Row],[Rank 1Y]]+Table2[[#This Row],[Rank 6M]]+Table2[[#This Row],[Rank Sharpe]])/3</f>
        <v>141.66666666666666</v>
      </c>
    </row>
    <row r="77" spans="1:48" x14ac:dyDescent="0.3">
      <c r="A77" t="s">
        <v>761</v>
      </c>
      <c r="B77" t="s">
        <v>762</v>
      </c>
      <c r="C77" t="s">
        <v>3112</v>
      </c>
      <c r="D77" t="s">
        <v>162</v>
      </c>
      <c r="E77">
        <v>21030.7365640799</v>
      </c>
      <c r="F77">
        <v>661.6</v>
      </c>
      <c r="G77">
        <v>66.881653526899797</v>
      </c>
      <c r="H77">
        <f>(Table2[[#This Row],[1Y Return vs Nifty]]-AVERAGE(Table2[1Y Return vs Nifty]))/_xlfn.STDEV.P(Table2[1Y Return vs Nifty])</f>
        <v>0.85679794968864498</v>
      </c>
      <c r="I77">
        <v>3.7971717105586</v>
      </c>
      <c r="J77">
        <f>(Table2[[#This Row],[1M Return vs Nifty]]-AVERAGE(Table2[1M Return vs Nifty]))/_xlfn.STDEV.P(Table2[1M Return vs Nifty])</f>
        <v>0.63356227623281236</v>
      </c>
      <c r="K77">
        <v>14.681541802588001</v>
      </c>
      <c r="L77">
        <f>(Table2[[#This Row],[6M Return vs Nifty]]-AVERAGE(Table2[6M Return vs Nifty]))/_xlfn.STDEV.P(Table2[6M Return vs Nifty])</f>
        <v>0.46000172206854523</v>
      </c>
      <c r="M77">
        <v>-12.3022828153006</v>
      </c>
      <c r="N77">
        <f>(Table2[[#This Row],[1W Return vs Nifty]]-AVERAGE(Table2[1W Return vs Nifty]))/_xlfn.STDEV.P(Table2[1W Return vs Nifty])</f>
        <v>-1.7173479461303851</v>
      </c>
      <c r="O77">
        <v>727.77</v>
      </c>
      <c r="P77">
        <v>721.427780365324</v>
      </c>
      <c r="Q77">
        <v>611.89654033548504</v>
      </c>
      <c r="R77">
        <v>26.161986536379001</v>
      </c>
      <c r="S77" s="1">
        <f>(Table2[[#This Row],[Close Price]]-Table2[[#This Row],[20D EMA]])/Table2[[#This Row],[20D EMA]]</f>
        <v>-9.0921582368055781E-2</v>
      </c>
      <c r="T77" s="1">
        <f>(Table2[[#This Row],[Close Price]]-Table2[[#This Row],[50D EMA]])/Table2[[#This Row],[50D EMA]]</f>
        <v>-8.2929687480329306E-2</v>
      </c>
      <c r="U77" s="1">
        <f>(Table2[[#This Row],[Close Price]]-Table2[[#This Row],[200D EMA]])/Table2[[#This Row],[200D EMA]]</f>
        <v>8.122853519855501E-2</v>
      </c>
      <c r="V77">
        <v>0.50379652577516498</v>
      </c>
      <c r="W77">
        <v>648.54999999999995</v>
      </c>
      <c r="X77">
        <v>679.45</v>
      </c>
      <c r="Y77">
        <v>648.54999999999995</v>
      </c>
      <c r="Z77">
        <v>698.55</v>
      </c>
      <c r="AA77">
        <v>641.75</v>
      </c>
      <c r="AB77">
        <v>821.95</v>
      </c>
      <c r="AC77" s="1">
        <f>(Table2[[#This Row],[Close Price]]/Table2[[#This Row],[Day Low]])-1</f>
        <v>2.0121810191966905E-2</v>
      </c>
      <c r="AD77" s="1">
        <f>(Table2[[#This Row],[Day High]]/Table2[[#This Row],[Close Price]])-1</f>
        <v>2.6980048367593712E-2</v>
      </c>
      <c r="AE77" s="1">
        <f>(Table2[[#This Row],[Close Price]]/Table2[[#This Row],[Current Week Low]])-1</f>
        <v>2.0121810191966905E-2</v>
      </c>
      <c r="AF77" s="1">
        <f>(Table2[[#This Row],[Current Week High]]/Table2[[#This Row],[Close Price]])-1</f>
        <v>5.5849455864570574E-2</v>
      </c>
      <c r="AG77" s="1">
        <f>(Table2[[#This Row],[Close Price]]/Table2[[#This Row],[Current Month Low]])-1</f>
        <v>3.0931047915855103E-2</v>
      </c>
      <c r="AH77" s="1">
        <f>(Table2[[#This Row],[Current Month High]]/Table2[[#This Row],[Close Price]])-1</f>
        <v>0.24236698911729149</v>
      </c>
      <c r="AI77">
        <v>27.5619709794437</v>
      </c>
      <c r="AJ77">
        <v>99.879154078549803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-0.01</v>
      </c>
      <c r="AM77" t="s">
        <v>3146</v>
      </c>
      <c r="AN77">
        <v>-16.86</v>
      </c>
      <c r="AO77" t="s">
        <v>3146</v>
      </c>
      <c r="AP77">
        <v>0.12875702102769199</v>
      </c>
      <c r="AQ77">
        <f>(Table2[[#This Row],[Sharpe Ratio]]-AVERAGE(Table2[Sharpe Ratio]))/_xlfn.STDEV.P(Table2[Sharpe Ratio])</f>
        <v>0.85465438379594516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1.0876683856555627</v>
      </c>
      <c r="AS77">
        <f>_xlfn.RANK.AVG(Table2[[#This Row],[1Y Return vs Nifty Z-Score]],Table2[1Y Return vs Nifty Z-Score])</f>
        <v>113</v>
      </c>
      <c r="AT77">
        <f>_xlfn.RANK.AVG(Table2[[#This Row],[6M Return vs Nifty Z-Score]],Table2[6M Return vs Nifty Z-Score])</f>
        <v>181</v>
      </c>
      <c r="AU77">
        <f>_xlfn.RANK.AVG(Table2[[#This Row],[Sharpe Ratio Z-Score]],Table2[Sharpe Ratio Z-Score])</f>
        <v>135</v>
      </c>
      <c r="AV77">
        <f>(Table2[[#This Row],[Rank 1Y]]+Table2[[#This Row],[Rank 6M]]+Table2[[#This Row],[Rank Sharpe]])/3</f>
        <v>143</v>
      </c>
    </row>
    <row r="78" spans="1:48" x14ac:dyDescent="0.3">
      <c r="A78" t="s">
        <v>92</v>
      </c>
      <c r="B78" t="s">
        <v>93</v>
      </c>
      <c r="C78" t="s">
        <v>3112</v>
      </c>
      <c r="D78" t="s">
        <v>94</v>
      </c>
      <c r="E78">
        <v>285867.87375000003</v>
      </c>
      <c r="F78">
        <v>4274.5</v>
      </c>
      <c r="G78">
        <v>104.540116794616</v>
      </c>
      <c r="H78">
        <f>(Table2[[#This Row],[1Y Return vs Nifty]]-AVERAGE(Table2[1Y Return vs Nifty]))/_xlfn.STDEV.P(Table2[1Y Return vs Nifty])</f>
        <v>1.5272611478616529</v>
      </c>
      <c r="I78">
        <v>-0.25690351609071999</v>
      </c>
      <c r="J78">
        <f>(Table2[[#This Row],[1M Return vs Nifty]]-AVERAGE(Table2[1M Return vs Nifty]))/_xlfn.STDEV.P(Table2[1M Return vs Nifty])</f>
        <v>0.16488705123698932</v>
      </c>
      <c r="K78">
        <v>-1.66118176250864</v>
      </c>
      <c r="L78">
        <f>(Table2[[#This Row],[6M Return vs Nifty]]-AVERAGE(Table2[6M Return vs Nifty]))/_xlfn.STDEV.P(Table2[6M Return vs Nifty])</f>
        <v>-0.12939386139804598</v>
      </c>
      <c r="M78">
        <v>-7.6682017872089796</v>
      </c>
      <c r="N78">
        <f>(Table2[[#This Row],[1W Return vs Nifty]]-AVERAGE(Table2[1W Return vs Nifty]))/_xlfn.STDEV.P(Table2[1W Return vs Nifty])</f>
        <v>-0.70862710036752452</v>
      </c>
      <c r="O78">
        <v>4362.92</v>
      </c>
      <c r="P78">
        <v>4489.8178807080403</v>
      </c>
      <c r="Q78">
        <v>4109.1923638661601</v>
      </c>
      <c r="R78">
        <v>43.969623847923501</v>
      </c>
      <c r="S78" s="1">
        <f>(Table2[[#This Row],[Close Price]]-Table2[[#This Row],[20D EMA]])/Table2[[#This Row],[20D EMA]]</f>
        <v>-2.0266243708342135E-2</v>
      </c>
      <c r="T78" s="1">
        <f>(Table2[[#This Row],[Close Price]]-Table2[[#This Row],[50D EMA]])/Table2[[#This Row],[50D EMA]]</f>
        <v>-4.7956929752813245E-2</v>
      </c>
      <c r="U78" s="1">
        <f>(Table2[[#This Row],[Close Price]]-Table2[[#This Row],[200D EMA]])/Table2[[#This Row],[200D EMA]]</f>
        <v>4.0228741196800318E-2</v>
      </c>
      <c r="V78">
        <v>0.84761870509110804</v>
      </c>
      <c r="W78">
        <v>4115.2</v>
      </c>
      <c r="X78">
        <v>4285</v>
      </c>
      <c r="Y78">
        <v>4098.2</v>
      </c>
      <c r="Z78">
        <v>4285</v>
      </c>
      <c r="AA78">
        <v>4075.2</v>
      </c>
      <c r="AB78">
        <v>4676.6000000000004</v>
      </c>
      <c r="AC78" s="1">
        <f>(Table2[[#This Row],[Close Price]]/Table2[[#This Row],[Day Low]])-1</f>
        <v>3.8710147744945633E-2</v>
      </c>
      <c r="AD78" s="1">
        <f>(Table2[[#This Row],[Day High]]/Table2[[#This Row],[Close Price]])-1</f>
        <v>2.456427652357096E-3</v>
      </c>
      <c r="AE78" s="1">
        <f>(Table2[[#This Row],[Close Price]]/Table2[[#This Row],[Current Week Low]])-1</f>
        <v>4.3018886340344675E-2</v>
      </c>
      <c r="AF78" s="1">
        <f>(Table2[[#This Row],[Current Week High]]/Table2[[#This Row],[Close Price]])-1</f>
        <v>2.456427652357096E-3</v>
      </c>
      <c r="AG78" s="1">
        <f>(Table2[[#This Row],[Close Price]]/Table2[[#This Row],[Current Month Low]])-1</f>
        <v>4.8905575186493966E-2</v>
      </c>
      <c r="AH78" s="1">
        <f>(Table2[[#This Row],[Current Month High]]/Table2[[#This Row],[Close Price]])-1</f>
        <v>9.4069481810738154E-2</v>
      </c>
      <c r="AI78">
        <v>32.758217335360797</v>
      </c>
      <c r="AJ78">
        <v>135.03697797817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</v>
      </c>
      <c r="AM78">
        <v>0</v>
      </c>
      <c r="AN78">
        <v>-3.86</v>
      </c>
      <c r="AO78" t="s">
        <v>3146</v>
      </c>
      <c r="AP78">
        <v>0.247572708977673</v>
      </c>
      <c r="AQ78">
        <f>(Table2[[#This Row],[Sharpe Ratio]]-AVERAGE(Table2[Sharpe Ratio]))/_xlfn.STDEV.P(Table2[Sharpe Ratio])</f>
        <v>2.2668645555706401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54</v>
      </c>
      <c r="AT78">
        <f>_xlfn.RANK.AVG(Table2[[#This Row],[6M Return vs Nifty Z-Score]],Table2[6M Return vs Nifty Z-Score])</f>
        <v>371</v>
      </c>
      <c r="AU78">
        <f>_xlfn.RANK.AVG(Table2[[#This Row],[Sharpe Ratio Z-Score]],Table2[Sharpe Ratio Z-Score])</f>
        <v>7</v>
      </c>
      <c r="AV78">
        <f>(Table2[[#This Row],[Rank 1Y]]+Table2[[#This Row],[Rank 6M]]+Table2[[#This Row],[Rank Sharpe]])/3</f>
        <v>144</v>
      </c>
    </row>
    <row r="79" spans="1:48" x14ac:dyDescent="0.3">
      <c r="A79" t="s">
        <v>166</v>
      </c>
      <c r="B79" t="s">
        <v>167</v>
      </c>
      <c r="C79" t="s">
        <v>3101</v>
      </c>
      <c r="D79" t="s">
        <v>144</v>
      </c>
      <c r="E79">
        <v>155814.30459839999</v>
      </c>
      <c r="F79">
        <v>472.15</v>
      </c>
      <c r="G79">
        <v>69.140187550958004</v>
      </c>
      <c r="H79">
        <f>(Table2[[#This Row],[1Y Return vs Nifty]]-AVERAGE(Table2[1Y Return vs Nifty]))/_xlfn.STDEV.P(Table2[1Y Return vs Nifty])</f>
        <v>0.89700840475123289</v>
      </c>
      <c r="I79">
        <v>-1.56564077887103</v>
      </c>
      <c r="J79">
        <f>(Table2[[#This Row],[1M Return vs Nifty]]-AVERAGE(Table2[1M Return vs Nifty]))/_xlfn.STDEV.P(Table2[1M Return vs Nifty])</f>
        <v>1.358923439777642E-2</v>
      </c>
      <c r="K79">
        <v>5.5812772756218596</v>
      </c>
      <c r="L79">
        <f>(Table2[[#This Row],[6M Return vs Nifty]]-AVERAGE(Table2[6M Return vs Nifty]))/_xlfn.STDEV.P(Table2[6M Return vs Nifty])</f>
        <v>0.13180332238278181</v>
      </c>
      <c r="M79">
        <v>-2.1281507330836802</v>
      </c>
      <c r="N79">
        <f>(Table2[[#This Row],[1W Return vs Nifty]]-AVERAGE(Table2[1W Return vs Nifty]))/_xlfn.STDEV.P(Table2[1W Return vs Nifty])</f>
        <v>0.49730023474169049</v>
      </c>
      <c r="O79">
        <v>465.2</v>
      </c>
      <c r="P79">
        <v>482.29625190478998</v>
      </c>
      <c r="Q79">
        <v>449.34245595369998</v>
      </c>
      <c r="R79">
        <v>57.377877925813301</v>
      </c>
      <c r="S79" s="1">
        <f>(Table2[[#This Row],[Close Price]]-Table2[[#This Row],[20D EMA]])/Table2[[#This Row],[20D EMA]]</f>
        <v>1.4939810834049846E-2</v>
      </c>
      <c r="T79" s="1">
        <f>(Table2[[#This Row],[Close Price]]-Table2[[#This Row],[50D EMA]])/Table2[[#This Row],[50D EMA]]</f>
        <v>-2.1037384936578307E-2</v>
      </c>
      <c r="U79" s="1">
        <f>(Table2[[#This Row],[Close Price]]-Table2[[#This Row],[200D EMA]])/Table2[[#This Row],[200D EMA]]</f>
        <v>5.0757598673582878E-2</v>
      </c>
      <c r="V79">
        <v>0.78102202936328002</v>
      </c>
      <c r="W79">
        <v>446.2</v>
      </c>
      <c r="X79">
        <v>474</v>
      </c>
      <c r="Y79">
        <v>440.5</v>
      </c>
      <c r="Z79">
        <v>474</v>
      </c>
      <c r="AA79">
        <v>426.55</v>
      </c>
      <c r="AB79">
        <v>505.05</v>
      </c>
      <c r="AC79" s="1">
        <f>(Table2[[#This Row],[Close Price]]/Table2[[#This Row],[Day Low]])-1</f>
        <v>5.81577767817123E-2</v>
      </c>
      <c r="AD79" s="1">
        <f>(Table2[[#This Row],[Day High]]/Table2[[#This Row],[Close Price]])-1</f>
        <v>3.9182463200253537E-3</v>
      </c>
      <c r="AE79" s="1">
        <f>(Table2[[#This Row],[Close Price]]/Table2[[#This Row],[Current Week Low]])-1</f>
        <v>7.1850170261066992E-2</v>
      </c>
      <c r="AF79" s="1">
        <f>(Table2[[#This Row],[Current Week High]]/Table2[[#This Row],[Close Price]])-1</f>
        <v>3.9182463200253537E-3</v>
      </c>
      <c r="AG79" s="1">
        <f>(Table2[[#This Row],[Close Price]]/Table2[[#This Row],[Current Month Low]])-1</f>
        <v>0.10690423162583507</v>
      </c>
      <c r="AH79" s="1">
        <f>(Table2[[#This Row],[Current Month High]]/Table2[[#This Row],[Close Price]])-1</f>
        <v>6.9681245366938649E-2</v>
      </c>
      <c r="AI79">
        <v>22.8423170602562</v>
      </c>
      <c r="AJ79">
        <v>102.335547460895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-0.11</v>
      </c>
      <c r="AM79" t="s">
        <v>3146</v>
      </c>
      <c r="AN79">
        <v>0.92</v>
      </c>
      <c r="AO79" t="s">
        <v>3147</v>
      </c>
      <c r="AP79">
        <v>0.18475730861857401</v>
      </c>
      <c r="AQ79">
        <f>(Table2[[#This Row],[Sharpe Ratio]]-AVERAGE(Table2[Sharpe Ratio]))/_xlfn.STDEV.P(Table2[Sharpe Ratio])</f>
        <v>1.5202582036504801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110</v>
      </c>
      <c r="AT79">
        <f>_xlfn.RANK.AVG(Table2[[#This Row],[6M Return vs Nifty Z-Score]],Table2[6M Return vs Nifty Z-Score])</f>
        <v>282</v>
      </c>
      <c r="AU79">
        <f>_xlfn.RANK.AVG(Table2[[#This Row],[Sharpe Ratio Z-Score]],Table2[Sharpe Ratio Z-Score])</f>
        <v>42</v>
      </c>
      <c r="AV79">
        <f>(Table2[[#This Row],[Rank 1Y]]+Table2[[#This Row],[Rank 6M]]+Table2[[#This Row],[Rank Sharpe]])/3</f>
        <v>144.66666666666666</v>
      </c>
    </row>
    <row r="80" spans="1:48" x14ac:dyDescent="0.3">
      <c r="A80" t="s">
        <v>616</v>
      </c>
      <c r="B80" t="s">
        <v>617</v>
      </c>
      <c r="C80" t="s">
        <v>3101</v>
      </c>
      <c r="D80" t="s">
        <v>390</v>
      </c>
      <c r="E80">
        <v>30553.71</v>
      </c>
      <c r="F80">
        <v>1461.9</v>
      </c>
      <c r="G80">
        <v>84.287116983017398</v>
      </c>
      <c r="H80">
        <f>(Table2[[#This Row],[1Y Return vs Nifty]]-AVERAGE(Table2[1Y Return vs Nifty]))/_xlfn.STDEV.P(Table2[1Y Return vs Nifty])</f>
        <v>1.1666810856921324</v>
      </c>
      <c r="I80">
        <v>8.0208354330713103</v>
      </c>
      <c r="J80">
        <f>(Table2[[#This Row],[1M Return vs Nifty]]-AVERAGE(Table2[1M Return vs Nifty]))/_xlfn.STDEV.P(Table2[1M Return vs Nifty])</f>
        <v>1.1218429406968047</v>
      </c>
      <c r="K80">
        <v>30.5322420031654</v>
      </c>
      <c r="L80">
        <f>(Table2[[#This Row],[6M Return vs Nifty]]-AVERAGE(Table2[6M Return vs Nifty]))/_xlfn.STDEV.P(Table2[6M Return vs Nifty])</f>
        <v>1.0316526256563578</v>
      </c>
      <c r="M80">
        <v>-4.4040953605791904</v>
      </c>
      <c r="N80">
        <f>(Table2[[#This Row],[1W Return vs Nifty]]-AVERAGE(Table2[1W Return vs Nifty]))/_xlfn.STDEV.P(Table2[1W Return vs Nifty])</f>
        <v>1.8853346482949696E-3</v>
      </c>
      <c r="O80">
        <v>1481.39</v>
      </c>
      <c r="P80">
        <v>1433.1817264438</v>
      </c>
      <c r="Q80">
        <v>1179.6498166849501</v>
      </c>
      <c r="R80">
        <v>45.244778162116098</v>
      </c>
      <c r="S80" s="1">
        <f>(Table2[[#This Row],[Close Price]]-Table2[[#This Row],[20D EMA]])/Table2[[#This Row],[20D EMA]]</f>
        <v>-1.3156562417729299E-2</v>
      </c>
      <c r="T80" s="1">
        <f>(Table2[[#This Row],[Close Price]]-Table2[[#This Row],[50D EMA]])/Table2[[#This Row],[50D EMA]]</f>
        <v>2.00381242841127E-2</v>
      </c>
      <c r="U80" s="1">
        <f>(Table2[[#This Row],[Close Price]]-Table2[[#This Row],[200D EMA]])/Table2[[#This Row],[200D EMA]]</f>
        <v>0.2392660765278877</v>
      </c>
      <c r="V80">
        <v>1.1083038951694</v>
      </c>
      <c r="W80">
        <v>1447.7</v>
      </c>
      <c r="X80">
        <v>1484.8</v>
      </c>
      <c r="Y80">
        <v>1447.7</v>
      </c>
      <c r="Z80">
        <v>1518</v>
      </c>
      <c r="AA80">
        <v>1344.6</v>
      </c>
      <c r="AB80">
        <v>1640</v>
      </c>
      <c r="AC80" s="1">
        <f>(Table2[[#This Row],[Close Price]]/Table2[[#This Row],[Day Low]])-1</f>
        <v>9.808662015611036E-3</v>
      </c>
      <c r="AD80" s="1">
        <f>(Table2[[#This Row],[Day High]]/Table2[[#This Row],[Close Price]])-1</f>
        <v>1.5664546138586699E-2</v>
      </c>
      <c r="AE80" s="1">
        <f>(Table2[[#This Row],[Close Price]]/Table2[[#This Row],[Current Week Low]])-1</f>
        <v>9.808662015611036E-3</v>
      </c>
      <c r="AF80" s="1">
        <f>(Table2[[#This Row],[Current Week High]]/Table2[[#This Row],[Close Price]])-1</f>
        <v>3.8374717832956984E-2</v>
      </c>
      <c r="AG80" s="1">
        <f>(Table2[[#This Row],[Close Price]]/Table2[[#This Row],[Current Month Low]])-1</f>
        <v>8.7237840249888565E-2</v>
      </c>
      <c r="AH80" s="1">
        <f>(Table2[[#This Row],[Current Month High]]/Table2[[#This Row],[Close Price]])-1</f>
        <v>0.12182775839660698</v>
      </c>
      <c r="AI80">
        <v>13.8518366509337</v>
      </c>
      <c r="AJ80">
        <v>113.720258762472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0.08</v>
      </c>
      <c r="AM80" t="s">
        <v>3147</v>
      </c>
      <c r="AN80">
        <v>-1.0900000000000001</v>
      </c>
      <c r="AO80" t="s">
        <v>3146</v>
      </c>
      <c r="AP80">
        <v>8.1604863904449002E-2</v>
      </c>
      <c r="AQ80">
        <f>(Table2[[#This Row],[Sharpe Ratio]]-AVERAGE(Table2[Sharpe Ratio]))/_xlfn.STDEV.P(Table2[Sharpe Ratio])</f>
        <v>0.29421697810087483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3.6162789647944646</v>
      </c>
      <c r="AS80">
        <f>_xlfn.RANK.AVG(Table2[[#This Row],[1Y Return vs Nifty Z-Score]],Table2[1Y Return vs Nifty Z-Score])</f>
        <v>82</v>
      </c>
      <c r="AT80">
        <f>_xlfn.RANK.AVG(Table2[[#This Row],[6M Return vs Nifty Z-Score]],Table2[6M Return vs Nifty Z-Score])</f>
        <v>88</v>
      </c>
      <c r="AU80">
        <f>_xlfn.RANK.AVG(Table2[[#This Row],[Sharpe Ratio Z-Score]],Table2[Sharpe Ratio Z-Score])</f>
        <v>266</v>
      </c>
      <c r="AV80">
        <f>(Table2[[#This Row],[Rank 1Y]]+Table2[[#This Row],[Rank 6M]]+Table2[[#This Row],[Rank Sharpe]])/3</f>
        <v>145.33333333333334</v>
      </c>
    </row>
    <row r="81" spans="1:48" x14ac:dyDescent="0.3">
      <c r="A81" t="s">
        <v>719</v>
      </c>
      <c r="B81" t="s">
        <v>720</v>
      </c>
      <c r="C81" t="s">
        <v>3110</v>
      </c>
      <c r="D81" t="s">
        <v>721</v>
      </c>
      <c r="E81">
        <v>23661.16308165</v>
      </c>
      <c r="F81">
        <v>343.3</v>
      </c>
      <c r="G81">
        <v>91.328879060092007</v>
      </c>
      <c r="H81">
        <f>(Table2[[#This Row],[1Y Return vs Nifty]]-AVERAGE(Table2[1Y Return vs Nifty]))/_xlfn.STDEV.P(Table2[1Y Return vs Nifty])</f>
        <v>1.2920511064868008</v>
      </c>
      <c r="I81">
        <v>23.436755400346001</v>
      </c>
      <c r="J81">
        <f>(Table2[[#This Row],[1M Return vs Nifty]]-AVERAGE(Table2[1M Return vs Nifty]))/_xlfn.STDEV.P(Table2[1M Return vs Nifty])</f>
        <v>2.9040150404364424</v>
      </c>
      <c r="K81">
        <v>49.568772841719301</v>
      </c>
      <c r="L81">
        <f>(Table2[[#This Row],[6M Return vs Nifty]]-AVERAGE(Table2[6M Return vs Nifty]))/_xlfn.STDEV.P(Table2[6M Return vs Nifty])</f>
        <v>1.7181995868208988</v>
      </c>
      <c r="M81">
        <v>13.4481541737537</v>
      </c>
      <c r="N81">
        <f>(Table2[[#This Row],[1W Return vs Nifty]]-AVERAGE(Table2[1W Return vs Nifty]))/_xlfn.STDEV.P(Table2[1W Return vs Nifty])</f>
        <v>3.8878631886992907</v>
      </c>
      <c r="O81">
        <v>331.06</v>
      </c>
      <c r="P81">
        <v>314.88973385472701</v>
      </c>
      <c r="Q81">
        <v>252.44790767928299</v>
      </c>
      <c r="R81">
        <v>53.853589584849203</v>
      </c>
      <c r="S81" s="1">
        <f>(Table2[[#This Row],[Close Price]]-Table2[[#This Row],[20D EMA]])/Table2[[#This Row],[20D EMA]]</f>
        <v>3.6972150063432636E-2</v>
      </c>
      <c r="T81" s="1">
        <f>(Table2[[#This Row],[Close Price]]-Table2[[#This Row],[50D EMA]])/Table2[[#This Row],[50D EMA]]</f>
        <v>9.0222903736772664E-2</v>
      </c>
      <c r="U81" s="1">
        <f>(Table2[[#This Row],[Close Price]]-Table2[[#This Row],[200D EMA]])/Table2[[#This Row],[200D EMA]]</f>
        <v>0.35988451303045899</v>
      </c>
      <c r="V81">
        <v>1.05849478445707</v>
      </c>
      <c r="W81">
        <v>340.85</v>
      </c>
      <c r="X81">
        <v>373</v>
      </c>
      <c r="Y81">
        <v>328.6</v>
      </c>
      <c r="Z81">
        <v>378</v>
      </c>
      <c r="AA81">
        <v>295.05</v>
      </c>
      <c r="AB81">
        <v>378</v>
      </c>
      <c r="AC81" s="1">
        <f>(Table2[[#This Row],[Close Price]]/Table2[[#This Row],[Day Low]])-1</f>
        <v>7.1879125715124115E-3</v>
      </c>
      <c r="AD81" s="1">
        <f>(Table2[[#This Row],[Day High]]/Table2[[#This Row],[Close Price]])-1</f>
        <v>8.6513253713952798E-2</v>
      </c>
      <c r="AE81" s="1">
        <f>(Table2[[#This Row],[Close Price]]/Table2[[#This Row],[Current Week Low]])-1</f>
        <v>4.4735240413876998E-2</v>
      </c>
      <c r="AF81" s="1">
        <f>(Table2[[#This Row],[Current Week High]]/Table2[[#This Row],[Close Price]])-1</f>
        <v>0.10107777454121747</v>
      </c>
      <c r="AG81" s="1">
        <f>(Table2[[#This Row],[Close Price]]/Table2[[#This Row],[Current Month Low]])-1</f>
        <v>0.16353160481274354</v>
      </c>
      <c r="AH81" s="1">
        <f>(Table2[[#This Row],[Current Month High]]/Table2[[#This Row],[Close Price]])-1</f>
        <v>0.10107777454121747</v>
      </c>
      <c r="AI81">
        <v>10.107777454121701</v>
      </c>
      <c r="AJ81">
        <v>122.632944228274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0.12</v>
      </c>
      <c r="AM81" t="s">
        <v>3147</v>
      </c>
      <c r="AN81">
        <v>8.64</v>
      </c>
      <c r="AO81" t="s">
        <v>3147</v>
      </c>
      <c r="AP81">
        <v>5.9269903724882E-2</v>
      </c>
      <c r="AQ81">
        <f>(Table2[[#This Row],[Sharpe Ratio]]-AVERAGE(Table2[Sharpe Ratio]))/_xlfn.STDEV.P(Table2[Sharpe Ratio])</f>
        <v>2.8749862638431156E-2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9.8308787850818646</v>
      </c>
      <c r="AS81">
        <f>_xlfn.RANK.AVG(Table2[[#This Row],[1Y Return vs Nifty Z-Score]],Table2[1Y Return vs Nifty Z-Score])</f>
        <v>70</v>
      </c>
      <c r="AT81">
        <f>_xlfn.RANK.AVG(Table2[[#This Row],[6M Return vs Nifty Z-Score]],Table2[6M Return vs Nifty Z-Score])</f>
        <v>40</v>
      </c>
      <c r="AU81">
        <f>_xlfn.RANK.AVG(Table2[[#This Row],[Sharpe Ratio Z-Score]],Table2[Sharpe Ratio Z-Score])</f>
        <v>327</v>
      </c>
      <c r="AV81">
        <f>(Table2[[#This Row],[Rank 1Y]]+Table2[[#This Row],[Rank 6M]]+Table2[[#This Row],[Rank Sharpe]])/3</f>
        <v>145.66666666666666</v>
      </c>
    </row>
    <row r="82" spans="1:48" x14ac:dyDescent="0.3">
      <c r="A82" t="s">
        <v>582</v>
      </c>
      <c r="B82" t="s">
        <v>583</v>
      </c>
      <c r="C82" t="s">
        <v>3105</v>
      </c>
      <c r="D82" t="s">
        <v>51</v>
      </c>
      <c r="E82">
        <v>33136.894605975001</v>
      </c>
      <c r="F82">
        <v>251.07</v>
      </c>
      <c r="G82">
        <v>134.584788630567</v>
      </c>
      <c r="H82">
        <f>(Table2[[#This Row],[1Y Return vs Nifty]]-AVERAGE(Table2[1Y Return vs Nifty]))/_xlfn.STDEV.P(Table2[1Y Return vs Nifty])</f>
        <v>2.0621700373717333</v>
      </c>
      <c r="I82">
        <v>15.938850714415199</v>
      </c>
      <c r="J82">
        <f>(Table2[[#This Row],[1M Return vs Nifty]]-AVERAGE(Table2[1M Return vs Nifty]))/_xlfn.STDEV.P(Table2[1M Return vs Nifty])</f>
        <v>2.0372126331756792</v>
      </c>
      <c r="K82">
        <v>67.152963412016504</v>
      </c>
      <c r="L82">
        <f>(Table2[[#This Row],[6M Return vs Nifty]]-AVERAGE(Table2[6M Return vs Nifty]))/_xlfn.STDEV.P(Table2[6M Return vs Nifty])</f>
        <v>2.3523683176132786</v>
      </c>
      <c r="M82">
        <v>9.2457437817232293</v>
      </c>
      <c r="N82">
        <f>(Table2[[#This Row],[1W Return vs Nifty]]-AVERAGE(Table2[1W Return vs Nifty]))/_xlfn.STDEV.P(Table2[1W Return vs Nifty])</f>
        <v>2.9731059932176844</v>
      </c>
      <c r="O82">
        <v>231.33</v>
      </c>
      <c r="P82">
        <v>217.207407195705</v>
      </c>
      <c r="Q82">
        <v>173.243907576092</v>
      </c>
      <c r="R82">
        <v>65.593748969831495</v>
      </c>
      <c r="S82" s="1">
        <f>(Table2[[#This Row],[Close Price]]-Table2[[#This Row],[20D EMA]])/Table2[[#This Row],[20D EMA]]</f>
        <v>8.5332641680715776E-2</v>
      </c>
      <c r="T82" s="1">
        <f>(Table2[[#This Row],[Close Price]]-Table2[[#This Row],[50D EMA]])/Table2[[#This Row],[50D EMA]]</f>
        <v>0.15589980673994519</v>
      </c>
      <c r="U82" s="1">
        <f>(Table2[[#This Row],[Close Price]]-Table2[[#This Row],[200D EMA]])/Table2[[#This Row],[200D EMA]]</f>
        <v>0.44922845202925998</v>
      </c>
      <c r="V82">
        <v>1.66114507432223</v>
      </c>
      <c r="W82">
        <v>246.78</v>
      </c>
      <c r="X82">
        <v>263.89999999999998</v>
      </c>
      <c r="Y82">
        <v>243.8</v>
      </c>
      <c r="Z82">
        <v>263.89999999999998</v>
      </c>
      <c r="AA82">
        <v>209.5</v>
      </c>
      <c r="AB82">
        <v>263.89999999999998</v>
      </c>
      <c r="AC82" s="1">
        <f>(Table2[[#This Row],[Close Price]]/Table2[[#This Row],[Day Low]])-1</f>
        <v>1.7383904692438668E-2</v>
      </c>
      <c r="AD82" s="1">
        <f>(Table2[[#This Row],[Day High]]/Table2[[#This Row],[Close Price]])-1</f>
        <v>5.1101286493806519E-2</v>
      </c>
      <c r="AE82" s="1">
        <f>(Table2[[#This Row],[Close Price]]/Table2[[#This Row],[Current Week Low]])-1</f>
        <v>2.9819524200163983E-2</v>
      </c>
      <c r="AF82" s="1">
        <f>(Table2[[#This Row],[Current Week High]]/Table2[[#This Row],[Close Price]])-1</f>
        <v>5.1101286493806519E-2</v>
      </c>
      <c r="AG82" s="1">
        <f>(Table2[[#This Row],[Close Price]]/Table2[[#This Row],[Current Month Low]])-1</f>
        <v>0.19842482100238668</v>
      </c>
      <c r="AH82" s="1">
        <f>(Table2[[#This Row],[Current Month High]]/Table2[[#This Row],[Close Price]])-1</f>
        <v>5.1101286493806519E-2</v>
      </c>
      <c r="AI82">
        <v>5.1101286493806501</v>
      </c>
      <c r="AJ82">
        <v>165.121436114044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0.36</v>
      </c>
      <c r="AM82" t="s">
        <v>3147</v>
      </c>
      <c r="AN82">
        <v>13.45</v>
      </c>
      <c r="AO82" t="s">
        <v>3147</v>
      </c>
      <c r="AP82">
        <v>4.3871636451907003E-2</v>
      </c>
      <c r="AQ82">
        <f>(Table2[[#This Row],[Sharpe Ratio]]-AVERAGE(Table2[Sharpe Ratio]))/_xlfn.STDEV.P(Table2[Sharpe Ratio])</f>
        <v>-0.15426965309887733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9.2705873282794986</v>
      </c>
      <c r="AS82">
        <f>_xlfn.RANK.AVG(Table2[[#This Row],[1Y Return vs Nifty Z-Score]],Table2[1Y Return vs Nifty Z-Score])</f>
        <v>31</v>
      </c>
      <c r="AT82">
        <f>_xlfn.RANK.AVG(Table2[[#This Row],[6M Return vs Nifty Z-Score]],Table2[6M Return vs Nifty Z-Score])</f>
        <v>20</v>
      </c>
      <c r="AU82">
        <f>_xlfn.RANK.AVG(Table2[[#This Row],[Sharpe Ratio Z-Score]],Table2[Sharpe Ratio Z-Score])</f>
        <v>387</v>
      </c>
      <c r="AV82">
        <f>(Table2[[#This Row],[Rank 1Y]]+Table2[[#This Row],[Rank 6M]]+Table2[[#This Row],[Rank Sharpe]])/3</f>
        <v>146</v>
      </c>
    </row>
    <row r="83" spans="1:48" x14ac:dyDescent="0.3">
      <c r="A83" t="s">
        <v>544</v>
      </c>
      <c r="B83" t="s">
        <v>545</v>
      </c>
      <c r="C83" t="s">
        <v>3112</v>
      </c>
      <c r="D83" t="s">
        <v>328</v>
      </c>
      <c r="E83">
        <v>36883.925356</v>
      </c>
      <c r="F83">
        <v>1402</v>
      </c>
      <c r="G83">
        <v>164.16329799692701</v>
      </c>
      <c r="H83">
        <f>(Table2[[#This Row],[1Y Return vs Nifty]]-AVERAGE(Table2[1Y Return vs Nifty]))/_xlfn.STDEV.P(Table2[1Y Return vs Nifty])</f>
        <v>2.5887794703158802</v>
      </c>
      <c r="I83">
        <v>-14.7519202345943</v>
      </c>
      <c r="J83">
        <f>(Table2[[#This Row],[1M Return vs Nifty]]-AVERAGE(Table2[1M Return vs Nifty]))/_xlfn.STDEV.P(Table2[1M Return vs Nifty])</f>
        <v>-1.5108231519694888</v>
      </c>
      <c r="K83">
        <v>-3.2657240077053702</v>
      </c>
      <c r="L83">
        <f>(Table2[[#This Row],[6M Return vs Nifty]]-AVERAGE(Table2[6M Return vs Nifty]))/_xlfn.STDEV.P(Table2[6M Return vs Nifty])</f>
        <v>-0.18726121190651854</v>
      </c>
      <c r="M83">
        <v>-11.097998695546501</v>
      </c>
      <c r="N83">
        <f>(Table2[[#This Row],[1W Return vs Nifty]]-AVERAGE(Table2[1W Return vs Nifty]))/_xlfn.STDEV.P(Table2[1W Return vs Nifty])</f>
        <v>-1.4552061129485421</v>
      </c>
      <c r="O83">
        <v>1543.53</v>
      </c>
      <c r="P83">
        <v>1730.27111512123</v>
      </c>
      <c r="Q83">
        <v>1585.8475682891701</v>
      </c>
      <c r="R83">
        <v>31.4962301004594</v>
      </c>
      <c r="S83" s="1">
        <f>(Table2[[#This Row],[Close Price]]-Table2[[#This Row],[20D EMA]])/Table2[[#This Row],[20D EMA]]</f>
        <v>-9.1692419324535299E-2</v>
      </c>
      <c r="T83" s="1">
        <f>(Table2[[#This Row],[Close Price]]-Table2[[#This Row],[50D EMA]])/Table2[[#This Row],[50D EMA]]</f>
        <v>-0.18972235752674513</v>
      </c>
      <c r="U83" s="1">
        <f>(Table2[[#This Row],[Close Price]]-Table2[[#This Row],[200D EMA]])/Table2[[#This Row],[200D EMA]]</f>
        <v>-0.115930163759375</v>
      </c>
      <c r="V83">
        <v>0.47987724897323603</v>
      </c>
      <c r="W83">
        <v>1365.05</v>
      </c>
      <c r="X83">
        <v>1418.7</v>
      </c>
      <c r="Y83">
        <v>1340</v>
      </c>
      <c r="Z83">
        <v>1418.7</v>
      </c>
      <c r="AA83">
        <v>1340</v>
      </c>
      <c r="AB83">
        <v>1735.5</v>
      </c>
      <c r="AC83" s="1">
        <f>(Table2[[#This Row],[Close Price]]/Table2[[#This Row],[Day Low]])-1</f>
        <v>2.7068605545584434E-2</v>
      </c>
      <c r="AD83" s="1">
        <f>(Table2[[#This Row],[Day High]]/Table2[[#This Row],[Close Price]])-1</f>
        <v>1.1911554921540723E-2</v>
      </c>
      <c r="AE83" s="1">
        <f>(Table2[[#This Row],[Close Price]]/Table2[[#This Row],[Current Week Low]])-1</f>
        <v>4.6268656716417889E-2</v>
      </c>
      <c r="AF83" s="1">
        <f>(Table2[[#This Row],[Current Week High]]/Table2[[#This Row],[Close Price]])-1</f>
        <v>1.1911554921540723E-2</v>
      </c>
      <c r="AG83" s="1">
        <f>(Table2[[#This Row],[Close Price]]/Table2[[#This Row],[Current Month Low]])-1</f>
        <v>4.6268656716417889E-2</v>
      </c>
      <c r="AH83" s="1">
        <f>(Table2[[#This Row],[Current Month High]]/Table2[[#This Row],[Close Price]])-1</f>
        <v>0.23787446504992871</v>
      </c>
      <c r="AI83">
        <v>112.514265335235</v>
      </c>
      <c r="AJ83">
        <v>198.29787234042499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-0.39</v>
      </c>
      <c r="AM83" t="s">
        <v>3146</v>
      </c>
      <c r="AN83">
        <v>-15.58</v>
      </c>
      <c r="AO83" t="s">
        <v>3146</v>
      </c>
      <c r="AP83">
        <v>0.188689263088125</v>
      </c>
      <c r="AQ83">
        <f>(Table2[[#This Row],[Sharpe Ratio]]-AVERAGE(Table2[Sharpe Ratio]))/_xlfn.STDEV.P(Table2[Sharpe Ratio])</f>
        <v>1.5669923192597968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17</v>
      </c>
      <c r="AT83">
        <f>_xlfn.RANK.AVG(Table2[[#This Row],[6M Return vs Nifty Z-Score]],Table2[6M Return vs Nifty Z-Score])</f>
        <v>392</v>
      </c>
      <c r="AU83">
        <f>_xlfn.RANK.AVG(Table2[[#This Row],[Sharpe Ratio Z-Score]],Table2[Sharpe Ratio Z-Score])</f>
        <v>38</v>
      </c>
      <c r="AV83">
        <f>(Table2[[#This Row],[Rank 1Y]]+Table2[[#This Row],[Rank 6M]]+Table2[[#This Row],[Rank Sharpe]])/3</f>
        <v>149</v>
      </c>
    </row>
    <row r="84" spans="1:48" x14ac:dyDescent="0.3">
      <c r="A84" t="s">
        <v>755</v>
      </c>
      <c r="B84" t="s">
        <v>756</v>
      </c>
      <c r="C84" t="s">
        <v>3111</v>
      </c>
      <c r="D84" t="s">
        <v>297</v>
      </c>
      <c r="E84">
        <v>21213.377864829999</v>
      </c>
      <c r="F84">
        <v>6280.55</v>
      </c>
      <c r="G84">
        <v>81.872726672252796</v>
      </c>
      <c r="H84">
        <f>(Table2[[#This Row],[1Y Return vs Nifty]]-AVERAGE(Table2[1Y Return vs Nifty]))/_xlfn.STDEV.P(Table2[1Y Return vs Nifty])</f>
        <v>1.1236957987491867</v>
      </c>
      <c r="I84">
        <v>41.220707374025999</v>
      </c>
      <c r="J84">
        <f>(Table2[[#This Row],[1M Return vs Nifty]]-AVERAGE(Table2[1M Return vs Nifty]))/_xlfn.STDEV.P(Table2[1M Return vs Nifty])</f>
        <v>4.9599457340235338</v>
      </c>
      <c r="K84">
        <v>60.464253678560901</v>
      </c>
      <c r="L84">
        <f>(Table2[[#This Row],[6M Return vs Nifty]]-AVERAGE(Table2[6M Return vs Nifty]))/_xlfn.STDEV.P(Table2[6M Return vs Nifty])</f>
        <v>2.1111419418329072</v>
      </c>
      <c r="M84">
        <v>-2.3489683979692599</v>
      </c>
      <c r="N84">
        <f>(Table2[[#This Row],[1W Return vs Nifty]]-AVERAGE(Table2[1W Return vs Nifty]))/_xlfn.STDEV.P(Table2[1W Return vs Nifty])</f>
        <v>0.44923388019749927</v>
      </c>
      <c r="O84">
        <v>5628.24</v>
      </c>
      <c r="P84">
        <v>5096.0268159535999</v>
      </c>
      <c r="Q84">
        <v>4228.9300987194702</v>
      </c>
      <c r="R84">
        <v>65.722061578042897</v>
      </c>
      <c r="S84" s="1">
        <f>(Table2[[#This Row],[Close Price]]-Table2[[#This Row],[20D EMA]])/Table2[[#This Row],[20D EMA]]</f>
        <v>0.11589946413088291</v>
      </c>
      <c r="T84" s="1">
        <f>(Table2[[#This Row],[Close Price]]-Table2[[#This Row],[50D EMA]])/Table2[[#This Row],[50D EMA]]</f>
        <v>0.23244053197250394</v>
      </c>
      <c r="U84" s="1">
        <f>(Table2[[#This Row],[Close Price]]-Table2[[#This Row],[200D EMA]])/Table2[[#This Row],[200D EMA]]</f>
        <v>0.48513923223790462</v>
      </c>
      <c r="V84">
        <v>3.3236046380262598</v>
      </c>
      <c r="W84">
        <v>6155.65</v>
      </c>
      <c r="X84">
        <v>6338.4</v>
      </c>
      <c r="Y84">
        <v>6033.7</v>
      </c>
      <c r="Z84">
        <v>6368.6</v>
      </c>
      <c r="AA84">
        <v>4703.8</v>
      </c>
      <c r="AB84">
        <v>7159</v>
      </c>
      <c r="AC84" s="1">
        <f>(Table2[[#This Row],[Close Price]]/Table2[[#This Row],[Day Low]])-1</f>
        <v>2.0290302405107541E-2</v>
      </c>
      <c r="AD84" s="1">
        <f>(Table2[[#This Row],[Day High]]/Table2[[#This Row],[Close Price]])-1</f>
        <v>9.2109767456671765E-3</v>
      </c>
      <c r="AE84" s="1">
        <f>(Table2[[#This Row],[Close Price]]/Table2[[#This Row],[Current Week Low]])-1</f>
        <v>4.091187828364018E-2</v>
      </c>
      <c r="AF84" s="1">
        <f>(Table2[[#This Row],[Current Week High]]/Table2[[#This Row],[Close Price]])-1</f>
        <v>1.4019472816871215E-2</v>
      </c>
      <c r="AG84" s="1">
        <f>(Table2[[#This Row],[Close Price]]/Table2[[#This Row],[Current Month Low]])-1</f>
        <v>0.335207704409201</v>
      </c>
      <c r="AH84" s="1">
        <f>(Table2[[#This Row],[Current Month High]]/Table2[[#This Row],[Close Price]])-1</f>
        <v>0.13986832363407653</v>
      </c>
      <c r="AI84">
        <v>13.986832363407601</v>
      </c>
      <c r="AJ84">
        <v>118.377955493741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0.48</v>
      </c>
      <c r="AM84" t="s">
        <v>3147</v>
      </c>
      <c r="AN84">
        <v>25.11</v>
      </c>
      <c r="AO84" t="s">
        <v>3147</v>
      </c>
      <c r="AP84">
        <v>5.7574977047757998E-2</v>
      </c>
      <c r="AQ84">
        <f>(Table2[[#This Row],[Sharpe Ratio]]-AVERAGE(Table2[Sharpe Ratio]))/_xlfn.STDEV.P(Table2[Sharpe Ratio])</f>
        <v>8.6044362629641921E-3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8.6526217910660908</v>
      </c>
      <c r="AS84">
        <f>_xlfn.RANK.AVG(Table2[[#This Row],[1Y Return vs Nifty Z-Score]],Table2[1Y Return vs Nifty Z-Score])</f>
        <v>87</v>
      </c>
      <c r="AT84">
        <f>_xlfn.RANK.AVG(Table2[[#This Row],[6M Return vs Nifty Z-Score]],Table2[6M Return vs Nifty Z-Score])</f>
        <v>26</v>
      </c>
      <c r="AU84">
        <f>_xlfn.RANK.AVG(Table2[[#This Row],[Sharpe Ratio Z-Score]],Table2[Sharpe Ratio Z-Score])</f>
        <v>334</v>
      </c>
      <c r="AV84">
        <f>(Table2[[#This Row],[Rank 1Y]]+Table2[[#This Row],[Rank 6M]]+Table2[[#This Row],[Rank Sharpe]])/3</f>
        <v>149</v>
      </c>
    </row>
    <row r="85" spans="1:48" x14ac:dyDescent="0.3">
      <c r="A85" t="s">
        <v>231</v>
      </c>
      <c r="B85" t="s">
        <v>232</v>
      </c>
      <c r="C85" t="s">
        <v>3107</v>
      </c>
      <c r="D85" t="s">
        <v>197</v>
      </c>
      <c r="E85">
        <v>107405.6615742</v>
      </c>
      <c r="F85">
        <v>36416.550000000003</v>
      </c>
      <c r="G85">
        <v>58.508059334000301</v>
      </c>
      <c r="H85">
        <f>(Table2[[#This Row],[1Y Return vs Nifty]]-AVERAGE(Table2[1Y Return vs Nifty]))/_xlfn.STDEV.P(Table2[1Y Return vs Nifty])</f>
        <v>0.70771627572699802</v>
      </c>
      <c r="I85">
        <v>1.3579055934270201</v>
      </c>
      <c r="J85">
        <f>(Table2[[#This Row],[1M Return vs Nifty]]-AVERAGE(Table2[1M Return vs Nifty]))/_xlfn.STDEV.P(Table2[1M Return vs Nifty])</f>
        <v>0.35156859521860939</v>
      </c>
      <c r="K85">
        <v>16.290200861012501</v>
      </c>
      <c r="L85">
        <f>(Table2[[#This Row],[6M Return vs Nifty]]-AVERAGE(Table2[6M Return vs Nifty]))/_xlfn.STDEV.P(Table2[6M Return vs Nifty])</f>
        <v>0.51801754425156699</v>
      </c>
      <c r="M85">
        <v>-2.4096749810650202</v>
      </c>
      <c r="N85">
        <f>(Table2[[#This Row],[1W Return vs Nifty]]-AVERAGE(Table2[1W Return vs Nifty]))/_xlfn.STDEV.P(Table2[1W Return vs Nifty])</f>
        <v>0.43601961064275513</v>
      </c>
      <c r="O85">
        <v>36648.800000000003</v>
      </c>
      <c r="P85">
        <v>35722.728642403301</v>
      </c>
      <c r="Q85">
        <v>31379.598747037398</v>
      </c>
      <c r="R85">
        <v>44.678991685666098</v>
      </c>
      <c r="S85" s="1">
        <f>(Table2[[#This Row],[Close Price]]-Table2[[#This Row],[20D EMA]])/Table2[[#This Row],[20D EMA]]</f>
        <v>-6.3371788435092006E-3</v>
      </c>
      <c r="T85" s="1">
        <f>(Table2[[#This Row],[Close Price]]-Table2[[#This Row],[50D EMA]])/Table2[[#This Row],[50D EMA]]</f>
        <v>1.9422406517208987E-2</v>
      </c>
      <c r="U85" s="1">
        <f>(Table2[[#This Row],[Close Price]]-Table2[[#This Row],[200D EMA]])/Table2[[#This Row],[200D EMA]]</f>
        <v>0.16051675145903999</v>
      </c>
      <c r="V85">
        <v>0.62402477727773797</v>
      </c>
      <c r="W85">
        <v>35325.1</v>
      </c>
      <c r="X85">
        <v>36590</v>
      </c>
      <c r="Y85">
        <v>35325.1</v>
      </c>
      <c r="Z85">
        <v>36590</v>
      </c>
      <c r="AA85">
        <v>35325.1</v>
      </c>
      <c r="AB85">
        <v>39088.800000000003</v>
      </c>
      <c r="AC85" s="1">
        <f>(Table2[[#This Row],[Close Price]]/Table2[[#This Row],[Day Low]])-1</f>
        <v>3.0897293992090624E-2</v>
      </c>
      <c r="AD85" s="1">
        <f>(Table2[[#This Row],[Day High]]/Table2[[#This Row],[Close Price]])-1</f>
        <v>4.7629443206453903E-3</v>
      </c>
      <c r="AE85" s="1">
        <f>(Table2[[#This Row],[Close Price]]/Table2[[#This Row],[Current Week Low]])-1</f>
        <v>3.0897293992090624E-2</v>
      </c>
      <c r="AF85" s="1">
        <f>(Table2[[#This Row],[Current Week High]]/Table2[[#This Row],[Close Price]])-1</f>
        <v>4.7629443206453903E-3</v>
      </c>
      <c r="AG85" s="1">
        <f>(Table2[[#This Row],[Close Price]]/Table2[[#This Row],[Current Month Low]])-1</f>
        <v>3.0897293992090624E-2</v>
      </c>
      <c r="AH85" s="1">
        <f>(Table2[[#This Row],[Current Month High]]/Table2[[#This Row],[Close Price]])-1</f>
        <v>7.3380097785210374E-2</v>
      </c>
      <c r="AI85">
        <v>7.3380097785210303</v>
      </c>
      <c r="AJ85">
        <v>88.686787564766803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0.22</v>
      </c>
      <c r="AM85" t="s">
        <v>3147</v>
      </c>
      <c r="AN85">
        <v>-5.38</v>
      </c>
      <c r="AO85" t="s">
        <v>3146</v>
      </c>
      <c r="AP85">
        <v>0.12093959516299201</v>
      </c>
      <c r="AQ85">
        <f>(Table2[[#This Row],[Sharpe Ratio]]-AVERAGE(Table2[Sharpe Ratio]))/_xlfn.STDEV.P(Table2[Sharpe Ratio])</f>
        <v>0.76173863745215042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2.7750606632920798</v>
      </c>
      <c r="AS85">
        <f>_xlfn.RANK.AVG(Table2[[#This Row],[1Y Return vs Nifty Z-Score]],Table2[1Y Return vs Nifty Z-Score])</f>
        <v>131</v>
      </c>
      <c r="AT85">
        <f>_xlfn.RANK.AVG(Table2[[#This Row],[6M Return vs Nifty Z-Score]],Table2[6M Return vs Nifty Z-Score])</f>
        <v>163</v>
      </c>
      <c r="AU85">
        <f>_xlfn.RANK.AVG(Table2[[#This Row],[Sharpe Ratio Z-Score]],Table2[Sharpe Ratio Z-Score])</f>
        <v>154</v>
      </c>
      <c r="AV85">
        <f>(Table2[[#This Row],[Rank 1Y]]+Table2[[#This Row],[Rank 6M]]+Table2[[#This Row],[Rank Sharpe]])/3</f>
        <v>149.33333333333334</v>
      </c>
    </row>
    <row r="86" spans="1:48" x14ac:dyDescent="0.3">
      <c r="A86" t="s">
        <v>337</v>
      </c>
      <c r="B86" t="s">
        <v>338</v>
      </c>
      <c r="C86" t="s">
        <v>3099</v>
      </c>
      <c r="D86" t="s">
        <v>67</v>
      </c>
      <c r="E86">
        <v>77987.710539494903</v>
      </c>
      <c r="F86">
        <v>479.45</v>
      </c>
      <c r="G86">
        <v>108.27301349384101</v>
      </c>
      <c r="H86">
        <f>(Table2[[#This Row],[1Y Return vs Nifty]]-AVERAGE(Table2[1Y Return vs Nifty]))/_xlfn.STDEV.P(Table2[1Y Return vs Nifty])</f>
        <v>1.5937208395814011</v>
      </c>
      <c r="I86">
        <v>-12.1418928291352</v>
      </c>
      <c r="J86">
        <f>(Table2[[#This Row],[1M Return vs Nifty]]-AVERAGE(Table2[1M Return vs Nifty]))/_xlfn.STDEV.P(Table2[1M Return vs Nifty])</f>
        <v>-1.2090884496981094</v>
      </c>
      <c r="K86">
        <v>7.7469566678161597</v>
      </c>
      <c r="L86">
        <f>(Table2[[#This Row],[6M Return vs Nifty]]-AVERAGE(Table2[6M Return vs Nifty]))/_xlfn.STDEV.P(Table2[6M Return vs Nifty])</f>
        <v>0.20990792128146507</v>
      </c>
      <c r="M86">
        <v>-9.9096985592976008</v>
      </c>
      <c r="N86">
        <f>(Table2[[#This Row],[1W Return vs Nifty]]-AVERAGE(Table2[1W Return vs Nifty]))/_xlfn.STDEV.P(Table2[1W Return vs Nifty])</f>
        <v>-1.196543583918328</v>
      </c>
      <c r="O86">
        <v>532.04</v>
      </c>
      <c r="P86">
        <v>563.06770432514099</v>
      </c>
      <c r="Q86">
        <v>479.84845856258801</v>
      </c>
      <c r="R86">
        <v>24.322948953750299</v>
      </c>
      <c r="S86" s="1">
        <f>(Table2[[#This Row],[Close Price]]-Table2[[#This Row],[20D EMA]])/Table2[[#This Row],[20D EMA]]</f>
        <v>-9.8845951432223106E-2</v>
      </c>
      <c r="T86" s="1">
        <f>(Table2[[#This Row],[Close Price]]-Table2[[#This Row],[50D EMA]])/Table2[[#This Row],[50D EMA]]</f>
        <v>-0.14850381878207727</v>
      </c>
      <c r="U86" s="1">
        <f>(Table2[[#This Row],[Close Price]]-Table2[[#This Row],[200D EMA]])/Table2[[#This Row],[200D EMA]]</f>
        <v>-8.3038416707979584E-4</v>
      </c>
      <c r="V86">
        <v>0.50976715915063897</v>
      </c>
      <c r="W86">
        <v>472.65</v>
      </c>
      <c r="X86">
        <v>488.8</v>
      </c>
      <c r="Y86">
        <v>468.2</v>
      </c>
      <c r="Z86">
        <v>491.95</v>
      </c>
      <c r="AA86">
        <v>468.2</v>
      </c>
      <c r="AB86">
        <v>594</v>
      </c>
      <c r="AC86" s="1">
        <f>(Table2[[#This Row],[Close Price]]/Table2[[#This Row],[Day Low]])-1</f>
        <v>1.4386967100391335E-2</v>
      </c>
      <c r="AD86" s="1">
        <f>(Table2[[#This Row],[Day High]]/Table2[[#This Row],[Close Price]])-1</f>
        <v>1.9501512149337819E-2</v>
      </c>
      <c r="AE86" s="1">
        <f>(Table2[[#This Row],[Close Price]]/Table2[[#This Row],[Current Week Low]])-1</f>
        <v>2.4028193079880467E-2</v>
      </c>
      <c r="AF86" s="1">
        <f>(Table2[[#This Row],[Current Week High]]/Table2[[#This Row],[Close Price]])-1</f>
        <v>2.6071540306601415E-2</v>
      </c>
      <c r="AG86" s="1">
        <f>(Table2[[#This Row],[Close Price]]/Table2[[#This Row],[Current Month Low]])-1</f>
        <v>2.4028193079880467E-2</v>
      </c>
      <c r="AH86" s="1">
        <f>(Table2[[#This Row],[Current Month High]]/Table2[[#This Row],[Close Price]])-1</f>
        <v>0.23891959536969454</v>
      </c>
      <c r="AI86">
        <v>60.1626864115131</v>
      </c>
      <c r="AJ86">
        <v>145.28478854024499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-0.18</v>
      </c>
      <c r="AM86" t="s">
        <v>3146</v>
      </c>
      <c r="AN86">
        <v>-17.98</v>
      </c>
      <c r="AO86" t="s">
        <v>3146</v>
      </c>
      <c r="AP86">
        <v>0.12097970512553199</v>
      </c>
      <c r="AQ86">
        <f>(Table2[[#This Row],[Sharpe Ratio]]-AVERAGE(Table2[Sharpe Ratio]))/_xlfn.STDEV.P(Table2[Sharpe Ratio])</f>
        <v>0.76221537329457822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48</v>
      </c>
      <c r="AT86">
        <f>_xlfn.RANK.AVG(Table2[[#This Row],[6M Return vs Nifty Z-Score]],Table2[6M Return vs Nifty Z-Score])</f>
        <v>249</v>
      </c>
      <c r="AU86">
        <f>_xlfn.RANK.AVG(Table2[[#This Row],[Sharpe Ratio Z-Score]],Table2[Sharpe Ratio Z-Score])</f>
        <v>153</v>
      </c>
      <c r="AV86">
        <f>(Table2[[#This Row],[Rank 1Y]]+Table2[[#This Row],[Rank 6M]]+Table2[[#This Row],[Rank Sharpe]])/3</f>
        <v>150</v>
      </c>
    </row>
    <row r="87" spans="1:48" x14ac:dyDescent="0.3">
      <c r="A87" t="s">
        <v>969</v>
      </c>
      <c r="B87" t="s">
        <v>970</v>
      </c>
      <c r="C87" t="s">
        <v>3105</v>
      </c>
      <c r="D87" t="s">
        <v>51</v>
      </c>
      <c r="E87">
        <v>14206.5859824</v>
      </c>
      <c r="F87">
        <v>1869</v>
      </c>
      <c r="G87">
        <v>55.702623204478897</v>
      </c>
      <c r="H87">
        <f>(Table2[[#This Row],[1Y Return vs Nifty]]-AVERAGE(Table2[1Y Return vs Nifty]))/_xlfn.STDEV.P(Table2[1Y Return vs Nifty])</f>
        <v>0.65776889294886121</v>
      </c>
      <c r="I87">
        <v>1.36058988784775</v>
      </c>
      <c r="J87">
        <f>(Table2[[#This Row],[1M Return vs Nifty]]-AVERAGE(Table2[1M Return vs Nifty]))/_xlfn.STDEV.P(Table2[1M Return vs Nifty])</f>
        <v>0.3518789156298639</v>
      </c>
      <c r="K87">
        <v>30.854570925936301</v>
      </c>
      <c r="L87">
        <f>(Table2[[#This Row],[6M Return vs Nifty]]-AVERAGE(Table2[6M Return vs Nifty]))/_xlfn.STDEV.P(Table2[6M Return vs Nifty])</f>
        <v>1.0432773247310245</v>
      </c>
      <c r="M87">
        <v>-3.68077629778166</v>
      </c>
      <c r="N87">
        <f>(Table2[[#This Row],[1W Return vs Nifty]]-AVERAGE(Table2[1W Return vs Nifty]))/_xlfn.STDEV.P(Table2[1W Return vs Nifty])</f>
        <v>0.15933338364842112</v>
      </c>
      <c r="O87">
        <v>1881.67</v>
      </c>
      <c r="P87">
        <v>1850.4748904892899</v>
      </c>
      <c r="Q87">
        <v>1565.97572871437</v>
      </c>
      <c r="R87">
        <v>49.633142920866099</v>
      </c>
      <c r="S87" s="1">
        <f>(Table2[[#This Row],[Close Price]]-Table2[[#This Row],[20D EMA]])/Table2[[#This Row],[20D EMA]]</f>
        <v>-6.7333804545962215E-3</v>
      </c>
      <c r="T87" s="1">
        <f>(Table2[[#This Row],[Close Price]]-Table2[[#This Row],[50D EMA]])/Table2[[#This Row],[50D EMA]]</f>
        <v>1.0011002908454379E-2</v>
      </c>
      <c r="U87" s="1">
        <f>(Table2[[#This Row],[Close Price]]-Table2[[#This Row],[200D EMA]])/Table2[[#This Row],[200D EMA]]</f>
        <v>0.19350508806059588</v>
      </c>
      <c r="V87">
        <v>0.256536766739761</v>
      </c>
      <c r="W87">
        <v>1790</v>
      </c>
      <c r="X87">
        <v>1880</v>
      </c>
      <c r="Y87">
        <v>1784.2</v>
      </c>
      <c r="Z87">
        <v>1880</v>
      </c>
      <c r="AA87">
        <v>1780.05</v>
      </c>
      <c r="AB87">
        <v>2109.9499999999998</v>
      </c>
      <c r="AC87" s="1">
        <f>(Table2[[#This Row],[Close Price]]/Table2[[#This Row],[Day Low]])-1</f>
        <v>4.413407821229054E-2</v>
      </c>
      <c r="AD87" s="1">
        <f>(Table2[[#This Row],[Day High]]/Table2[[#This Row],[Close Price]])-1</f>
        <v>5.8855002675226586E-3</v>
      </c>
      <c r="AE87" s="1">
        <f>(Table2[[#This Row],[Close Price]]/Table2[[#This Row],[Current Week Low]])-1</f>
        <v>4.7528304001793531E-2</v>
      </c>
      <c r="AF87" s="1">
        <f>(Table2[[#This Row],[Current Week High]]/Table2[[#This Row],[Close Price]])-1</f>
        <v>5.8855002675226586E-3</v>
      </c>
      <c r="AG87" s="1">
        <f>(Table2[[#This Row],[Close Price]]/Table2[[#This Row],[Current Month Low]])-1</f>
        <v>4.9970506446448182E-2</v>
      </c>
      <c r="AH87" s="1">
        <f>(Table2[[#This Row],[Current Month High]]/Table2[[#This Row],[Close Price]])-1</f>
        <v>0.12891920813269109</v>
      </c>
      <c r="AI87">
        <v>15.505617977528001</v>
      </c>
      <c r="AJ87">
        <v>86.694635900509397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0.22</v>
      </c>
      <c r="AM87" t="s">
        <v>3147</v>
      </c>
      <c r="AN87">
        <v>-1.96</v>
      </c>
      <c r="AO87" t="s">
        <v>3146</v>
      </c>
      <c r="AP87">
        <v>9.7236564871939005E-2</v>
      </c>
      <c r="AQ87">
        <f>(Table2[[#This Row],[Sharpe Ratio]]-AVERAGE(Table2[Sharpe Ratio]))/_xlfn.STDEV.P(Table2[Sharpe Ratio])</f>
        <v>0.48001102171002308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2.6922695386681936</v>
      </c>
      <c r="AS87">
        <f>_xlfn.RANK.AVG(Table2[[#This Row],[1Y Return vs Nifty Z-Score]],Table2[1Y Return vs Nifty Z-Score])</f>
        <v>141</v>
      </c>
      <c r="AT87">
        <f>_xlfn.RANK.AVG(Table2[[#This Row],[6M Return vs Nifty Z-Score]],Table2[6M Return vs Nifty Z-Score])</f>
        <v>87</v>
      </c>
      <c r="AU87">
        <f>_xlfn.RANK.AVG(Table2[[#This Row],[Sharpe Ratio Z-Score]],Table2[Sharpe Ratio Z-Score])</f>
        <v>223</v>
      </c>
      <c r="AV87">
        <f>(Table2[[#This Row],[Rank 1Y]]+Table2[[#This Row],[Rank 6M]]+Table2[[#This Row],[Rank Sharpe]])/3</f>
        <v>150.33333333333334</v>
      </c>
    </row>
    <row r="88" spans="1:48" x14ac:dyDescent="0.3">
      <c r="A88" t="s">
        <v>728</v>
      </c>
      <c r="B88" t="s">
        <v>729</v>
      </c>
      <c r="C88" t="s">
        <v>3112</v>
      </c>
      <c r="D88" t="s">
        <v>117</v>
      </c>
      <c r="E88">
        <v>23219.000730169999</v>
      </c>
      <c r="F88">
        <v>835.1</v>
      </c>
      <c r="G88">
        <v>61.471497543128201</v>
      </c>
      <c r="H88">
        <f>(Table2[[#This Row],[1Y Return vs Nifty]]-AVERAGE(Table2[1Y Return vs Nifty]))/_xlfn.STDEV.P(Table2[1Y Return vs Nifty])</f>
        <v>0.7604766936217795</v>
      </c>
      <c r="I88">
        <v>-4.08629324508947</v>
      </c>
      <c r="J88">
        <f>(Table2[[#This Row],[1M Return vs Nifty]]-AVERAGE(Table2[1M Return vs Nifty]))/_xlfn.STDEV.P(Table2[1M Return vs Nifty])</f>
        <v>-0.27781319296112583</v>
      </c>
      <c r="K88">
        <v>22.912364659039199</v>
      </c>
      <c r="L88">
        <f>(Table2[[#This Row],[6M Return vs Nifty]]-AVERAGE(Table2[6M Return vs Nifty]))/_xlfn.STDEV.P(Table2[6M Return vs Nifty])</f>
        <v>0.75684396017927247</v>
      </c>
      <c r="M88">
        <v>-8.0179749512418006</v>
      </c>
      <c r="N88">
        <f>(Table2[[#This Row],[1W Return vs Nifty]]-AVERAGE(Table2[1W Return vs Nifty]))/_xlfn.STDEV.P(Table2[1W Return vs Nifty])</f>
        <v>-0.78476376688447513</v>
      </c>
      <c r="O88">
        <v>864.05</v>
      </c>
      <c r="P88">
        <v>846.45738496256695</v>
      </c>
      <c r="Q88">
        <v>710.61004729710305</v>
      </c>
      <c r="R88">
        <v>41.031573974978599</v>
      </c>
      <c r="S88" s="1">
        <f>(Table2[[#This Row],[Close Price]]-Table2[[#This Row],[20D EMA]])/Table2[[#This Row],[20D EMA]]</f>
        <v>-3.3505005497366971E-2</v>
      </c>
      <c r="T88" s="1">
        <f>(Table2[[#This Row],[Close Price]]-Table2[[#This Row],[50D EMA]])/Table2[[#This Row],[50D EMA]]</f>
        <v>-1.3417550799759618E-2</v>
      </c>
      <c r="U88" s="1">
        <f>(Table2[[#This Row],[Close Price]]-Table2[[#This Row],[200D EMA]])/Table2[[#This Row],[200D EMA]]</f>
        <v>0.17518743673328369</v>
      </c>
      <c r="V88">
        <v>0.35846608430086402</v>
      </c>
      <c r="W88">
        <v>790</v>
      </c>
      <c r="X88">
        <v>848.65</v>
      </c>
      <c r="Y88">
        <v>787</v>
      </c>
      <c r="Z88">
        <v>848.65</v>
      </c>
      <c r="AA88">
        <v>775</v>
      </c>
      <c r="AB88">
        <v>945</v>
      </c>
      <c r="AC88" s="1">
        <f>(Table2[[#This Row],[Close Price]]/Table2[[#This Row],[Day Low]])-1</f>
        <v>5.7088607594936835E-2</v>
      </c>
      <c r="AD88" s="1">
        <f>(Table2[[#This Row],[Day High]]/Table2[[#This Row],[Close Price]])-1</f>
        <v>1.6225601724344285E-2</v>
      </c>
      <c r="AE88" s="1">
        <f>(Table2[[#This Row],[Close Price]]/Table2[[#This Row],[Current Week Low]])-1</f>
        <v>6.1118170266836191E-2</v>
      </c>
      <c r="AF88" s="1">
        <f>(Table2[[#This Row],[Current Week High]]/Table2[[#This Row],[Close Price]])-1</f>
        <v>1.6225601724344285E-2</v>
      </c>
      <c r="AG88" s="1">
        <f>(Table2[[#This Row],[Close Price]]/Table2[[#This Row],[Current Month Low]])-1</f>
        <v>7.7548387096774141E-2</v>
      </c>
      <c r="AH88" s="1">
        <f>(Table2[[#This Row],[Current Month High]]/Table2[[#This Row],[Close Price]])-1</f>
        <v>0.13160100586756074</v>
      </c>
      <c r="AI88">
        <v>14.585079631181801</v>
      </c>
      <c r="AJ88">
        <v>96.540362438220697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0.09</v>
      </c>
      <c r="AM88" t="s">
        <v>3147</v>
      </c>
      <c r="AN88">
        <v>-8.32</v>
      </c>
      <c r="AO88" t="s">
        <v>3146</v>
      </c>
      <c r="AP88">
        <v>0.104145549653738</v>
      </c>
      <c r="AQ88">
        <f>(Table2[[#This Row],[Sharpe Ratio]]-AVERAGE(Table2[Sharpe Ratio]))/_xlfn.STDEV.P(Table2[Sharpe Ratio])</f>
        <v>0.56212929038175419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1.0168729843372051</v>
      </c>
      <c r="AS88">
        <f>_xlfn.RANK.AVG(Table2[[#This Row],[1Y Return vs Nifty Z-Score]],Table2[1Y Return vs Nifty Z-Score])</f>
        <v>124</v>
      </c>
      <c r="AT88">
        <f>_xlfn.RANK.AVG(Table2[[#This Row],[6M Return vs Nifty Z-Score]],Table2[6M Return vs Nifty Z-Score])</f>
        <v>128</v>
      </c>
      <c r="AU88">
        <f>_xlfn.RANK.AVG(Table2[[#This Row],[Sharpe Ratio Z-Score]],Table2[Sharpe Ratio Z-Score])</f>
        <v>200</v>
      </c>
      <c r="AV88">
        <f>(Table2[[#This Row],[Rank 1Y]]+Table2[[#This Row],[Rank 6M]]+Table2[[#This Row],[Rank Sharpe]])/3</f>
        <v>150.66666666666666</v>
      </c>
    </row>
    <row r="89" spans="1:48" x14ac:dyDescent="0.3">
      <c r="A89" t="s">
        <v>502</v>
      </c>
      <c r="B89" t="s">
        <v>503</v>
      </c>
      <c r="C89" t="s">
        <v>3108</v>
      </c>
      <c r="D89" t="s">
        <v>176</v>
      </c>
      <c r="E89">
        <v>41921.120538274998</v>
      </c>
      <c r="F89">
        <v>228.25</v>
      </c>
      <c r="G89">
        <v>119.509612266798</v>
      </c>
      <c r="H89">
        <f>(Table2[[#This Row],[1Y Return vs Nifty]]-AVERAGE(Table2[1Y Return vs Nifty]))/_xlfn.STDEV.P(Table2[1Y Return vs Nifty])</f>
        <v>1.7937748326598215</v>
      </c>
      <c r="I89">
        <v>13.0660725806943</v>
      </c>
      <c r="J89">
        <f>(Table2[[#This Row],[1M Return vs Nifty]]-AVERAGE(Table2[1M Return vs Nifty]))/_xlfn.STDEV.P(Table2[1M Return vs Nifty])</f>
        <v>1.7051023828936394</v>
      </c>
      <c r="K89">
        <v>13.034634740183099</v>
      </c>
      <c r="L89">
        <f>(Table2[[#This Row],[6M Return vs Nifty]]-AVERAGE(Table2[6M Return vs Nifty]))/_xlfn.STDEV.P(Table2[6M Return vs Nifty])</f>
        <v>0.40060649671978638</v>
      </c>
      <c r="M89">
        <v>-2.5047894305802898</v>
      </c>
      <c r="N89">
        <f>(Table2[[#This Row],[1W Return vs Nifty]]-AVERAGE(Table2[1W Return vs Nifty]))/_xlfn.STDEV.P(Table2[1W Return vs Nifty])</f>
        <v>0.41531562912458497</v>
      </c>
      <c r="O89">
        <v>218.58</v>
      </c>
      <c r="P89">
        <v>205.50082933634101</v>
      </c>
      <c r="Q89">
        <v>176.02408002082899</v>
      </c>
      <c r="R89">
        <v>59.787809198933402</v>
      </c>
      <c r="S89" s="1">
        <f>(Table2[[#This Row],[Close Price]]-Table2[[#This Row],[20D EMA]])/Table2[[#This Row],[20D EMA]]</f>
        <v>4.4240095159666884E-2</v>
      </c>
      <c r="T89" s="1">
        <f>(Table2[[#This Row],[Close Price]]-Table2[[#This Row],[50D EMA]])/Table2[[#This Row],[50D EMA]]</f>
        <v>0.11070111365062017</v>
      </c>
      <c r="U89" s="1">
        <f>(Table2[[#This Row],[Close Price]]-Table2[[#This Row],[200D EMA]])/Table2[[#This Row],[200D EMA]]</f>
        <v>0.29669758804017665</v>
      </c>
      <c r="V89">
        <v>1.10090834873275</v>
      </c>
      <c r="W89">
        <v>219.88</v>
      </c>
      <c r="X89">
        <v>229.23</v>
      </c>
      <c r="Y89">
        <v>218.21</v>
      </c>
      <c r="Z89">
        <v>229.23</v>
      </c>
      <c r="AA89">
        <v>200</v>
      </c>
      <c r="AB89">
        <v>235.37</v>
      </c>
      <c r="AC89" s="1">
        <f>(Table2[[#This Row],[Close Price]]/Table2[[#This Row],[Day Low]])-1</f>
        <v>3.8066217937056557E-2</v>
      </c>
      <c r="AD89" s="1">
        <f>(Table2[[#This Row],[Day High]]/Table2[[#This Row],[Close Price]])-1</f>
        <v>4.2935377875137348E-3</v>
      </c>
      <c r="AE89" s="1">
        <f>(Table2[[#This Row],[Close Price]]/Table2[[#This Row],[Current Week Low]])-1</f>
        <v>4.6010723614866356E-2</v>
      </c>
      <c r="AF89" s="1">
        <f>(Table2[[#This Row],[Current Week High]]/Table2[[#This Row],[Close Price]])-1</f>
        <v>4.2935377875137348E-3</v>
      </c>
      <c r="AG89" s="1">
        <f>(Table2[[#This Row],[Close Price]]/Table2[[#This Row],[Current Month Low]])-1</f>
        <v>0.1412500000000001</v>
      </c>
      <c r="AH89" s="1">
        <f>(Table2[[#This Row],[Current Month High]]/Table2[[#This Row],[Close Price]])-1</f>
        <v>3.1193866374589208E-2</v>
      </c>
      <c r="AI89">
        <v>3.1193866374589199</v>
      </c>
      <c r="AJ89">
        <v>155.74229691876701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0.25</v>
      </c>
      <c r="AM89" t="s">
        <v>3147</v>
      </c>
      <c r="AN89">
        <v>2.39</v>
      </c>
      <c r="AO89" t="s">
        <v>3147</v>
      </c>
      <c r="AP89">
        <v>9.7922738215074995E-2</v>
      </c>
      <c r="AQ89">
        <f>(Table2[[#This Row],[Sharpe Ratio]]-AVERAGE(Table2[Sharpe Ratio]))/_xlfn.STDEV.P(Table2[Sharpe Ratio])</f>
        <v>0.48816668693821441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4.802966028336046</v>
      </c>
      <c r="AS89">
        <f>_xlfn.RANK.AVG(Table2[[#This Row],[1Y Return vs Nifty Z-Score]],Table2[1Y Return vs Nifty Z-Score])</f>
        <v>40</v>
      </c>
      <c r="AT89">
        <f>_xlfn.RANK.AVG(Table2[[#This Row],[6M Return vs Nifty Z-Score]],Table2[6M Return vs Nifty Z-Score])</f>
        <v>193</v>
      </c>
      <c r="AU89">
        <f>_xlfn.RANK.AVG(Table2[[#This Row],[Sharpe Ratio Z-Score]],Table2[Sharpe Ratio Z-Score])</f>
        <v>221</v>
      </c>
      <c r="AV89">
        <f>(Table2[[#This Row],[Rank 1Y]]+Table2[[#This Row],[Rank 6M]]+Table2[[#This Row],[Rank Sharpe]])/3</f>
        <v>151.33333333333334</v>
      </c>
    </row>
    <row r="90" spans="1:48" x14ac:dyDescent="0.3">
      <c r="A90" t="s">
        <v>259</v>
      </c>
      <c r="B90" t="s">
        <v>260</v>
      </c>
      <c r="C90" t="s">
        <v>3113</v>
      </c>
      <c r="D90" t="s">
        <v>261</v>
      </c>
      <c r="E90">
        <v>96615.462407625004</v>
      </c>
      <c r="F90">
        <v>678.75</v>
      </c>
      <c r="G90">
        <v>49.183293022154103</v>
      </c>
      <c r="H90">
        <f>(Table2[[#This Row],[1Y Return vs Nifty]]-AVERAGE(Table2[1Y Return vs Nifty]))/_xlfn.STDEV.P(Table2[1Y Return vs Nifty])</f>
        <v>0.54170013748972801</v>
      </c>
      <c r="I90">
        <v>2.7076090563608299</v>
      </c>
      <c r="J90">
        <f>(Table2[[#This Row],[1M Return vs Nifty]]-AVERAGE(Table2[1M Return vs Nifty]))/_xlfn.STDEV.P(Table2[1M Return vs Nifty])</f>
        <v>0.5076023486156731</v>
      </c>
      <c r="K90">
        <v>8.4507061150953504</v>
      </c>
      <c r="L90">
        <f>(Table2[[#This Row],[6M Return vs Nifty]]-AVERAGE(Table2[6M Return vs Nifty]))/_xlfn.STDEV.P(Table2[6M Return vs Nifty])</f>
        <v>0.23528844090178561</v>
      </c>
      <c r="M90">
        <v>-1.5114793733636001</v>
      </c>
      <c r="N90">
        <f>(Table2[[#This Row],[1W Return vs Nifty]]-AVERAGE(Table2[1W Return vs Nifty]))/_xlfn.STDEV.P(Table2[1W Return vs Nifty])</f>
        <v>0.63153380807882764</v>
      </c>
      <c r="O90">
        <v>681.92</v>
      </c>
      <c r="P90">
        <v>672.68828326683104</v>
      </c>
      <c r="Q90">
        <v>597.94128305388494</v>
      </c>
      <c r="R90">
        <v>48.762113428761701</v>
      </c>
      <c r="S90" s="1">
        <f>(Table2[[#This Row],[Close Price]]-Table2[[#This Row],[20D EMA]])/Table2[[#This Row],[20D EMA]]</f>
        <v>-4.6486391365555477E-3</v>
      </c>
      <c r="T90" s="1">
        <f>(Table2[[#This Row],[Close Price]]-Table2[[#This Row],[50D EMA]])/Table2[[#This Row],[50D EMA]]</f>
        <v>9.0111822726136308E-3</v>
      </c>
      <c r="U90" s="1">
        <f>(Table2[[#This Row],[Close Price]]-Table2[[#This Row],[200D EMA]])/Table2[[#This Row],[200D EMA]]</f>
        <v>0.13514490341492741</v>
      </c>
      <c r="V90">
        <v>1.0270727219618601</v>
      </c>
      <c r="W90">
        <v>669</v>
      </c>
      <c r="X90">
        <v>685.35</v>
      </c>
      <c r="Y90">
        <v>669</v>
      </c>
      <c r="Z90">
        <v>693.9</v>
      </c>
      <c r="AA90">
        <v>645.9</v>
      </c>
      <c r="AB90">
        <v>715.4</v>
      </c>
      <c r="AC90" s="1">
        <f>(Table2[[#This Row],[Close Price]]/Table2[[#This Row],[Day Low]])-1</f>
        <v>1.4573991031390232E-2</v>
      </c>
      <c r="AD90" s="1">
        <f>(Table2[[#This Row],[Day High]]/Table2[[#This Row],[Close Price]])-1</f>
        <v>9.7237569060772966E-3</v>
      </c>
      <c r="AE90" s="1">
        <f>(Table2[[#This Row],[Close Price]]/Table2[[#This Row],[Current Week Low]])-1</f>
        <v>1.4573991031390232E-2</v>
      </c>
      <c r="AF90" s="1">
        <f>(Table2[[#This Row],[Current Week High]]/Table2[[#This Row],[Close Price]])-1</f>
        <v>2.2320441988950224E-2</v>
      </c>
      <c r="AG90" s="1">
        <f>(Table2[[#This Row],[Close Price]]/Table2[[#This Row],[Current Month Low]])-1</f>
        <v>5.0859266140269366E-2</v>
      </c>
      <c r="AH90" s="1">
        <f>(Table2[[#This Row],[Current Month High]]/Table2[[#This Row],[Close Price]])-1</f>
        <v>5.3996316758747609E-2</v>
      </c>
      <c r="AI90">
        <v>6.1436464088397704</v>
      </c>
      <c r="AJ90">
        <v>82.141419562592205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0.05</v>
      </c>
      <c r="AM90" t="s">
        <v>3147</v>
      </c>
      <c r="AN90">
        <v>-4.21</v>
      </c>
      <c r="AO90" t="s">
        <v>3146</v>
      </c>
      <c r="AP90">
        <v>0.17830087807040301</v>
      </c>
      <c r="AQ90">
        <f>(Table2[[#This Row],[Sharpe Ratio]]-AVERAGE(Table2[Sharpe Ratio]))/_xlfn.STDEV.P(Table2[Sharpe Ratio])</f>
        <v>1.44351886854414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3.359643603630154</v>
      </c>
      <c r="AS90">
        <f>_xlfn.RANK.AVG(Table2[[#This Row],[1Y Return vs Nifty Z-Score]],Table2[1Y Return vs Nifty Z-Score])</f>
        <v>164</v>
      </c>
      <c r="AT90">
        <f>_xlfn.RANK.AVG(Table2[[#This Row],[6M Return vs Nifty Z-Score]],Table2[6M Return vs Nifty Z-Score])</f>
        <v>239</v>
      </c>
      <c r="AU90">
        <f>_xlfn.RANK.AVG(Table2[[#This Row],[Sharpe Ratio Z-Score]],Table2[Sharpe Ratio Z-Score])</f>
        <v>58</v>
      </c>
      <c r="AV90">
        <f>(Table2[[#This Row],[Rank 1Y]]+Table2[[#This Row],[Rank 6M]]+Table2[[#This Row],[Rank Sharpe]])/3</f>
        <v>153.66666666666666</v>
      </c>
    </row>
    <row r="91" spans="1:48" x14ac:dyDescent="0.3">
      <c r="A91" t="s">
        <v>1132</v>
      </c>
      <c r="B91" t="s">
        <v>1133</v>
      </c>
      <c r="C91" t="s">
        <v>3114</v>
      </c>
      <c r="D91" t="s">
        <v>454</v>
      </c>
      <c r="E91">
        <v>10573.69135728</v>
      </c>
      <c r="F91">
        <v>1588.8</v>
      </c>
      <c r="G91">
        <v>21.388842637257099</v>
      </c>
      <c r="H91">
        <f>(Table2[[#This Row],[1Y Return vs Nifty]]-AVERAGE(Table2[1Y Return vs Nifty]))/_xlfn.STDEV.P(Table2[1Y Return vs Nifty])</f>
        <v>4.6853707776421942E-2</v>
      </c>
      <c r="I91">
        <v>-5.8961142872263501</v>
      </c>
      <c r="J91">
        <f>(Table2[[#This Row],[1M Return vs Nifty]]-AVERAGE(Table2[1M Return vs Nifty]))/_xlfn.STDEV.P(Table2[1M Return vs Nifty])</f>
        <v>-0.48703927701352434</v>
      </c>
      <c r="K91">
        <v>23.338804902412399</v>
      </c>
      <c r="L91">
        <f>(Table2[[#This Row],[6M Return vs Nifty]]-AVERAGE(Table2[6M Return vs Nifty]))/_xlfn.STDEV.P(Table2[6M Return vs Nifty])</f>
        <v>0.77222340382313215</v>
      </c>
      <c r="M91">
        <v>-6.9110331928251103</v>
      </c>
      <c r="N91">
        <f>(Table2[[#This Row],[1W Return vs Nifty]]-AVERAGE(Table2[1W Return vs Nifty]))/_xlfn.STDEV.P(Table2[1W Return vs Nifty])</f>
        <v>-0.54381087460841115</v>
      </c>
      <c r="O91">
        <v>1662.19</v>
      </c>
      <c r="P91">
        <v>1743.6997135976901</v>
      </c>
      <c r="Q91">
        <v>1560.0292896670001</v>
      </c>
      <c r="R91">
        <v>38.453254678015298</v>
      </c>
      <c r="S91" s="1">
        <f>(Table2[[#This Row],[Close Price]]-Table2[[#This Row],[20D EMA]])/Table2[[#This Row],[20D EMA]]</f>
        <v>-4.4152593867127166E-2</v>
      </c>
      <c r="T91" s="1">
        <f>(Table2[[#This Row],[Close Price]]-Table2[[#This Row],[50D EMA]])/Table2[[#This Row],[50D EMA]]</f>
        <v>-8.8833938773834609E-2</v>
      </c>
      <c r="U91" s="1">
        <f>(Table2[[#This Row],[Close Price]]-Table2[[#This Row],[200D EMA]])/Table2[[#This Row],[200D EMA]]</f>
        <v>1.8442416769714125E-2</v>
      </c>
      <c r="V91">
        <v>0.72286001538802203</v>
      </c>
      <c r="W91">
        <v>1546</v>
      </c>
      <c r="X91">
        <v>1600</v>
      </c>
      <c r="Y91">
        <v>1535</v>
      </c>
      <c r="Z91">
        <v>1600</v>
      </c>
      <c r="AA91">
        <v>1535</v>
      </c>
      <c r="AB91">
        <v>1829</v>
      </c>
      <c r="AC91" s="1">
        <f>(Table2[[#This Row],[Close Price]]/Table2[[#This Row],[Day Low]])-1</f>
        <v>2.7684346701164264E-2</v>
      </c>
      <c r="AD91" s="1">
        <f>(Table2[[#This Row],[Day High]]/Table2[[#This Row],[Close Price]])-1</f>
        <v>7.0493454179254567E-3</v>
      </c>
      <c r="AE91" s="1">
        <f>(Table2[[#This Row],[Close Price]]/Table2[[#This Row],[Current Week Low]])-1</f>
        <v>3.5048859934853294E-2</v>
      </c>
      <c r="AF91" s="1">
        <f>(Table2[[#This Row],[Current Week High]]/Table2[[#This Row],[Close Price]])-1</f>
        <v>7.0493454179254567E-3</v>
      </c>
      <c r="AG91" s="1">
        <f>(Table2[[#This Row],[Close Price]]/Table2[[#This Row],[Current Month Low]])-1</f>
        <v>3.5048859934853294E-2</v>
      </c>
      <c r="AH91" s="1">
        <f>(Table2[[#This Row],[Current Month High]]/Table2[[#This Row],[Close Price]])-1</f>
        <v>0.15118328298086614</v>
      </c>
      <c r="AI91">
        <v>49.798590130916402</v>
      </c>
      <c r="AJ91">
        <v>76.852384750664896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-0.16</v>
      </c>
      <c r="AM91" t="s">
        <v>3146</v>
      </c>
      <c r="AN91">
        <v>-0.91</v>
      </c>
      <c r="AO91" t="s">
        <v>3146</v>
      </c>
      <c r="AP91">
        <v>0.178742475597092</v>
      </c>
      <c r="AQ91">
        <f>(Table2[[#This Row],[Sharpe Ratio]]-AVERAGE(Table2[Sharpe Ratio]))/_xlfn.STDEV.P(Table2[Sharpe Ratio])</f>
        <v>1.4487675737427603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281</v>
      </c>
      <c r="AT91">
        <f>_xlfn.RANK.AVG(Table2[[#This Row],[6M Return vs Nifty Z-Score]],Table2[6M Return vs Nifty Z-Score])</f>
        <v>125</v>
      </c>
      <c r="AU91">
        <f>_xlfn.RANK.AVG(Table2[[#This Row],[Sharpe Ratio Z-Score]],Table2[Sharpe Ratio Z-Score])</f>
        <v>56</v>
      </c>
      <c r="AV91">
        <f>(Table2[[#This Row],[Rank 1Y]]+Table2[[#This Row],[Rank 6M]]+Table2[[#This Row],[Rank Sharpe]])/3</f>
        <v>154</v>
      </c>
    </row>
    <row r="92" spans="1:48" x14ac:dyDescent="0.3">
      <c r="A92" t="s">
        <v>160</v>
      </c>
      <c r="B92" t="s">
        <v>161</v>
      </c>
      <c r="C92" t="s">
        <v>3112</v>
      </c>
      <c r="D92" t="s">
        <v>162</v>
      </c>
      <c r="E92">
        <v>158772.34996875</v>
      </c>
      <c r="F92">
        <v>7492.5</v>
      </c>
      <c r="G92">
        <v>55.628412013482098</v>
      </c>
      <c r="H92">
        <f>(Table2[[#This Row],[1Y Return vs Nifty]]-AVERAGE(Table2[1Y Return vs Nifty]))/_xlfn.STDEV.P(Table2[1Y Return vs Nifty])</f>
        <v>0.65644765283074424</v>
      </c>
      <c r="I92">
        <v>-2.9450891878297001</v>
      </c>
      <c r="J92">
        <f>(Table2[[#This Row],[1M Return vs Nifty]]-AVERAGE(Table2[1M Return vs Nifty]))/_xlfn.STDEV.P(Table2[1M Return vs Nifty])</f>
        <v>-0.14588321179389821</v>
      </c>
      <c r="K92">
        <v>8.0756838617730704</v>
      </c>
      <c r="L92">
        <f>(Table2[[#This Row],[6M Return vs Nifty]]-AVERAGE(Table2[6M Return vs Nifty]))/_xlfn.STDEV.P(Table2[6M Return vs Nifty])</f>
        <v>0.22176337214997049</v>
      </c>
      <c r="M92">
        <v>-11.8536895913892</v>
      </c>
      <c r="N92">
        <f>(Table2[[#This Row],[1W Return vs Nifty]]-AVERAGE(Table2[1W Return vs Nifty]))/_xlfn.STDEV.P(Table2[1W Return vs Nifty])</f>
        <v>-1.6197006815520738</v>
      </c>
      <c r="O92">
        <v>8002.31</v>
      </c>
      <c r="P92">
        <v>7996.0792857623801</v>
      </c>
      <c r="Q92">
        <v>7126.8358932964702</v>
      </c>
      <c r="R92">
        <v>29.955566645067901</v>
      </c>
      <c r="S92" s="1">
        <f>(Table2[[#This Row],[Close Price]]-Table2[[#This Row],[20D EMA]])/Table2[[#This Row],[20D EMA]]</f>
        <v>-6.370785435705445E-2</v>
      </c>
      <c r="T92" s="1">
        <f>(Table2[[#This Row],[Close Price]]-Table2[[#This Row],[50D EMA]])/Table2[[#This Row],[50D EMA]]</f>
        <v>-6.2978275698071282E-2</v>
      </c>
      <c r="U92" s="1">
        <f>(Table2[[#This Row],[Close Price]]-Table2[[#This Row],[200D EMA]])/Table2[[#This Row],[200D EMA]]</f>
        <v>5.1308057625891863E-2</v>
      </c>
      <c r="V92">
        <v>1.2300068660429599</v>
      </c>
      <c r="W92">
        <v>7200.05</v>
      </c>
      <c r="X92">
        <v>7507.95</v>
      </c>
      <c r="Y92">
        <v>7200.05</v>
      </c>
      <c r="Z92">
        <v>7587.7</v>
      </c>
      <c r="AA92">
        <v>7200.05</v>
      </c>
      <c r="AB92">
        <v>8940.6</v>
      </c>
      <c r="AC92" s="1">
        <f>(Table2[[#This Row],[Close Price]]/Table2[[#This Row],[Day Low]])-1</f>
        <v>4.0617773487684028E-2</v>
      </c>
      <c r="AD92" s="1">
        <f>(Table2[[#This Row],[Day High]]/Table2[[#This Row],[Close Price]])-1</f>
        <v>2.0620620620619423E-3</v>
      </c>
      <c r="AE92" s="1">
        <f>(Table2[[#This Row],[Close Price]]/Table2[[#This Row],[Current Week Low]])-1</f>
        <v>4.0617773487684028E-2</v>
      </c>
      <c r="AF92" s="1">
        <f>(Table2[[#This Row],[Current Week High]]/Table2[[#This Row],[Close Price]])-1</f>
        <v>1.2706039372706091E-2</v>
      </c>
      <c r="AG92" s="1">
        <f>(Table2[[#This Row],[Close Price]]/Table2[[#This Row],[Current Month Low]])-1</f>
        <v>4.0617773487684028E-2</v>
      </c>
      <c r="AH92" s="1">
        <f>(Table2[[#This Row],[Current Month High]]/Table2[[#This Row],[Close Price]])-1</f>
        <v>0.19327327327327337</v>
      </c>
      <c r="AI92">
        <v>22.121454788121401</v>
      </c>
      <c r="AJ92">
        <v>87.756073724173305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-0.02</v>
      </c>
      <c r="AM92" t="s">
        <v>3146</v>
      </c>
      <c r="AN92">
        <v>-12.41</v>
      </c>
      <c r="AO92" t="s">
        <v>3146</v>
      </c>
      <c r="AP92">
        <v>0.16031336021662601</v>
      </c>
      <c r="AQ92">
        <f>(Table2[[#This Row],[Sharpe Ratio]]-AVERAGE(Table2[Sharpe Ratio]))/_xlfn.STDEV.P(Table2[Sharpe Ratio])</f>
        <v>1.2297242416193133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0.34235137325405618</v>
      </c>
      <c r="AS92">
        <f>_xlfn.RANK.AVG(Table2[[#This Row],[1Y Return vs Nifty Z-Score]],Table2[1Y Return vs Nifty Z-Score])</f>
        <v>142</v>
      </c>
      <c r="AT92">
        <f>_xlfn.RANK.AVG(Table2[[#This Row],[6M Return vs Nifty Z-Score]],Table2[6M Return vs Nifty Z-Score])</f>
        <v>243</v>
      </c>
      <c r="AU92">
        <f>_xlfn.RANK.AVG(Table2[[#This Row],[Sharpe Ratio Z-Score]],Table2[Sharpe Ratio Z-Score])</f>
        <v>82</v>
      </c>
      <c r="AV92">
        <f>(Table2[[#This Row],[Rank 1Y]]+Table2[[#This Row],[Rank 6M]]+Table2[[#This Row],[Rank Sharpe]])/3</f>
        <v>155.66666666666666</v>
      </c>
    </row>
    <row r="93" spans="1:48" x14ac:dyDescent="0.3">
      <c r="A93" t="s">
        <v>1114</v>
      </c>
      <c r="B93" t="s">
        <v>1115</v>
      </c>
      <c r="C93" t="s">
        <v>3106</v>
      </c>
      <c r="D93" t="s">
        <v>220</v>
      </c>
      <c r="E93">
        <v>10825.83746784</v>
      </c>
      <c r="F93">
        <v>273.60000000000002</v>
      </c>
      <c r="G93">
        <v>34.403691571524199</v>
      </c>
      <c r="H93">
        <f>(Table2[[#This Row],[1Y Return vs Nifty]]-AVERAGE(Table2[1Y Return vs Nifty]))/_xlfn.STDEV.P(Table2[1Y Return vs Nifty])</f>
        <v>0.27856728509830597</v>
      </c>
      <c r="I93">
        <v>-9.96442403745408</v>
      </c>
      <c r="J93">
        <f>(Table2[[#This Row],[1M Return vs Nifty]]-AVERAGE(Table2[1M Return vs Nifty]))/_xlfn.STDEV.P(Table2[1M Return vs Nifty])</f>
        <v>-0.95736009765517183</v>
      </c>
      <c r="K93">
        <v>39.202214608442198</v>
      </c>
      <c r="L93">
        <f>(Table2[[#This Row],[6M Return vs Nifty]]-AVERAGE(Table2[6M Return vs Nifty]))/_xlfn.STDEV.P(Table2[6M Return vs Nifty])</f>
        <v>1.3443326720373698</v>
      </c>
      <c r="M93">
        <v>2.16138601237409</v>
      </c>
      <c r="N93">
        <f>(Table2[[#This Row],[1W Return vs Nifty]]-AVERAGE(Table2[1W Return vs Nifty]))/_xlfn.STDEV.P(Table2[1W Return vs Nifty])</f>
        <v>1.431022607652146</v>
      </c>
      <c r="O93">
        <v>280.07</v>
      </c>
      <c r="P93">
        <v>265.73498248814798</v>
      </c>
      <c r="Q93">
        <v>224.391698982847</v>
      </c>
      <c r="R93">
        <v>44.234438544279399</v>
      </c>
      <c r="S93" s="1">
        <f>(Table2[[#This Row],[Close Price]]-Table2[[#This Row],[20D EMA]])/Table2[[#This Row],[20D EMA]]</f>
        <v>-2.3101367515263937E-2</v>
      </c>
      <c r="T93" s="1">
        <f>(Table2[[#This Row],[Close Price]]-Table2[[#This Row],[50D EMA]])/Table2[[#This Row],[50D EMA]]</f>
        <v>2.9597222910622362E-2</v>
      </c>
      <c r="U93" s="1">
        <f>(Table2[[#This Row],[Close Price]]-Table2[[#This Row],[200D EMA]])/Table2[[#This Row],[200D EMA]]</f>
        <v>0.21929644117946898</v>
      </c>
      <c r="V93">
        <v>0.134846067391173</v>
      </c>
      <c r="W93">
        <v>266</v>
      </c>
      <c r="X93">
        <v>276.39999999999998</v>
      </c>
      <c r="Y93">
        <v>266</v>
      </c>
      <c r="Z93">
        <v>286</v>
      </c>
      <c r="AA93">
        <v>252.5</v>
      </c>
      <c r="AB93">
        <v>345.7</v>
      </c>
      <c r="AC93" s="1">
        <f>(Table2[[#This Row],[Close Price]]/Table2[[#This Row],[Day Low]])-1</f>
        <v>2.8571428571428692E-2</v>
      </c>
      <c r="AD93" s="1">
        <f>(Table2[[#This Row],[Day High]]/Table2[[#This Row],[Close Price]])-1</f>
        <v>1.0233918128654818E-2</v>
      </c>
      <c r="AE93" s="1">
        <f>(Table2[[#This Row],[Close Price]]/Table2[[#This Row],[Current Week Low]])-1</f>
        <v>2.8571428571428692E-2</v>
      </c>
      <c r="AF93" s="1">
        <f>(Table2[[#This Row],[Current Week High]]/Table2[[#This Row],[Close Price]])-1</f>
        <v>4.5321637426900541E-2</v>
      </c>
      <c r="AG93" s="1">
        <f>(Table2[[#This Row],[Close Price]]/Table2[[#This Row],[Current Month Low]])-1</f>
        <v>8.3564356435643639E-2</v>
      </c>
      <c r="AH93" s="1">
        <f>(Table2[[#This Row],[Current Month High]]/Table2[[#This Row],[Close Price]])-1</f>
        <v>0.26352339181286544</v>
      </c>
      <c r="AI93">
        <v>28.289473684210499</v>
      </c>
      <c r="AJ93">
        <v>89.408099688473499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0.31</v>
      </c>
      <c r="AM93" t="s">
        <v>3147</v>
      </c>
      <c r="AN93">
        <v>-3.88</v>
      </c>
      <c r="AO93" t="s">
        <v>3146</v>
      </c>
      <c r="AP93">
        <v>0.107938711694126</v>
      </c>
      <c r="AQ93">
        <f>(Table2[[#This Row],[Sharpe Ratio]]-AVERAGE(Table2[Sharpe Ratio]))/_xlfn.STDEV.P(Table2[Sharpe Ratio])</f>
        <v>0.60721375783760634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2.7037762249702562</v>
      </c>
      <c r="AS93">
        <f>_xlfn.RANK.AVG(Table2[[#This Row],[1Y Return vs Nifty Z-Score]],Table2[1Y Return vs Nifty Z-Score])</f>
        <v>216</v>
      </c>
      <c r="AT93">
        <f>_xlfn.RANK.AVG(Table2[[#This Row],[6M Return vs Nifty Z-Score]],Table2[6M Return vs Nifty Z-Score])</f>
        <v>66</v>
      </c>
      <c r="AU93">
        <f>_xlfn.RANK.AVG(Table2[[#This Row],[Sharpe Ratio Z-Score]],Table2[Sharpe Ratio Z-Score])</f>
        <v>189</v>
      </c>
      <c r="AV93">
        <f>(Table2[[#This Row],[Rank 1Y]]+Table2[[#This Row],[Rank 6M]]+Table2[[#This Row],[Rank Sharpe]])/3</f>
        <v>157</v>
      </c>
    </row>
    <row r="94" spans="1:48" x14ac:dyDescent="0.3">
      <c r="A94" t="s">
        <v>49</v>
      </c>
      <c r="B94" t="s">
        <v>50</v>
      </c>
      <c r="C94" t="s">
        <v>3105</v>
      </c>
      <c r="D94" t="s">
        <v>51</v>
      </c>
      <c r="E94">
        <v>449059.5329852</v>
      </c>
      <c r="F94">
        <v>1871.6</v>
      </c>
      <c r="G94">
        <v>39.372947566605099</v>
      </c>
      <c r="H94">
        <f>(Table2[[#This Row],[1Y Return vs Nifty]]-AVERAGE(Table2[1Y Return vs Nifty]))/_xlfn.STDEV.P(Table2[1Y Return vs Nifty])</f>
        <v>0.36703885238763112</v>
      </c>
      <c r="I94">
        <v>4.1246026644719196</v>
      </c>
      <c r="J94">
        <f>(Table2[[#This Row],[1M Return vs Nifty]]-AVERAGE(Table2[1M Return vs Nifty]))/_xlfn.STDEV.P(Table2[1M Return vs Nifty])</f>
        <v>0.6714152432885705</v>
      </c>
      <c r="K94">
        <v>14.949204633106101</v>
      </c>
      <c r="L94">
        <f>(Table2[[#This Row],[6M Return vs Nifty]]-AVERAGE(Table2[6M Return vs Nifty]))/_xlfn.STDEV.P(Table2[6M Return vs Nifty])</f>
        <v>0.46965490438770674</v>
      </c>
      <c r="M94">
        <v>0.49931555669400302</v>
      </c>
      <c r="N94">
        <f>(Table2[[#This Row],[1W Return vs Nifty]]-AVERAGE(Table2[1W Return vs Nifty]))/_xlfn.STDEV.P(Table2[1W Return vs Nifty])</f>
        <v>1.0692324046738622</v>
      </c>
      <c r="O94">
        <v>1882.44</v>
      </c>
      <c r="P94">
        <v>1843.0267328616501</v>
      </c>
      <c r="Q94">
        <v>1623.0797031822301</v>
      </c>
      <c r="R94">
        <v>45.982123936710302</v>
      </c>
      <c r="S94" s="1">
        <f>(Table2[[#This Row],[Close Price]]-Table2[[#This Row],[20D EMA]])/Table2[[#This Row],[20D EMA]]</f>
        <v>-5.758483670130334E-3</v>
      </c>
      <c r="T94" s="1">
        <f>(Table2[[#This Row],[Close Price]]-Table2[[#This Row],[50D EMA]])/Table2[[#This Row],[50D EMA]]</f>
        <v>1.5503446927209992E-2</v>
      </c>
      <c r="U94" s="1">
        <f>(Table2[[#This Row],[Close Price]]-Table2[[#This Row],[200D EMA]])/Table2[[#This Row],[200D EMA]]</f>
        <v>0.15311650828392337</v>
      </c>
      <c r="V94">
        <v>0.80764904404669102</v>
      </c>
      <c r="W94">
        <v>1862</v>
      </c>
      <c r="X94">
        <v>1922.7</v>
      </c>
      <c r="Y94">
        <v>1835</v>
      </c>
      <c r="Z94">
        <v>1922.7</v>
      </c>
      <c r="AA94">
        <v>1829.45</v>
      </c>
      <c r="AB94">
        <v>1952.25</v>
      </c>
      <c r="AC94" s="1">
        <f>(Table2[[#This Row],[Close Price]]/Table2[[#This Row],[Day Low]])-1</f>
        <v>5.155746509129866E-3</v>
      </c>
      <c r="AD94" s="1">
        <f>(Table2[[#This Row],[Day High]]/Table2[[#This Row],[Close Price]])-1</f>
        <v>2.7302842487711088E-2</v>
      </c>
      <c r="AE94" s="1">
        <f>(Table2[[#This Row],[Close Price]]/Table2[[#This Row],[Current Week Low]])-1</f>
        <v>1.9945504087193422E-2</v>
      </c>
      <c r="AF94" s="1">
        <f>(Table2[[#This Row],[Current Week High]]/Table2[[#This Row],[Close Price]])-1</f>
        <v>2.7302842487711088E-2</v>
      </c>
      <c r="AG94" s="1">
        <f>(Table2[[#This Row],[Close Price]]/Table2[[#This Row],[Current Month Low]])-1</f>
        <v>2.3039711388668671E-2</v>
      </c>
      <c r="AH94" s="1">
        <f>(Table2[[#This Row],[Current Month High]]/Table2[[#This Row],[Close Price]])-1</f>
        <v>4.3091472536866959E-2</v>
      </c>
      <c r="AI94">
        <v>4.7419320367599802</v>
      </c>
      <c r="AJ94">
        <v>75.186034539242698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0.06</v>
      </c>
      <c r="AM94" t="s">
        <v>3147</v>
      </c>
      <c r="AN94">
        <v>-1.6</v>
      </c>
      <c r="AO94" t="s">
        <v>3146</v>
      </c>
      <c r="AP94">
        <v>0.149758850536551</v>
      </c>
      <c r="AQ94">
        <f>(Table2[[#This Row],[Sharpe Ratio]]-AVERAGE(Table2[Sharpe Ratio]))/_xlfn.STDEV.P(Table2[Sharpe Ratio])</f>
        <v>1.1042762794396792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3.6816176841774499</v>
      </c>
      <c r="AS94">
        <f>_xlfn.RANK.AVG(Table2[[#This Row],[1Y Return vs Nifty Z-Score]],Table2[1Y Return vs Nifty Z-Score])</f>
        <v>195</v>
      </c>
      <c r="AT94">
        <f>_xlfn.RANK.AVG(Table2[[#This Row],[6M Return vs Nifty Z-Score]],Table2[6M Return vs Nifty Z-Score])</f>
        <v>178</v>
      </c>
      <c r="AU94">
        <f>_xlfn.RANK.AVG(Table2[[#This Row],[Sharpe Ratio Z-Score]],Table2[Sharpe Ratio Z-Score])</f>
        <v>101</v>
      </c>
      <c r="AV94">
        <f>(Table2[[#This Row],[Rank 1Y]]+Table2[[#This Row],[Rank 6M]]+Table2[[#This Row],[Rank Sharpe]])/3</f>
        <v>158</v>
      </c>
    </row>
    <row r="95" spans="1:48" x14ac:dyDescent="0.3">
      <c r="A95" t="s">
        <v>662</v>
      </c>
      <c r="B95" t="s">
        <v>663</v>
      </c>
      <c r="C95" t="s">
        <v>3099</v>
      </c>
      <c r="D95" t="s">
        <v>444</v>
      </c>
      <c r="E95">
        <v>27160.38</v>
      </c>
      <c r="F95">
        <v>773.8</v>
      </c>
      <c r="G95">
        <v>132.83305892879901</v>
      </c>
      <c r="H95">
        <f>(Table2[[#This Row],[1Y Return vs Nifty]]-AVERAGE(Table2[1Y Return vs Nifty]))/_xlfn.STDEV.P(Table2[1Y Return vs Nifty])</f>
        <v>2.0309826176984278</v>
      </c>
      <c r="I95">
        <v>9.1262533153919705</v>
      </c>
      <c r="J95">
        <f>(Table2[[#This Row],[1M Return vs Nifty]]-AVERAGE(Table2[1M Return vs Nifty]))/_xlfn.STDEV.P(Table2[1M Return vs Nifty])</f>
        <v>1.2496358270511199</v>
      </c>
      <c r="K95">
        <v>3.10130685553677</v>
      </c>
      <c r="L95">
        <f>(Table2[[#This Row],[6M Return vs Nifty]]-AVERAGE(Table2[6M Return vs Nifty]))/_xlfn.STDEV.P(Table2[6M Return vs Nifty])</f>
        <v>4.2363908756054718E-2</v>
      </c>
      <c r="M95">
        <v>0.98013515118982097</v>
      </c>
      <c r="N95">
        <f>(Table2[[#This Row],[1W Return vs Nifty]]-AVERAGE(Table2[1W Return vs Nifty]))/_xlfn.STDEV.P(Table2[1W Return vs Nifty])</f>
        <v>1.1738945254005066</v>
      </c>
      <c r="O95">
        <v>738.88</v>
      </c>
      <c r="P95">
        <v>752.98319474342395</v>
      </c>
      <c r="Q95">
        <v>661.66006589854396</v>
      </c>
      <c r="R95">
        <v>69.517994426677205</v>
      </c>
      <c r="S95" s="1">
        <f>(Table2[[#This Row],[Close Price]]-Table2[[#This Row],[20D EMA]])/Table2[[#This Row],[20D EMA]]</f>
        <v>4.7260718925941914E-2</v>
      </c>
      <c r="T95" s="1">
        <f>(Table2[[#This Row],[Close Price]]-Table2[[#This Row],[50D EMA]])/Table2[[#This Row],[50D EMA]]</f>
        <v>2.7645776694484196E-2</v>
      </c>
      <c r="U95" s="1">
        <f>(Table2[[#This Row],[Close Price]]-Table2[[#This Row],[200D EMA]])/Table2[[#This Row],[200D EMA]]</f>
        <v>0.16948269947222572</v>
      </c>
      <c r="V95">
        <v>1.2992940778470601</v>
      </c>
      <c r="W95">
        <v>751</v>
      </c>
      <c r="X95">
        <v>784.3</v>
      </c>
      <c r="Y95">
        <v>723.65</v>
      </c>
      <c r="Z95">
        <v>784.3</v>
      </c>
      <c r="AA95">
        <v>647.79999999999995</v>
      </c>
      <c r="AB95">
        <v>784.3</v>
      </c>
      <c r="AC95" s="1">
        <f>(Table2[[#This Row],[Close Price]]/Table2[[#This Row],[Day Low]])-1</f>
        <v>3.0359520639147819E-2</v>
      </c>
      <c r="AD95" s="1">
        <f>(Table2[[#This Row],[Day High]]/Table2[[#This Row],[Close Price]])-1</f>
        <v>1.356939777720334E-2</v>
      </c>
      <c r="AE95" s="1">
        <f>(Table2[[#This Row],[Close Price]]/Table2[[#This Row],[Current Week Low]])-1</f>
        <v>6.9301457887100071E-2</v>
      </c>
      <c r="AF95" s="1">
        <f>(Table2[[#This Row],[Current Week High]]/Table2[[#This Row],[Close Price]])-1</f>
        <v>1.356939777720334E-2</v>
      </c>
      <c r="AG95" s="1">
        <f>(Table2[[#This Row],[Close Price]]/Table2[[#This Row],[Current Month Low]])-1</f>
        <v>0.19450447669033655</v>
      </c>
      <c r="AH95" s="1">
        <f>(Table2[[#This Row],[Current Month High]]/Table2[[#This Row],[Close Price]])-1</f>
        <v>1.356939777720334E-2</v>
      </c>
      <c r="AI95">
        <v>25.355388989402901</v>
      </c>
      <c r="AJ95">
        <v>176.35714285714201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7.0000000000000007E-2</v>
      </c>
      <c r="AM95" t="s">
        <v>3147</v>
      </c>
      <c r="AN95">
        <v>13.29</v>
      </c>
      <c r="AO95" t="s">
        <v>3147</v>
      </c>
      <c r="AP95">
        <v>0.13200825338851399</v>
      </c>
      <c r="AQ95">
        <f>(Table2[[#This Row],[Sharpe Ratio]]-AVERAGE(Table2[Sharpe Ratio]))/_xlfn.STDEV.P(Table2[Sharpe Ratio])</f>
        <v>0.8932976260308324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34</v>
      </c>
      <c r="AT95">
        <f>_xlfn.RANK.AVG(Table2[[#This Row],[6M Return vs Nifty Z-Score]],Table2[6M Return vs Nifty Z-Score])</f>
        <v>312</v>
      </c>
      <c r="AU95">
        <f>_xlfn.RANK.AVG(Table2[[#This Row],[Sharpe Ratio Z-Score]],Table2[Sharpe Ratio Z-Score])</f>
        <v>130</v>
      </c>
      <c r="AV95">
        <f>(Table2[[#This Row],[Rank 1Y]]+Table2[[#This Row],[Rank 6M]]+Table2[[#This Row],[Rank Sharpe]])/3</f>
        <v>158.66666666666666</v>
      </c>
    </row>
    <row r="96" spans="1:48" x14ac:dyDescent="0.3">
      <c r="A96" t="s">
        <v>123</v>
      </c>
      <c r="B96" t="s">
        <v>124</v>
      </c>
      <c r="C96" t="s">
        <v>3113</v>
      </c>
      <c r="D96" t="s">
        <v>125</v>
      </c>
      <c r="E96">
        <v>219664.06084037499</v>
      </c>
      <c r="F96">
        <v>252.25</v>
      </c>
      <c r="G96">
        <v>105.76196189915299</v>
      </c>
      <c r="H96">
        <f>(Table2[[#This Row],[1Y Return vs Nifty]]-AVERAGE(Table2[1Y Return vs Nifty]))/_xlfn.STDEV.P(Table2[1Y Return vs Nifty])</f>
        <v>1.5490146158838651</v>
      </c>
      <c r="I96">
        <v>-1.8970056893160001</v>
      </c>
      <c r="J96">
        <f>(Table2[[#This Row],[1M Return vs Nifty]]-AVERAGE(Table2[1M Return vs Nifty]))/_xlfn.STDEV.P(Table2[1M Return vs Nifty])</f>
        <v>-2.471852144692065E-2</v>
      </c>
      <c r="K96">
        <v>22.241523071287698</v>
      </c>
      <c r="L96">
        <f>(Table2[[#This Row],[6M Return vs Nifty]]-AVERAGE(Table2[6M Return vs Nifty]))/_xlfn.STDEV.P(Table2[6M Return vs Nifty])</f>
        <v>0.73265025296446695</v>
      </c>
      <c r="M96">
        <v>-4.8305514944845402</v>
      </c>
      <c r="N96">
        <f>(Table2[[#This Row],[1W Return vs Nifty]]-AVERAGE(Table2[1W Return vs Nifty]))/_xlfn.STDEV.P(Table2[1W Return vs Nifty])</f>
        <v>-9.0943251961662613E-2</v>
      </c>
      <c r="O96">
        <v>264.89999999999998</v>
      </c>
      <c r="P96">
        <v>262.38351432034898</v>
      </c>
      <c r="Q96">
        <v>211.89849529553999</v>
      </c>
      <c r="R96">
        <v>33.6745836195729</v>
      </c>
      <c r="S96" s="1">
        <f>(Table2[[#This Row],[Close Price]]-Table2[[#This Row],[20D EMA]])/Table2[[#This Row],[20D EMA]]</f>
        <v>-4.7753869384673381E-2</v>
      </c>
      <c r="T96" s="1">
        <f>(Table2[[#This Row],[Close Price]]-Table2[[#This Row],[50D EMA]])/Table2[[#This Row],[50D EMA]]</f>
        <v>-3.8621002339258179E-2</v>
      </c>
      <c r="U96" s="1">
        <f>(Table2[[#This Row],[Close Price]]-Table2[[#This Row],[200D EMA]])/Table2[[#This Row],[200D EMA]]</f>
        <v>0.19042846268530972</v>
      </c>
      <c r="V96">
        <v>0.95382410502206105</v>
      </c>
      <c r="W96">
        <v>248.45</v>
      </c>
      <c r="X96">
        <v>255.9</v>
      </c>
      <c r="Y96">
        <v>247.1</v>
      </c>
      <c r="Z96">
        <v>259.25</v>
      </c>
      <c r="AA96">
        <v>242.1</v>
      </c>
      <c r="AB96">
        <v>290</v>
      </c>
      <c r="AC96" s="1">
        <f>(Table2[[#This Row],[Close Price]]/Table2[[#This Row],[Day Low]])-1</f>
        <v>1.5294827933185706E-2</v>
      </c>
      <c r="AD96" s="1">
        <f>(Table2[[#This Row],[Day High]]/Table2[[#This Row],[Close Price]])-1</f>
        <v>1.4469772051536101E-2</v>
      </c>
      <c r="AE96" s="1">
        <f>(Table2[[#This Row],[Close Price]]/Table2[[#This Row],[Current Week Low]])-1</f>
        <v>2.0841764467826707E-2</v>
      </c>
      <c r="AF96" s="1">
        <f>(Table2[[#This Row],[Current Week High]]/Table2[[#This Row],[Close Price]])-1</f>
        <v>2.7750247770069292E-2</v>
      </c>
      <c r="AG96" s="1">
        <f>(Table2[[#This Row],[Close Price]]/Table2[[#This Row],[Current Month Low]])-1</f>
        <v>4.1924824452705511E-2</v>
      </c>
      <c r="AH96" s="1">
        <f>(Table2[[#This Row],[Current Month High]]/Table2[[#This Row],[Close Price]])-1</f>
        <v>0.14965312190287405</v>
      </c>
      <c r="AI96">
        <v>18.2358771060455</v>
      </c>
      <c r="AJ96">
        <v>144.309927360774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-0.12</v>
      </c>
      <c r="AM96" t="s">
        <v>3146</v>
      </c>
      <c r="AN96">
        <v>-9.1199999999999992</v>
      </c>
      <c r="AO96" t="s">
        <v>3146</v>
      </c>
      <c r="AP96">
        <v>7.1065936194156007E-2</v>
      </c>
      <c r="AQ96">
        <f>(Table2[[#This Row],[Sharpe Ratio]]-AVERAGE(Table2[Sharpe Ratio]))/_xlfn.STDEV.P(Table2[Sharpe Ratio])</f>
        <v>0.16895421887383169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2.3349573143135807</v>
      </c>
      <c r="AS96">
        <f>_xlfn.RANK.AVG(Table2[[#This Row],[1Y Return vs Nifty Z-Score]],Table2[1Y Return vs Nifty Z-Score])</f>
        <v>52</v>
      </c>
      <c r="AT96">
        <f>_xlfn.RANK.AVG(Table2[[#This Row],[6M Return vs Nifty Z-Score]],Table2[6M Return vs Nifty Z-Score])</f>
        <v>132</v>
      </c>
      <c r="AU96">
        <f>_xlfn.RANK.AVG(Table2[[#This Row],[Sharpe Ratio Z-Score]],Table2[Sharpe Ratio Z-Score])</f>
        <v>295</v>
      </c>
      <c r="AV96">
        <f>(Table2[[#This Row],[Rank 1Y]]+Table2[[#This Row],[Rank 6M]]+Table2[[#This Row],[Rank Sharpe]])/3</f>
        <v>159.66666666666666</v>
      </c>
    </row>
    <row r="97" spans="1:48" x14ac:dyDescent="0.3">
      <c r="A97" t="s">
        <v>910</v>
      </c>
      <c r="B97" t="s">
        <v>911</v>
      </c>
      <c r="C97" t="s">
        <v>3112</v>
      </c>
      <c r="D97" t="s">
        <v>264</v>
      </c>
      <c r="E97">
        <v>15919.69357782</v>
      </c>
      <c r="F97">
        <v>1097.0999999999999</v>
      </c>
      <c r="G97">
        <v>78.585612688716097</v>
      </c>
      <c r="H97">
        <f>(Table2[[#This Row],[1Y Return vs Nifty]]-AVERAGE(Table2[1Y Return vs Nifty]))/_xlfn.STDEV.P(Table2[1Y Return vs Nifty])</f>
        <v>1.0651727268305675</v>
      </c>
      <c r="I97">
        <v>-6.8394352496269901</v>
      </c>
      <c r="J97">
        <f>(Table2[[#This Row],[1M Return vs Nifty]]-AVERAGE(Table2[1M Return vs Nifty]))/_xlfn.STDEV.P(Table2[1M Return vs Nifty])</f>
        <v>-0.59609279466662413</v>
      </c>
      <c r="K97">
        <v>0.73242632339687697</v>
      </c>
      <c r="L97">
        <f>(Table2[[#This Row],[6M Return vs Nifty]]-AVERAGE(Table2[6M Return vs Nifty]))/_xlfn.STDEV.P(Table2[6M Return vs Nifty])</f>
        <v>-4.3069080295117863E-2</v>
      </c>
      <c r="M97">
        <v>-8.0334550533266604</v>
      </c>
      <c r="N97">
        <f>(Table2[[#This Row],[1W Return vs Nifty]]-AVERAGE(Table2[1W Return vs Nifty]))/_xlfn.STDEV.P(Table2[1W Return vs Nifty])</f>
        <v>-0.78813338894608276</v>
      </c>
      <c r="O97">
        <v>1144.71</v>
      </c>
      <c r="P97">
        <v>1196.0380845536299</v>
      </c>
      <c r="Q97">
        <v>1079.0570946523501</v>
      </c>
      <c r="R97">
        <v>43.331869955207701</v>
      </c>
      <c r="S97" s="1">
        <f>(Table2[[#This Row],[Close Price]]-Table2[[#This Row],[20D EMA]])/Table2[[#This Row],[20D EMA]]</f>
        <v>-4.1591320072332842E-2</v>
      </c>
      <c r="T97" s="1">
        <f>(Table2[[#This Row],[Close Price]]-Table2[[#This Row],[50D EMA]])/Table2[[#This Row],[50D EMA]]</f>
        <v>-8.2721516840790585E-2</v>
      </c>
      <c r="U97" s="1">
        <f>(Table2[[#This Row],[Close Price]]-Table2[[#This Row],[200D EMA]])/Table2[[#This Row],[200D EMA]]</f>
        <v>1.6720992278414028E-2</v>
      </c>
      <c r="V97">
        <v>0.74567988872930302</v>
      </c>
      <c r="W97">
        <v>1045.8499999999999</v>
      </c>
      <c r="X97">
        <v>1105</v>
      </c>
      <c r="Y97">
        <v>1001</v>
      </c>
      <c r="Z97">
        <v>1105</v>
      </c>
      <c r="AA97">
        <v>1001</v>
      </c>
      <c r="AB97">
        <v>1248.8499999999999</v>
      </c>
      <c r="AC97" s="1">
        <f>(Table2[[#This Row],[Close Price]]/Table2[[#This Row],[Day Low]])-1</f>
        <v>4.9003203136205098E-2</v>
      </c>
      <c r="AD97" s="1">
        <f>(Table2[[#This Row],[Day High]]/Table2[[#This Row],[Close Price]])-1</f>
        <v>7.2008021146661161E-3</v>
      </c>
      <c r="AE97" s="1">
        <f>(Table2[[#This Row],[Close Price]]/Table2[[#This Row],[Current Week Low]])-1</f>
        <v>9.6003996003996006E-2</v>
      </c>
      <c r="AF97" s="1">
        <f>(Table2[[#This Row],[Current Week High]]/Table2[[#This Row],[Close Price]])-1</f>
        <v>7.2008021146661161E-3</v>
      </c>
      <c r="AG97" s="1">
        <f>(Table2[[#This Row],[Close Price]]/Table2[[#This Row],[Current Month Low]])-1</f>
        <v>9.6003996003996006E-2</v>
      </c>
      <c r="AH97" s="1">
        <f>(Table2[[#This Row],[Current Month High]]/Table2[[#This Row],[Close Price]])-1</f>
        <v>0.13831920517728569</v>
      </c>
      <c r="AI97">
        <v>32.166621091969702</v>
      </c>
      <c r="AJ97">
        <v>116.94680640695999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-0.06</v>
      </c>
      <c r="AM97" t="s">
        <v>3146</v>
      </c>
      <c r="AN97">
        <v>-6.38</v>
      </c>
      <c r="AO97" t="s">
        <v>3146</v>
      </c>
      <c r="AP97">
        <v>0.18019750349763999</v>
      </c>
      <c r="AQ97">
        <f>(Table2[[#This Row],[Sharpe Ratio]]-AVERAGE(Table2[Sharpe Ratio]))/_xlfn.STDEV.P(Table2[Sharpe Ratio])</f>
        <v>1.4660616300818097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93</v>
      </c>
      <c r="AT97">
        <f>_xlfn.RANK.AVG(Table2[[#This Row],[6M Return vs Nifty Z-Score]],Table2[6M Return vs Nifty Z-Score])</f>
        <v>340</v>
      </c>
      <c r="AU97">
        <f>_xlfn.RANK.AVG(Table2[[#This Row],[Sharpe Ratio Z-Score]],Table2[Sharpe Ratio Z-Score])</f>
        <v>53</v>
      </c>
      <c r="AV97">
        <f>(Table2[[#This Row],[Rank 1Y]]+Table2[[#This Row],[Rank 6M]]+Table2[[#This Row],[Rank Sharpe]])/3</f>
        <v>162</v>
      </c>
    </row>
    <row r="98" spans="1:48" x14ac:dyDescent="0.3">
      <c r="A98" t="s">
        <v>55</v>
      </c>
      <c r="B98" t="s">
        <v>56</v>
      </c>
      <c r="C98" t="s">
        <v>3106</v>
      </c>
      <c r="D98" t="s">
        <v>57</v>
      </c>
      <c r="E98">
        <v>399648.09471281001</v>
      </c>
      <c r="F98">
        <v>412.15</v>
      </c>
      <c r="G98">
        <v>47.2285606495902</v>
      </c>
      <c r="H98">
        <f>(Table2[[#This Row],[1Y Return vs Nifty]]-AVERAGE(Table2[1Y Return vs Nifty]))/_xlfn.STDEV.P(Table2[1Y Return vs Nifty])</f>
        <v>0.50689850183177387</v>
      </c>
      <c r="I98">
        <v>-1.1611096122824101</v>
      </c>
      <c r="J98">
        <f>(Table2[[#This Row],[1M Return vs Nifty]]-AVERAGE(Table2[1M Return vs Nifty]))/_xlfn.STDEV.P(Table2[1M Return vs Nifty])</f>
        <v>6.0355444919094947E-2</v>
      </c>
      <c r="K98">
        <v>5.4870464872657001</v>
      </c>
      <c r="L98">
        <f>(Table2[[#This Row],[6M Return vs Nifty]]-AVERAGE(Table2[6M Return vs Nifty]))/_xlfn.STDEV.P(Table2[6M Return vs Nifty])</f>
        <v>0.12840491634216866</v>
      </c>
      <c r="M98">
        <v>-4.4939134286786597</v>
      </c>
      <c r="N98">
        <f>(Table2[[#This Row],[1W Return vs Nifty]]-AVERAGE(Table2[1W Return vs Nifty]))/_xlfn.STDEV.P(Table2[1W Return vs Nifty])</f>
        <v>-1.766576017910684E-2</v>
      </c>
      <c r="O98">
        <v>416.41</v>
      </c>
      <c r="P98">
        <v>413.32964055995302</v>
      </c>
      <c r="Q98">
        <v>367.62775887720301</v>
      </c>
      <c r="R98">
        <v>46.645015726588298</v>
      </c>
      <c r="S98" s="1">
        <f>(Table2[[#This Row],[Close Price]]-Table2[[#This Row],[20D EMA]])/Table2[[#This Row],[20D EMA]]</f>
        <v>-1.0230301865949538E-2</v>
      </c>
      <c r="T98" s="1">
        <f>(Table2[[#This Row],[Close Price]]-Table2[[#This Row],[50D EMA]])/Table2[[#This Row],[50D EMA]]</f>
        <v>-2.8539945946168782E-3</v>
      </c>
      <c r="U98" s="1">
        <f>(Table2[[#This Row],[Close Price]]-Table2[[#This Row],[200D EMA]])/Table2[[#This Row],[200D EMA]]</f>
        <v>0.12110685346170644</v>
      </c>
      <c r="V98">
        <v>0.74788390401975502</v>
      </c>
      <c r="W98">
        <v>404.45</v>
      </c>
      <c r="X98">
        <v>414.3</v>
      </c>
      <c r="Y98">
        <v>397.8</v>
      </c>
      <c r="Z98">
        <v>414.3</v>
      </c>
      <c r="AA98">
        <v>391.6</v>
      </c>
      <c r="AB98">
        <v>447.75</v>
      </c>
      <c r="AC98" s="1">
        <f>(Table2[[#This Row],[Close Price]]/Table2[[#This Row],[Day Low]])-1</f>
        <v>1.9038200024724894E-2</v>
      </c>
      <c r="AD98" s="1">
        <f>(Table2[[#This Row],[Day High]]/Table2[[#This Row],[Close Price]])-1</f>
        <v>5.2165473735290568E-3</v>
      </c>
      <c r="AE98" s="1">
        <f>(Table2[[#This Row],[Close Price]]/Table2[[#This Row],[Current Week Low]])-1</f>
        <v>3.6073403720462416E-2</v>
      </c>
      <c r="AF98" s="1">
        <f>(Table2[[#This Row],[Current Week High]]/Table2[[#This Row],[Close Price]])-1</f>
        <v>5.2165473735290568E-3</v>
      </c>
      <c r="AG98" s="1">
        <f>(Table2[[#This Row],[Close Price]]/Table2[[#This Row],[Current Month Low]])-1</f>
        <v>5.2477017364657597E-2</v>
      </c>
      <c r="AH98" s="1">
        <f>(Table2[[#This Row],[Current Month High]]/Table2[[#This Row],[Close Price]])-1</f>
        <v>8.6376319301225246E-2</v>
      </c>
      <c r="AI98">
        <v>8.8074730074002101</v>
      </c>
      <c r="AJ98">
        <v>78.690656839366994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</v>
      </c>
      <c r="AM98" t="s">
        <v>3147</v>
      </c>
      <c r="AN98">
        <v>-2.4500000000000002</v>
      </c>
      <c r="AO98" t="s">
        <v>3146</v>
      </c>
      <c r="AP98">
        <v>0.189483235196266</v>
      </c>
      <c r="AQ98">
        <f>(Table2[[#This Row],[Sharpe Ratio]]-AVERAGE(Table2[Sharpe Ratio]))/_xlfn.STDEV.P(Table2[Sharpe Ratio])</f>
        <v>1.5764292505823183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2.2544223534962486</v>
      </c>
      <c r="AS98">
        <f>_xlfn.RANK.AVG(Table2[[#This Row],[1Y Return vs Nifty Z-Score]],Table2[1Y Return vs Nifty Z-Score])</f>
        <v>170</v>
      </c>
      <c r="AT98">
        <f>_xlfn.RANK.AVG(Table2[[#This Row],[6M Return vs Nifty Z-Score]],Table2[6M Return vs Nifty Z-Score])</f>
        <v>283</v>
      </c>
      <c r="AU98">
        <f>_xlfn.RANK.AVG(Table2[[#This Row],[Sharpe Ratio Z-Score]],Table2[Sharpe Ratio Z-Score])</f>
        <v>36</v>
      </c>
      <c r="AV98">
        <f>(Table2[[#This Row],[Rank 1Y]]+Table2[[#This Row],[Rank 6M]]+Table2[[#This Row],[Rank Sharpe]])/3</f>
        <v>163</v>
      </c>
    </row>
    <row r="99" spans="1:48" x14ac:dyDescent="0.3">
      <c r="A99" t="s">
        <v>213</v>
      </c>
      <c r="B99" t="s">
        <v>214</v>
      </c>
      <c r="C99" t="s">
        <v>3107</v>
      </c>
      <c r="D99" t="s">
        <v>99</v>
      </c>
      <c r="E99">
        <v>116177.42181807999</v>
      </c>
      <c r="F99">
        <v>2447.1999999999998</v>
      </c>
      <c r="G99">
        <v>23.659925144018299</v>
      </c>
      <c r="H99">
        <f>(Table2[[#This Row],[1Y Return vs Nifty]]-AVERAGE(Table2[1Y Return vs Nifty]))/_xlfn.STDEV.P(Table2[1Y Return vs Nifty])</f>
        <v>8.7287573332036517E-2</v>
      </c>
      <c r="I99">
        <v>-9.5853639932423302</v>
      </c>
      <c r="J99">
        <f>(Table2[[#This Row],[1M Return vs Nifty]]-AVERAGE(Table2[1M Return vs Nifty]))/_xlfn.STDEV.P(Table2[1M Return vs Nifty])</f>
        <v>-0.9135385004780765</v>
      </c>
      <c r="K99">
        <v>12.108154318634799</v>
      </c>
      <c r="L99">
        <f>(Table2[[#This Row],[6M Return vs Nifty]]-AVERAGE(Table2[6M Return vs Nifty]))/_xlfn.STDEV.P(Table2[6M Return vs Nifty])</f>
        <v>0.36719324913876089</v>
      </c>
      <c r="M99">
        <v>-10.4059751541115</v>
      </c>
      <c r="N99">
        <f>(Table2[[#This Row],[1W Return vs Nifty]]-AVERAGE(Table2[1W Return vs Nifty]))/_xlfn.STDEV.P(Table2[1W Return vs Nifty])</f>
        <v>-1.3045702980431662</v>
      </c>
      <c r="O99">
        <v>2647.74</v>
      </c>
      <c r="P99">
        <v>2676.4789192866301</v>
      </c>
      <c r="Q99">
        <v>2360.9636418175901</v>
      </c>
      <c r="R99">
        <v>21.285333558384199</v>
      </c>
      <c r="S99" s="1">
        <f>(Table2[[#This Row],[Close Price]]-Table2[[#This Row],[20D EMA]])/Table2[[#This Row],[20D EMA]]</f>
        <v>-7.5740065112133353E-2</v>
      </c>
      <c r="T99" s="1">
        <f>(Table2[[#This Row],[Close Price]]-Table2[[#This Row],[50D EMA]])/Table2[[#This Row],[50D EMA]]</f>
        <v>-8.5664384514465258E-2</v>
      </c>
      <c r="U99" s="1">
        <f>(Table2[[#This Row],[Close Price]]-Table2[[#This Row],[200D EMA]])/Table2[[#This Row],[200D EMA]]</f>
        <v>3.6525915374122656E-2</v>
      </c>
      <c r="V99">
        <v>1.2835514402110799</v>
      </c>
      <c r="W99">
        <v>2410.1999999999998</v>
      </c>
      <c r="X99">
        <v>2474.4</v>
      </c>
      <c r="Y99">
        <v>2408.5</v>
      </c>
      <c r="Z99">
        <v>2481.6999999999998</v>
      </c>
      <c r="AA99">
        <v>2375</v>
      </c>
      <c r="AB99">
        <v>2875.25</v>
      </c>
      <c r="AC99" s="1">
        <f>(Table2[[#This Row],[Close Price]]/Table2[[#This Row],[Day Low]])-1</f>
        <v>1.535142311841331E-2</v>
      </c>
      <c r="AD99" s="1">
        <f>(Table2[[#This Row],[Day High]]/Table2[[#This Row],[Close Price]])-1</f>
        <v>1.1114743380189696E-2</v>
      </c>
      <c r="AE99" s="1">
        <f>(Table2[[#This Row],[Close Price]]/Table2[[#This Row],[Current Week Low]])-1</f>
        <v>1.6068092173551873E-2</v>
      </c>
      <c r="AF99" s="1">
        <f>(Table2[[#This Row],[Current Week High]]/Table2[[#This Row],[Close Price]])-1</f>
        <v>1.4097744360902276E-2</v>
      </c>
      <c r="AG99" s="1">
        <f>(Table2[[#This Row],[Close Price]]/Table2[[#This Row],[Current Month Low]])-1</f>
        <v>3.0399999999999983E-2</v>
      </c>
      <c r="AH99" s="1">
        <f>(Table2[[#This Row],[Current Month High]]/Table2[[#This Row],[Close Price]])-1</f>
        <v>0.17491418764302069</v>
      </c>
      <c r="AI99">
        <v>20.872834259561898</v>
      </c>
      <c r="AJ99">
        <v>57.426825345770297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0.02</v>
      </c>
      <c r="AM99" t="s">
        <v>3147</v>
      </c>
      <c r="AN99">
        <v>-12.42</v>
      </c>
      <c r="AO99" t="s">
        <v>3146</v>
      </c>
      <c r="AP99">
        <v>0.204709091957643</v>
      </c>
      <c r="AQ99">
        <f>(Table2[[#This Row],[Sharpe Ratio]]-AVERAGE(Table2[Sharpe Ratio]))/_xlfn.STDEV.P(Table2[Sharpe Ratio])</f>
        <v>1.757399543002399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262</v>
      </c>
      <c r="AT99">
        <f>_xlfn.RANK.AVG(Table2[[#This Row],[6M Return vs Nifty Z-Score]],Table2[6M Return vs Nifty Z-Score])</f>
        <v>205</v>
      </c>
      <c r="AU99">
        <f>_xlfn.RANK.AVG(Table2[[#This Row],[Sharpe Ratio Z-Score]],Table2[Sharpe Ratio Z-Score])</f>
        <v>24</v>
      </c>
      <c r="AV99">
        <f>(Table2[[#This Row],[Rank 1Y]]+Table2[[#This Row],[Rank 6M]]+Table2[[#This Row],[Rank Sharpe]])/3</f>
        <v>163.66666666666666</v>
      </c>
    </row>
    <row r="100" spans="1:48" x14ac:dyDescent="0.3">
      <c r="A100" t="s">
        <v>262</v>
      </c>
      <c r="B100" t="s">
        <v>263</v>
      </c>
      <c r="C100" t="s">
        <v>3112</v>
      </c>
      <c r="D100" t="s">
        <v>264</v>
      </c>
      <c r="E100">
        <v>96306.21</v>
      </c>
      <c r="F100">
        <v>3474.25</v>
      </c>
      <c r="G100">
        <v>78.785058660994693</v>
      </c>
      <c r="H100">
        <f>(Table2[[#This Row],[1Y Return vs Nifty]]-AVERAGE(Table2[1Y Return vs Nifty]))/_xlfn.STDEV.P(Table2[1Y Return vs Nifty])</f>
        <v>1.0687236201181134</v>
      </c>
      <c r="I100">
        <v>-4.8363735288526399</v>
      </c>
      <c r="J100">
        <f>(Table2[[#This Row],[1M Return vs Nifty]]-AVERAGE(Table2[1M Return vs Nifty]))/_xlfn.STDEV.P(Table2[1M Return vs Nifty])</f>
        <v>-0.36452693804576858</v>
      </c>
      <c r="K100">
        <v>-2.955719258787</v>
      </c>
      <c r="L100">
        <f>(Table2[[#This Row],[6M Return vs Nifty]]-AVERAGE(Table2[6M Return vs Nifty]))/_xlfn.STDEV.P(Table2[6M Return vs Nifty])</f>
        <v>-0.17608098058593347</v>
      </c>
      <c r="M100">
        <v>-4.60749220141438</v>
      </c>
      <c r="N100">
        <f>(Table2[[#This Row],[1W Return vs Nifty]]-AVERAGE(Table2[1W Return vs Nifty]))/_xlfn.STDEV.P(Table2[1W Return vs Nifty])</f>
        <v>-4.2388952328784181E-2</v>
      </c>
      <c r="O100">
        <v>3589.55</v>
      </c>
      <c r="P100">
        <v>3674.64192975996</v>
      </c>
      <c r="Q100">
        <v>3312.8636189509398</v>
      </c>
      <c r="R100">
        <v>40.926459219023599</v>
      </c>
      <c r="S100" s="1">
        <f>(Table2[[#This Row],[Close Price]]-Table2[[#This Row],[20D EMA]])/Table2[[#This Row],[20D EMA]]</f>
        <v>-3.2121017954896899E-2</v>
      </c>
      <c r="T100" s="1">
        <f>(Table2[[#This Row],[Close Price]]-Table2[[#This Row],[50D EMA]])/Table2[[#This Row],[50D EMA]]</f>
        <v>-5.4533729704937618E-2</v>
      </c>
      <c r="U100" s="1">
        <f>(Table2[[#This Row],[Close Price]]-Table2[[#This Row],[200D EMA]])/Table2[[#This Row],[200D EMA]]</f>
        <v>4.8715069381626175E-2</v>
      </c>
      <c r="V100">
        <v>0.67317383644734896</v>
      </c>
      <c r="W100">
        <v>3384</v>
      </c>
      <c r="X100">
        <v>3486.95</v>
      </c>
      <c r="Y100">
        <v>3328.1</v>
      </c>
      <c r="Z100">
        <v>3486.95</v>
      </c>
      <c r="AA100">
        <v>3311.2</v>
      </c>
      <c r="AB100">
        <v>3891.7</v>
      </c>
      <c r="AC100" s="1">
        <f>(Table2[[#This Row],[Close Price]]/Table2[[#This Row],[Day Low]])-1</f>
        <v>2.6669621749408901E-2</v>
      </c>
      <c r="AD100" s="1">
        <f>(Table2[[#This Row],[Day High]]/Table2[[#This Row],[Close Price]])-1</f>
        <v>3.6554652083182759E-3</v>
      </c>
      <c r="AE100" s="1">
        <f>(Table2[[#This Row],[Close Price]]/Table2[[#This Row],[Current Week Low]])-1</f>
        <v>4.3913944893482881E-2</v>
      </c>
      <c r="AF100" s="1">
        <f>(Table2[[#This Row],[Current Week High]]/Table2[[#This Row],[Close Price]])-1</f>
        <v>3.6554652083182759E-3</v>
      </c>
      <c r="AG100" s="1">
        <f>(Table2[[#This Row],[Close Price]]/Table2[[#This Row],[Current Month Low]])-1</f>
        <v>4.9241966658613245E-2</v>
      </c>
      <c r="AH100" s="1">
        <f>(Table2[[#This Row],[Current Month High]]/Table2[[#This Row],[Close Price]])-1</f>
        <v>0.12015542922933009</v>
      </c>
      <c r="AI100">
        <v>20.080592933726699</v>
      </c>
      <c r="AJ100">
        <v>109.41201289894801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0</v>
      </c>
      <c r="AM100" t="s">
        <v>3145</v>
      </c>
      <c r="AN100">
        <v>-3.87</v>
      </c>
      <c r="AO100" t="s">
        <v>3146</v>
      </c>
      <c r="AP100">
        <v>0.21434932221320999</v>
      </c>
      <c r="AQ100">
        <f>(Table2[[#This Row],[Sharpe Ratio]]-AVERAGE(Table2[Sharpe Ratio]))/_xlfn.STDEV.P(Table2[Sharpe Ratio])</f>
        <v>1.8719806346078534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92</v>
      </c>
      <c r="AT100">
        <f>_xlfn.RANK.AVG(Table2[[#This Row],[6M Return vs Nifty Z-Score]],Table2[6M Return vs Nifty Z-Score])</f>
        <v>386</v>
      </c>
      <c r="AU100">
        <f>_xlfn.RANK.AVG(Table2[[#This Row],[Sharpe Ratio Z-Score]],Table2[Sharpe Ratio Z-Score])</f>
        <v>18</v>
      </c>
      <c r="AV100">
        <f>(Table2[[#This Row],[Rank 1Y]]+Table2[[#This Row],[Rank 6M]]+Table2[[#This Row],[Rank Sharpe]])/3</f>
        <v>165.33333333333334</v>
      </c>
    </row>
    <row r="101" spans="1:48" x14ac:dyDescent="0.3">
      <c r="A101" t="s">
        <v>711</v>
      </c>
      <c r="B101" t="s">
        <v>712</v>
      </c>
      <c r="C101" t="s">
        <v>3106</v>
      </c>
      <c r="D101" t="s">
        <v>57</v>
      </c>
      <c r="E101">
        <v>24169.125650189999</v>
      </c>
      <c r="F101">
        <v>182.33</v>
      </c>
      <c r="G101">
        <v>86.939342571439795</v>
      </c>
      <c r="H101">
        <f>(Table2[[#This Row],[1Y Return vs Nifty]]-AVERAGE(Table2[1Y Return vs Nifty]))/_xlfn.STDEV.P(Table2[1Y Return vs Nifty])</f>
        <v>1.2139007408769045</v>
      </c>
      <c r="I101">
        <v>-4.9811648353549796</v>
      </c>
      <c r="J101">
        <f>(Table2[[#This Row],[1M Return vs Nifty]]-AVERAGE(Table2[1M Return vs Nifty]))/_xlfn.STDEV.P(Table2[1M Return vs Nifty])</f>
        <v>-0.38126567483741647</v>
      </c>
      <c r="K101">
        <v>15.6445235646885</v>
      </c>
      <c r="L101">
        <f>(Table2[[#This Row],[6M Return vs Nifty]]-AVERAGE(Table2[6M Return vs Nifty]))/_xlfn.STDEV.P(Table2[6M Return vs Nifty])</f>
        <v>0.49473137990557131</v>
      </c>
      <c r="M101">
        <v>-8.0186696531662793</v>
      </c>
      <c r="N101">
        <f>(Table2[[#This Row],[1W Return vs Nifty]]-AVERAGE(Table2[1W Return vs Nifty]))/_xlfn.STDEV.P(Table2[1W Return vs Nifty])</f>
        <v>-0.78491498571482465</v>
      </c>
      <c r="O101">
        <v>188.53</v>
      </c>
      <c r="P101">
        <v>187.782810169203</v>
      </c>
      <c r="Q101">
        <v>159.915411944753</v>
      </c>
      <c r="R101">
        <v>40.098732035193997</v>
      </c>
      <c r="S101" s="1">
        <f>(Table2[[#This Row],[Close Price]]-Table2[[#This Row],[20D EMA]])/Table2[[#This Row],[20D EMA]]</f>
        <v>-3.288601283615334E-2</v>
      </c>
      <c r="T101" s="1">
        <f>(Table2[[#This Row],[Close Price]]-Table2[[#This Row],[50D EMA]])/Table2[[#This Row],[50D EMA]]</f>
        <v>-2.9037855830838288E-2</v>
      </c>
      <c r="U101" s="1">
        <f>(Table2[[#This Row],[Close Price]]-Table2[[#This Row],[200D EMA]])/Table2[[#This Row],[200D EMA]]</f>
        <v>0.14016527727165359</v>
      </c>
      <c r="V101">
        <v>0.455929930222575</v>
      </c>
      <c r="W101">
        <v>175.14</v>
      </c>
      <c r="X101">
        <v>183.4</v>
      </c>
      <c r="Y101">
        <v>175.14</v>
      </c>
      <c r="Z101">
        <v>183.9</v>
      </c>
      <c r="AA101">
        <v>175.14</v>
      </c>
      <c r="AB101">
        <v>204.12</v>
      </c>
      <c r="AC101" s="1">
        <f>(Table2[[#This Row],[Close Price]]/Table2[[#This Row],[Day Low]])-1</f>
        <v>4.1052871988124018E-2</v>
      </c>
      <c r="AD101" s="1">
        <f>(Table2[[#This Row],[Day High]]/Table2[[#This Row],[Close Price]])-1</f>
        <v>5.8684802281576687E-3</v>
      </c>
      <c r="AE101" s="1">
        <f>(Table2[[#This Row],[Close Price]]/Table2[[#This Row],[Current Week Low]])-1</f>
        <v>4.1052871988124018E-2</v>
      </c>
      <c r="AF101" s="1">
        <f>(Table2[[#This Row],[Current Week High]]/Table2[[#This Row],[Close Price]])-1</f>
        <v>8.6107607086052251E-3</v>
      </c>
      <c r="AG101" s="1">
        <f>(Table2[[#This Row],[Close Price]]/Table2[[#This Row],[Current Month Low]])-1</f>
        <v>4.1052871988124018E-2</v>
      </c>
      <c r="AH101" s="1">
        <f>(Table2[[#This Row],[Current Month High]]/Table2[[#This Row],[Close Price]])-1</f>
        <v>0.11950858333790371</v>
      </c>
      <c r="AI101">
        <v>16.541435858059501</v>
      </c>
      <c r="AJ101">
        <v>118.09808612440099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0.14000000000000001</v>
      </c>
      <c r="AM101" t="s">
        <v>3147</v>
      </c>
      <c r="AN101">
        <v>-1.71</v>
      </c>
      <c r="AO101" t="s">
        <v>3146</v>
      </c>
      <c r="AP101">
        <v>8.5224524020809003E-2</v>
      </c>
      <c r="AQ101">
        <f>(Table2[[#This Row],[Sharpe Ratio]]-AVERAGE(Table2[Sharpe Ratio]))/_xlfn.STDEV.P(Table2[Sharpe Ratio])</f>
        <v>0.33723925001536059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0.8796907102455952</v>
      </c>
      <c r="AS101">
        <f>_xlfn.RANK.AVG(Table2[[#This Row],[1Y Return vs Nifty Z-Score]],Table2[1Y Return vs Nifty Z-Score])</f>
        <v>76</v>
      </c>
      <c r="AT101">
        <f>_xlfn.RANK.AVG(Table2[[#This Row],[6M Return vs Nifty Z-Score]],Table2[6M Return vs Nifty Z-Score])</f>
        <v>170</v>
      </c>
      <c r="AU101">
        <f>_xlfn.RANK.AVG(Table2[[#This Row],[Sharpe Ratio Z-Score]],Table2[Sharpe Ratio Z-Score])</f>
        <v>253</v>
      </c>
      <c r="AV101">
        <f>(Table2[[#This Row],[Rank 1Y]]+Table2[[#This Row],[Rank 6M]]+Table2[[#This Row],[Rank Sharpe]])/3</f>
        <v>166.33333333333334</v>
      </c>
    </row>
    <row r="102" spans="1:48" x14ac:dyDescent="0.3">
      <c r="A102" t="s">
        <v>391</v>
      </c>
      <c r="B102" t="s">
        <v>392</v>
      </c>
      <c r="C102" t="s">
        <v>3112</v>
      </c>
      <c r="D102" t="s">
        <v>264</v>
      </c>
      <c r="E102">
        <v>57642.174833550001</v>
      </c>
      <c r="F102">
        <v>5117.6499999999996</v>
      </c>
      <c r="G102">
        <v>52.034654658763998</v>
      </c>
      <c r="H102">
        <f>(Table2[[#This Row],[1Y Return vs Nifty]]-AVERAGE(Table2[1Y Return vs Nifty]))/_xlfn.STDEV.P(Table2[1Y Return vs Nifty])</f>
        <v>0.5924651681400408</v>
      </c>
      <c r="I102">
        <v>9.2857860049869103</v>
      </c>
      <c r="J102">
        <f>(Table2[[#This Row],[1M Return vs Nifty]]-AVERAGE(Table2[1M Return vs Nifty]))/_xlfn.STDEV.P(Table2[1M Return vs Nifty])</f>
        <v>1.268078755465128</v>
      </c>
      <c r="K102">
        <v>6.8342943101408196</v>
      </c>
      <c r="L102">
        <f>(Table2[[#This Row],[6M Return vs Nifty]]-AVERAGE(Table2[6M Return vs Nifty]))/_xlfn.STDEV.P(Table2[6M Return vs Nifty])</f>
        <v>0.17699301816464968</v>
      </c>
      <c r="M102">
        <v>3.7308253816238901</v>
      </c>
      <c r="N102">
        <f>(Table2[[#This Row],[1W Return vs Nifty]]-AVERAGE(Table2[1W Return vs Nifty]))/_xlfn.STDEV.P(Table2[1W Return vs Nifty])</f>
        <v>1.7726493937023549</v>
      </c>
      <c r="O102">
        <v>5146.29</v>
      </c>
      <c r="P102">
        <v>5011.5311242621301</v>
      </c>
      <c r="Q102">
        <v>4480.2057875153996</v>
      </c>
      <c r="R102">
        <v>46.151627380221498</v>
      </c>
      <c r="S102" s="1">
        <f>(Table2[[#This Row],[Close Price]]-Table2[[#This Row],[20D EMA]])/Table2[[#This Row],[20D EMA]]</f>
        <v>-5.5651741351537371E-3</v>
      </c>
      <c r="T102" s="1">
        <f>(Table2[[#This Row],[Close Price]]-Table2[[#This Row],[50D EMA]])/Table2[[#This Row],[50D EMA]]</f>
        <v>2.1174940972454578E-2</v>
      </c>
      <c r="U102" s="1">
        <f>(Table2[[#This Row],[Close Price]]-Table2[[#This Row],[200D EMA]])/Table2[[#This Row],[200D EMA]]</f>
        <v>0.14228011897598777</v>
      </c>
      <c r="V102">
        <v>0.75989240857449403</v>
      </c>
      <c r="W102">
        <v>5090</v>
      </c>
      <c r="X102">
        <v>5412</v>
      </c>
      <c r="Y102">
        <v>5090</v>
      </c>
      <c r="Z102">
        <v>5719</v>
      </c>
      <c r="AA102">
        <v>4809</v>
      </c>
      <c r="AB102">
        <v>5719</v>
      </c>
      <c r="AC102" s="1">
        <f>(Table2[[#This Row],[Close Price]]/Table2[[#This Row],[Day Low]])-1</f>
        <v>5.4322200392926678E-3</v>
      </c>
      <c r="AD102" s="1">
        <f>(Table2[[#This Row],[Day High]]/Table2[[#This Row],[Close Price]])-1</f>
        <v>5.751663361113013E-2</v>
      </c>
      <c r="AE102" s="1">
        <f>(Table2[[#This Row],[Close Price]]/Table2[[#This Row],[Current Week Low]])-1</f>
        <v>5.4322200392926678E-3</v>
      </c>
      <c r="AF102" s="1">
        <f>(Table2[[#This Row],[Current Week High]]/Table2[[#This Row],[Close Price]])-1</f>
        <v>0.11750510488212362</v>
      </c>
      <c r="AG102" s="1">
        <f>(Table2[[#This Row],[Close Price]]/Table2[[#This Row],[Current Month Low]])-1</f>
        <v>6.4181742566022049E-2</v>
      </c>
      <c r="AH102" s="1">
        <f>(Table2[[#This Row],[Current Month High]]/Table2[[#This Row],[Close Price]])-1</f>
        <v>0.11750510488212362</v>
      </c>
      <c r="AI102">
        <v>14.1138999345402</v>
      </c>
      <c r="AJ102">
        <v>104.68553144685499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0.23</v>
      </c>
      <c r="AM102" t="s">
        <v>3147</v>
      </c>
      <c r="AN102">
        <v>-0.73</v>
      </c>
      <c r="AO102" t="s">
        <v>3146</v>
      </c>
      <c r="AP102">
        <v>0.15157249274419399</v>
      </c>
      <c r="AQ102">
        <f>(Table2[[#This Row],[Sharpe Ratio]]-AVERAGE(Table2[Sharpe Ratio]))/_xlfn.STDEV.P(Table2[Sharpe Ratio])</f>
        <v>1.1258327255435943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4.9360190610157675</v>
      </c>
      <c r="AS102">
        <f>_xlfn.RANK.AVG(Table2[[#This Row],[1Y Return vs Nifty Z-Score]],Table2[1Y Return vs Nifty Z-Score])</f>
        <v>154</v>
      </c>
      <c r="AT102">
        <f>_xlfn.RANK.AVG(Table2[[#This Row],[6M Return vs Nifty Z-Score]],Table2[6M Return vs Nifty Z-Score])</f>
        <v>257</v>
      </c>
      <c r="AU102">
        <f>_xlfn.RANK.AVG(Table2[[#This Row],[Sharpe Ratio Z-Score]],Table2[Sharpe Ratio Z-Score])</f>
        <v>99</v>
      </c>
      <c r="AV102">
        <f>(Table2[[#This Row],[Rank 1Y]]+Table2[[#This Row],[Rank 6M]]+Table2[[#This Row],[Rank Sharpe]])/3</f>
        <v>170</v>
      </c>
    </row>
    <row r="103" spans="1:48" x14ac:dyDescent="0.3">
      <c r="A103" t="s">
        <v>1243</v>
      </c>
      <c r="B103" t="s">
        <v>1244</v>
      </c>
      <c r="C103" t="s">
        <v>3107</v>
      </c>
      <c r="D103" t="s">
        <v>197</v>
      </c>
      <c r="E103">
        <v>9048.2005246000008</v>
      </c>
      <c r="F103">
        <v>1466</v>
      </c>
      <c r="G103">
        <v>44.057727815346297</v>
      </c>
      <c r="H103">
        <f>(Table2[[#This Row],[1Y Return vs Nifty]]-AVERAGE(Table2[1Y Return vs Nifty]))/_xlfn.STDEV.P(Table2[1Y Return vs Nifty])</f>
        <v>0.4504456745401817</v>
      </c>
      <c r="I103">
        <v>-6.1568747686928997</v>
      </c>
      <c r="J103">
        <f>(Table2[[#This Row],[1M Return vs Nifty]]-AVERAGE(Table2[1M Return vs Nifty]))/_xlfn.STDEV.P(Table2[1M Return vs Nifty])</f>
        <v>-0.51718474064922559</v>
      </c>
      <c r="K103">
        <v>38.283695714249397</v>
      </c>
      <c r="L103">
        <f>(Table2[[#This Row],[6M Return vs Nifty]]-AVERAGE(Table2[6M Return vs Nifty]))/_xlfn.STDEV.P(Table2[6M Return vs Nifty])</f>
        <v>1.3112065546303506</v>
      </c>
      <c r="M103">
        <v>-4.5384175485804201</v>
      </c>
      <c r="N103">
        <f>(Table2[[#This Row],[1W Return vs Nifty]]-AVERAGE(Table2[1W Return vs Nifty]))/_xlfn.STDEV.P(Table2[1W Return vs Nifty])</f>
        <v>-2.7353168145238745E-2</v>
      </c>
      <c r="O103">
        <v>1547.49</v>
      </c>
      <c r="P103">
        <v>1527.90306931693</v>
      </c>
      <c r="Q103">
        <v>1288.7453174147799</v>
      </c>
      <c r="R103">
        <v>29.308518838800001</v>
      </c>
      <c r="S103" s="1">
        <f>(Table2[[#This Row],[Close Price]]-Table2[[#This Row],[20D EMA]])/Table2[[#This Row],[20D EMA]]</f>
        <v>-5.2659467912555179E-2</v>
      </c>
      <c r="T103" s="1">
        <f>(Table2[[#This Row],[Close Price]]-Table2[[#This Row],[50D EMA]])/Table2[[#This Row],[50D EMA]]</f>
        <v>-4.0515050044767957E-2</v>
      </c>
      <c r="U103" s="1">
        <f>(Table2[[#This Row],[Close Price]]-Table2[[#This Row],[200D EMA]])/Table2[[#This Row],[200D EMA]]</f>
        <v>0.13754050562976441</v>
      </c>
      <c r="V103">
        <v>0.82215573324640501</v>
      </c>
      <c r="W103">
        <v>1460</v>
      </c>
      <c r="X103">
        <v>1488.75</v>
      </c>
      <c r="Y103">
        <v>1460</v>
      </c>
      <c r="Z103">
        <v>1508.8</v>
      </c>
      <c r="AA103">
        <v>1456.45</v>
      </c>
      <c r="AB103">
        <v>1697</v>
      </c>
      <c r="AC103" s="1">
        <f>(Table2[[#This Row],[Close Price]]/Table2[[#This Row],[Day Low]])-1</f>
        <v>4.109589041095818E-3</v>
      </c>
      <c r="AD103" s="1">
        <f>(Table2[[#This Row],[Day High]]/Table2[[#This Row],[Close Price]])-1</f>
        <v>1.5518417462482947E-2</v>
      </c>
      <c r="AE103" s="1">
        <f>(Table2[[#This Row],[Close Price]]/Table2[[#This Row],[Current Week Low]])-1</f>
        <v>4.109589041095818E-3</v>
      </c>
      <c r="AF103" s="1">
        <f>(Table2[[#This Row],[Current Week High]]/Table2[[#This Row],[Close Price]])-1</f>
        <v>2.9195088676671199E-2</v>
      </c>
      <c r="AG103" s="1">
        <f>(Table2[[#This Row],[Close Price]]/Table2[[#This Row],[Current Month Low]])-1</f>
        <v>6.5570393765663759E-3</v>
      </c>
      <c r="AH103" s="1">
        <f>(Table2[[#This Row],[Current Month High]]/Table2[[#This Row],[Close Price]])-1</f>
        <v>0.15757162346521136</v>
      </c>
      <c r="AI103">
        <v>19.9386084583901</v>
      </c>
      <c r="AJ103">
        <v>78.671541742839693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0.13</v>
      </c>
      <c r="AM103" t="s">
        <v>3147</v>
      </c>
      <c r="AN103">
        <v>-8.83</v>
      </c>
      <c r="AO103" t="s">
        <v>3146</v>
      </c>
      <c r="AP103">
        <v>8.3264369062761995E-2</v>
      </c>
      <c r="AQ103">
        <f>(Table2[[#This Row],[Sharpe Ratio]]-AVERAGE(Table2[Sharpe Ratio]))/_xlfn.STDEV.P(Table2[Sharpe Ratio])</f>
        <v>0.3139413941701466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1.5310557145462145</v>
      </c>
      <c r="AS103">
        <f>_xlfn.RANK.AVG(Table2[[#This Row],[1Y Return vs Nifty Z-Score]],Table2[1Y Return vs Nifty Z-Score])</f>
        <v>183</v>
      </c>
      <c r="AT103">
        <f>_xlfn.RANK.AVG(Table2[[#This Row],[6M Return vs Nifty Z-Score]],Table2[6M Return vs Nifty Z-Score])</f>
        <v>69</v>
      </c>
      <c r="AU103">
        <f>_xlfn.RANK.AVG(Table2[[#This Row],[Sharpe Ratio Z-Score]],Table2[Sharpe Ratio Z-Score])</f>
        <v>260</v>
      </c>
      <c r="AV103">
        <f>(Table2[[#This Row],[Rank 1Y]]+Table2[[#This Row],[Rank 6M]]+Table2[[#This Row],[Rank Sharpe]])/3</f>
        <v>170.66666666666666</v>
      </c>
    </row>
    <row r="104" spans="1:48" x14ac:dyDescent="0.3">
      <c r="A104" t="s">
        <v>604</v>
      </c>
      <c r="B104" t="s">
        <v>605</v>
      </c>
      <c r="C104" t="s">
        <v>3101</v>
      </c>
      <c r="D104" t="s">
        <v>397</v>
      </c>
      <c r="E104">
        <v>31791.663203909899</v>
      </c>
      <c r="F104">
        <v>1693.05</v>
      </c>
      <c r="G104">
        <v>20.294571908898899</v>
      </c>
      <c r="H104">
        <f>(Table2[[#This Row],[1Y Return vs Nifty]]-AVERAGE(Table2[1Y Return vs Nifty]))/_xlfn.STDEV.P(Table2[1Y Return vs Nifty])</f>
        <v>2.7371546569087066E-2</v>
      </c>
      <c r="I104">
        <v>-8.56532316134928</v>
      </c>
      <c r="J104">
        <f>(Table2[[#This Row],[1M Return vs Nifty]]-AVERAGE(Table2[1M Return vs Nifty]))/_xlfn.STDEV.P(Table2[1M Return vs Nifty])</f>
        <v>-0.79561570929506154</v>
      </c>
      <c r="K104">
        <v>46.4083733654561</v>
      </c>
      <c r="L104">
        <f>(Table2[[#This Row],[6M Return vs Nifty]]-AVERAGE(Table2[6M Return vs Nifty]))/_xlfn.STDEV.P(Table2[6M Return vs Nifty])</f>
        <v>1.604220696712404</v>
      </c>
      <c r="M104">
        <v>-14.0437704303533</v>
      </c>
      <c r="N104">
        <f>(Table2[[#This Row],[1W Return vs Nifty]]-AVERAGE(Table2[1W Return vs Nifty]))/_xlfn.STDEV.P(Table2[1W Return vs Nifty])</f>
        <v>-2.0964252322832619</v>
      </c>
      <c r="O104">
        <v>1886.85</v>
      </c>
      <c r="P104">
        <v>1833.5715451281001</v>
      </c>
      <c r="Q104">
        <v>1465.5951497252099</v>
      </c>
      <c r="R104">
        <v>15.406452615355899</v>
      </c>
      <c r="S104" s="1">
        <f>(Table2[[#This Row],[Close Price]]-Table2[[#This Row],[20D EMA]])/Table2[[#This Row],[20D EMA]]</f>
        <v>-0.10271086731854677</v>
      </c>
      <c r="T104" s="1">
        <f>(Table2[[#This Row],[Close Price]]-Table2[[#This Row],[50D EMA]])/Table2[[#This Row],[50D EMA]]</f>
        <v>-7.6638157644556351E-2</v>
      </c>
      <c r="U104" s="1">
        <f>(Table2[[#This Row],[Close Price]]-Table2[[#This Row],[200D EMA]])/Table2[[#This Row],[200D EMA]]</f>
        <v>0.15519623568448382</v>
      </c>
      <c r="V104">
        <v>0.47940600871459599</v>
      </c>
      <c r="W104">
        <v>1644.2</v>
      </c>
      <c r="X104">
        <v>1715</v>
      </c>
      <c r="Y104">
        <v>1644.2</v>
      </c>
      <c r="Z104">
        <v>1814.95</v>
      </c>
      <c r="AA104">
        <v>1644.2</v>
      </c>
      <c r="AB104">
        <v>2154.9499999999998</v>
      </c>
      <c r="AC104" s="1">
        <f>(Table2[[#This Row],[Close Price]]/Table2[[#This Row],[Day Low]])-1</f>
        <v>2.9710497506385991E-2</v>
      </c>
      <c r="AD104" s="1">
        <f>(Table2[[#This Row],[Day High]]/Table2[[#This Row],[Close Price]])-1</f>
        <v>1.2964767726883375E-2</v>
      </c>
      <c r="AE104" s="1">
        <f>(Table2[[#This Row],[Close Price]]/Table2[[#This Row],[Current Week Low]])-1</f>
        <v>2.9710497506385991E-2</v>
      </c>
      <c r="AF104" s="1">
        <f>(Table2[[#This Row],[Current Week High]]/Table2[[#This Row],[Close Price]])-1</f>
        <v>7.2000236260004291E-2</v>
      </c>
      <c r="AG104" s="1">
        <f>(Table2[[#This Row],[Close Price]]/Table2[[#This Row],[Current Month Low]])-1</f>
        <v>2.9710497506385991E-2</v>
      </c>
      <c r="AH104" s="1">
        <f>(Table2[[#This Row],[Current Month High]]/Table2[[#This Row],[Close Price]])-1</f>
        <v>0.27282123977437167</v>
      </c>
      <c r="AI104">
        <v>27.282123977437099</v>
      </c>
      <c r="AJ104">
        <v>76.157527832691699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0.04</v>
      </c>
      <c r="AM104" t="s">
        <v>3147</v>
      </c>
      <c r="AN104">
        <v>-10.36</v>
      </c>
      <c r="AO104" t="s">
        <v>3146</v>
      </c>
      <c r="AP104">
        <v>0.11121652665113101</v>
      </c>
      <c r="AQ104">
        <f>(Table2[[#This Row],[Sharpe Ratio]]-AVERAGE(Table2[Sharpe Ratio]))/_xlfn.STDEV.P(Table2[Sharpe Ratio])</f>
        <v>0.6461729534063464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-0.61427574489048609</v>
      </c>
      <c r="AS104">
        <f>_xlfn.RANK.AVG(Table2[[#This Row],[1Y Return vs Nifty Z-Score]],Table2[1Y Return vs Nifty Z-Score])</f>
        <v>285</v>
      </c>
      <c r="AT104">
        <f>_xlfn.RANK.AVG(Table2[[#This Row],[6M Return vs Nifty Z-Score]],Table2[6M Return vs Nifty Z-Score])</f>
        <v>47</v>
      </c>
      <c r="AU104">
        <f>_xlfn.RANK.AVG(Table2[[#This Row],[Sharpe Ratio Z-Score]],Table2[Sharpe Ratio Z-Score])</f>
        <v>184</v>
      </c>
      <c r="AV104">
        <f>(Table2[[#This Row],[Rank 1Y]]+Table2[[#This Row],[Rank 6M]]+Table2[[#This Row],[Rank Sharpe]])/3</f>
        <v>172</v>
      </c>
    </row>
    <row r="105" spans="1:48" x14ac:dyDescent="0.3">
      <c r="A105" t="s">
        <v>631</v>
      </c>
      <c r="B105" t="s">
        <v>632</v>
      </c>
      <c r="C105" t="s">
        <v>3114</v>
      </c>
      <c r="D105" t="s">
        <v>136</v>
      </c>
      <c r="E105">
        <v>29106.6651838</v>
      </c>
      <c r="F105">
        <v>1191.8</v>
      </c>
      <c r="G105">
        <v>63.9430294634329</v>
      </c>
      <c r="H105">
        <f>(Table2[[#This Row],[1Y Return vs Nifty]]-AVERAGE(Table2[1Y Return vs Nifty]))/_xlfn.STDEV.P(Table2[1Y Return vs Nifty])</f>
        <v>0.80447931751787283</v>
      </c>
      <c r="I105">
        <v>-9.9838630486210391</v>
      </c>
      <c r="J105">
        <f>(Table2[[#This Row],[1M Return vs Nifty]]-AVERAGE(Table2[1M Return vs Nifty]))/_xlfn.STDEV.P(Table2[1M Return vs Nifty])</f>
        <v>-0.95960736304198135</v>
      </c>
      <c r="K105">
        <v>9.4874142223746993</v>
      </c>
      <c r="L105">
        <f>(Table2[[#This Row],[6M Return vs Nifty]]-AVERAGE(Table2[6M Return vs Nifty]))/_xlfn.STDEV.P(Table2[6M Return vs Nifty])</f>
        <v>0.27267701798568389</v>
      </c>
      <c r="M105">
        <v>-6.9015932980324397</v>
      </c>
      <c r="N105">
        <f>(Table2[[#This Row],[1W Return vs Nifty]]-AVERAGE(Table2[1W Return vs Nifty]))/_xlfn.STDEV.P(Table2[1W Return vs Nifty])</f>
        <v>-0.54175605109508629</v>
      </c>
      <c r="O105">
        <v>1257.72</v>
      </c>
      <c r="P105">
        <v>1273.82752603161</v>
      </c>
      <c r="Q105">
        <v>1139.09511843213</v>
      </c>
      <c r="R105">
        <v>31.2466798409293</v>
      </c>
      <c r="S105" s="1">
        <f>(Table2[[#This Row],[Close Price]]-Table2[[#This Row],[20D EMA]])/Table2[[#This Row],[20D EMA]]</f>
        <v>-5.2412301625163048E-2</v>
      </c>
      <c r="T105" s="1">
        <f>(Table2[[#This Row],[Close Price]]-Table2[[#This Row],[50D EMA]])/Table2[[#This Row],[50D EMA]]</f>
        <v>-6.4394530935559732E-2</v>
      </c>
      <c r="U105" s="1">
        <f>(Table2[[#This Row],[Close Price]]-Table2[[#This Row],[200D EMA]])/Table2[[#This Row],[200D EMA]]</f>
        <v>4.6269078600225992E-2</v>
      </c>
      <c r="V105">
        <v>0.54724953240200902</v>
      </c>
      <c r="W105">
        <v>1134</v>
      </c>
      <c r="X105">
        <v>1212</v>
      </c>
      <c r="Y105">
        <v>1134</v>
      </c>
      <c r="Z105">
        <v>1212</v>
      </c>
      <c r="AA105">
        <v>1134</v>
      </c>
      <c r="AB105">
        <v>1437</v>
      </c>
      <c r="AC105" s="1">
        <f>(Table2[[#This Row],[Close Price]]/Table2[[#This Row],[Day Low]])-1</f>
        <v>5.0970017636684295E-2</v>
      </c>
      <c r="AD105" s="1">
        <f>(Table2[[#This Row],[Day High]]/Table2[[#This Row],[Close Price]])-1</f>
        <v>1.6949152542372836E-2</v>
      </c>
      <c r="AE105" s="1">
        <f>(Table2[[#This Row],[Close Price]]/Table2[[#This Row],[Current Week Low]])-1</f>
        <v>5.0970017636684295E-2</v>
      </c>
      <c r="AF105" s="1">
        <f>(Table2[[#This Row],[Current Week High]]/Table2[[#This Row],[Close Price]])-1</f>
        <v>1.6949152542372836E-2</v>
      </c>
      <c r="AG105" s="1">
        <f>(Table2[[#This Row],[Close Price]]/Table2[[#This Row],[Current Month Low]])-1</f>
        <v>5.0970017636684295E-2</v>
      </c>
      <c r="AH105" s="1">
        <f>(Table2[[#This Row],[Current Month High]]/Table2[[#This Row],[Close Price]])-1</f>
        <v>0.2057392179895956</v>
      </c>
      <c r="AI105">
        <v>21.924819600604099</v>
      </c>
      <c r="AJ105">
        <v>97.448641484426702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0.08</v>
      </c>
      <c r="AM105" t="s">
        <v>3147</v>
      </c>
      <c r="AN105">
        <v>-7.95</v>
      </c>
      <c r="AO105" t="s">
        <v>3146</v>
      </c>
      <c r="AP105">
        <v>0.11516588370807999</v>
      </c>
      <c r="AQ105">
        <f>(Table2[[#This Row],[Sharpe Ratio]]-AVERAGE(Table2[Sharpe Ratio]))/_xlfn.STDEV.P(Table2[Sharpe Ratio])</f>
        <v>0.69311391132211819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120</v>
      </c>
      <c r="AT105">
        <f>_xlfn.RANK.AVG(Table2[[#This Row],[6M Return vs Nifty Z-Score]],Table2[6M Return vs Nifty Z-Score])</f>
        <v>229</v>
      </c>
      <c r="AU105">
        <f>_xlfn.RANK.AVG(Table2[[#This Row],[Sharpe Ratio Z-Score]],Table2[Sharpe Ratio Z-Score])</f>
        <v>169</v>
      </c>
      <c r="AV105">
        <f>(Table2[[#This Row],[Rank 1Y]]+Table2[[#This Row],[Rank 6M]]+Table2[[#This Row],[Rank Sharpe]])/3</f>
        <v>172.66666666666666</v>
      </c>
    </row>
    <row r="106" spans="1:48" x14ac:dyDescent="0.3">
      <c r="A106" t="s">
        <v>403</v>
      </c>
      <c r="B106" t="s">
        <v>404</v>
      </c>
      <c r="C106" t="s">
        <v>3107</v>
      </c>
      <c r="D106" t="s">
        <v>197</v>
      </c>
      <c r="E106">
        <v>55538.86872685</v>
      </c>
      <c r="F106">
        <v>967.3</v>
      </c>
      <c r="G106">
        <v>36.4319147759171</v>
      </c>
      <c r="H106">
        <f>(Table2[[#This Row],[1Y Return vs Nifty]]-AVERAGE(Table2[1Y Return vs Nifty]))/_xlfn.STDEV.P(Table2[1Y Return vs Nifty])</f>
        <v>0.31467733575434909</v>
      </c>
      <c r="I106">
        <v>-9.2580216394641592</v>
      </c>
      <c r="J106">
        <f>(Table2[[#This Row],[1M Return vs Nifty]]-AVERAGE(Table2[1M Return vs Nifty]))/_xlfn.STDEV.P(Table2[1M Return vs Nifty])</f>
        <v>-0.87569577612526639</v>
      </c>
      <c r="K106">
        <v>24.7997317169078</v>
      </c>
      <c r="L106">
        <f>(Table2[[#This Row],[6M Return vs Nifty]]-AVERAGE(Table2[6M Return vs Nifty]))/_xlfn.STDEV.P(Table2[6M Return vs Nifty])</f>
        <v>0.82491130549397063</v>
      </c>
      <c r="M106">
        <v>-0.83252249303484305</v>
      </c>
      <c r="N106">
        <f>(Table2[[#This Row],[1W Return vs Nifty]]-AVERAGE(Table2[1W Return vs Nifty]))/_xlfn.STDEV.P(Table2[1W Return vs Nifty])</f>
        <v>0.77932534525956165</v>
      </c>
      <c r="O106">
        <v>984.14</v>
      </c>
      <c r="P106">
        <v>1021.31991417167</v>
      </c>
      <c r="Q106">
        <v>909.07323662167801</v>
      </c>
      <c r="R106">
        <v>49.606083937020699</v>
      </c>
      <c r="S106" s="1">
        <f>(Table2[[#This Row],[Close Price]]-Table2[[#This Row],[20D EMA]])/Table2[[#This Row],[20D EMA]]</f>
        <v>-1.7111386591338665E-2</v>
      </c>
      <c r="T106" s="1">
        <f>(Table2[[#This Row],[Close Price]]-Table2[[#This Row],[50D EMA]])/Table2[[#This Row],[50D EMA]]</f>
        <v>-5.289225581729922E-2</v>
      </c>
      <c r="U106" s="1">
        <f>(Table2[[#This Row],[Close Price]]-Table2[[#This Row],[200D EMA]])/Table2[[#This Row],[200D EMA]]</f>
        <v>6.4050684843286979E-2</v>
      </c>
      <c r="V106">
        <v>0.64341336892770495</v>
      </c>
      <c r="W106">
        <v>933.35</v>
      </c>
      <c r="X106">
        <v>971.7</v>
      </c>
      <c r="Y106">
        <v>908</v>
      </c>
      <c r="Z106">
        <v>971.7</v>
      </c>
      <c r="AA106">
        <v>903.75</v>
      </c>
      <c r="AB106">
        <v>1117.75</v>
      </c>
      <c r="AC106" s="1">
        <f>(Table2[[#This Row],[Close Price]]/Table2[[#This Row],[Day Low]])-1</f>
        <v>3.6374350458027394E-2</v>
      </c>
      <c r="AD106" s="1">
        <f>(Table2[[#This Row],[Day High]]/Table2[[#This Row],[Close Price]])-1</f>
        <v>4.5487439263931506E-3</v>
      </c>
      <c r="AE106" s="1">
        <f>(Table2[[#This Row],[Close Price]]/Table2[[#This Row],[Current Week Low]])-1</f>
        <v>6.5308370044052877E-2</v>
      </c>
      <c r="AF106" s="1">
        <f>(Table2[[#This Row],[Current Week High]]/Table2[[#This Row],[Close Price]])-1</f>
        <v>4.5487439263931506E-3</v>
      </c>
      <c r="AG106" s="1">
        <f>(Table2[[#This Row],[Close Price]]/Table2[[#This Row],[Current Month Low]])-1</f>
        <v>7.0318118948824226E-2</v>
      </c>
      <c r="AH106" s="1">
        <f>(Table2[[#This Row],[Current Month High]]/Table2[[#This Row],[Close Price]])-1</f>
        <v>0.15553602811950795</v>
      </c>
      <c r="AI106">
        <v>29.742582445983601</v>
      </c>
      <c r="AJ106">
        <v>67.9340277777777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0.03</v>
      </c>
      <c r="AM106" t="s">
        <v>3147</v>
      </c>
      <c r="AN106">
        <v>-1.87</v>
      </c>
      <c r="AO106" t="s">
        <v>3146</v>
      </c>
      <c r="AP106">
        <v>0.10386052040594</v>
      </c>
      <c r="AQ106">
        <f>(Table2[[#This Row],[Sharpe Ratio]]-AVERAGE(Table2[Sharpe Ratio]))/_xlfn.STDEV.P(Table2[Sharpe Ratio])</f>
        <v>0.55874151213513856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207</v>
      </c>
      <c r="AT106">
        <f>_xlfn.RANK.AVG(Table2[[#This Row],[6M Return vs Nifty Z-Score]],Table2[6M Return vs Nifty Z-Score])</f>
        <v>113</v>
      </c>
      <c r="AU106">
        <f>_xlfn.RANK.AVG(Table2[[#This Row],[Sharpe Ratio Z-Score]],Table2[Sharpe Ratio Z-Score])</f>
        <v>201</v>
      </c>
      <c r="AV106">
        <f>(Table2[[#This Row],[Rank 1Y]]+Table2[[#This Row],[Rank 6M]]+Table2[[#This Row],[Rank Sharpe]])/3</f>
        <v>173.66666666666666</v>
      </c>
    </row>
    <row r="107" spans="1:48" x14ac:dyDescent="0.3">
      <c r="A107" t="s">
        <v>1588</v>
      </c>
      <c r="B107" t="s">
        <v>1589</v>
      </c>
      <c r="C107" t="s">
        <v>3104</v>
      </c>
      <c r="D107" t="s">
        <v>48</v>
      </c>
      <c r="E107">
        <v>5706.6924625199999</v>
      </c>
      <c r="F107">
        <v>754.2</v>
      </c>
      <c r="G107">
        <v>56.739918880127199</v>
      </c>
      <c r="H107">
        <f>(Table2[[#This Row],[1Y Return vs Nifty]]-AVERAGE(Table2[1Y Return vs Nifty]))/_xlfn.STDEV.P(Table2[1Y Return vs Nifty])</f>
        <v>0.67623668254510849</v>
      </c>
      <c r="I107">
        <v>-0.77443714840461197</v>
      </c>
      <c r="J107">
        <f>(Table2[[#This Row],[1M Return vs Nifty]]-AVERAGE(Table2[1M Return vs Nifty]))/_xlfn.STDEV.P(Table2[1M Return vs Nifty])</f>
        <v>0.10505708311671595</v>
      </c>
      <c r="K107">
        <v>1.7527360016796401</v>
      </c>
      <c r="L107">
        <f>(Table2[[#This Row],[6M Return vs Nifty]]-AVERAGE(Table2[6M Return vs Nifty]))/_xlfn.STDEV.P(Table2[6M Return vs Nifty])</f>
        <v>-6.2719077949096287E-3</v>
      </c>
      <c r="M107">
        <v>-0.32197717906288198</v>
      </c>
      <c r="N107">
        <f>(Table2[[#This Row],[1W Return vs Nifty]]-AVERAGE(Table2[1W Return vs Nifty]))/_xlfn.STDEV.P(Table2[1W Return vs Nifty])</f>
        <v>0.8904579943842027</v>
      </c>
      <c r="O107">
        <v>738.46</v>
      </c>
      <c r="P107">
        <v>762.61959774911497</v>
      </c>
      <c r="Q107">
        <v>706.50893300997802</v>
      </c>
      <c r="R107">
        <v>60.473819768978402</v>
      </c>
      <c r="S107" s="1">
        <f>(Table2[[#This Row],[Close Price]]-Table2[[#This Row],[20D EMA]])/Table2[[#This Row],[20D EMA]]</f>
        <v>2.1314627738807799E-2</v>
      </c>
      <c r="T107" s="1">
        <f>(Table2[[#This Row],[Close Price]]-Table2[[#This Row],[50D EMA]])/Table2[[#This Row],[50D EMA]]</f>
        <v>-1.1040363733066286E-2</v>
      </c>
      <c r="U107" s="1">
        <f>(Table2[[#This Row],[Close Price]]-Table2[[#This Row],[200D EMA]])/Table2[[#This Row],[200D EMA]]</f>
        <v>6.750242602997418E-2</v>
      </c>
      <c r="V107">
        <v>0.85899961870629804</v>
      </c>
      <c r="W107">
        <v>722.85</v>
      </c>
      <c r="X107">
        <v>759.8</v>
      </c>
      <c r="Y107">
        <v>690</v>
      </c>
      <c r="Z107">
        <v>759.8</v>
      </c>
      <c r="AA107">
        <v>686</v>
      </c>
      <c r="AB107">
        <v>803</v>
      </c>
      <c r="AC107" s="1">
        <f>(Table2[[#This Row],[Close Price]]/Table2[[#This Row],[Day Low]])-1</f>
        <v>4.3369993774642124E-2</v>
      </c>
      <c r="AD107" s="1">
        <f>(Table2[[#This Row],[Day High]]/Table2[[#This Row],[Close Price]])-1</f>
        <v>7.4250861840359228E-3</v>
      </c>
      <c r="AE107" s="1">
        <f>(Table2[[#This Row],[Close Price]]/Table2[[#This Row],[Current Week Low]])-1</f>
        <v>9.3043478260869561E-2</v>
      </c>
      <c r="AF107" s="1">
        <f>(Table2[[#This Row],[Current Week High]]/Table2[[#This Row],[Close Price]])-1</f>
        <v>7.4250861840359228E-3</v>
      </c>
      <c r="AG107" s="1">
        <f>(Table2[[#This Row],[Close Price]]/Table2[[#This Row],[Current Month Low]])-1</f>
        <v>9.9416909620991367E-2</v>
      </c>
      <c r="AH107" s="1">
        <f>(Table2[[#This Row],[Current Month High]]/Table2[[#This Row],[Close Price]])-1</f>
        <v>6.4704322460885644E-2</v>
      </c>
      <c r="AI107">
        <v>24.211084592946101</v>
      </c>
      <c r="AJ107">
        <v>88.55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-0.05</v>
      </c>
      <c r="AM107" t="s">
        <v>3146</v>
      </c>
      <c r="AN107">
        <v>2.4500000000000002</v>
      </c>
      <c r="AO107" t="s">
        <v>3147</v>
      </c>
      <c r="AP107">
        <v>0.17985170563845099</v>
      </c>
      <c r="AQ107">
        <f>(Table2[[#This Row],[Sharpe Ratio]]-AVERAGE(Table2[Sharpe Ratio]))/_xlfn.STDEV.P(Table2[Sharpe Ratio])</f>
        <v>1.4619515730468311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137</v>
      </c>
      <c r="AT107">
        <f>_xlfn.RANK.AVG(Table2[[#This Row],[6M Return vs Nifty Z-Score]],Table2[6M Return vs Nifty Z-Score])</f>
        <v>330</v>
      </c>
      <c r="AU107">
        <f>_xlfn.RANK.AVG(Table2[[#This Row],[Sharpe Ratio Z-Score]],Table2[Sharpe Ratio Z-Score])</f>
        <v>55</v>
      </c>
      <c r="AV107">
        <f>(Table2[[#This Row],[Rank 1Y]]+Table2[[#This Row],[Rank 6M]]+Table2[[#This Row],[Rank Sharpe]])/3</f>
        <v>174</v>
      </c>
    </row>
    <row r="108" spans="1:48" x14ac:dyDescent="0.3">
      <c r="A108" t="s">
        <v>945</v>
      </c>
      <c r="B108" t="s">
        <v>946</v>
      </c>
      <c r="C108" t="s">
        <v>3107</v>
      </c>
      <c r="D108" t="s">
        <v>516</v>
      </c>
      <c r="E108">
        <v>15036.439845770001</v>
      </c>
      <c r="F108">
        <v>542.45000000000005</v>
      </c>
      <c r="G108">
        <v>58.179956593273502</v>
      </c>
      <c r="H108">
        <f>(Table2[[#This Row],[1Y Return vs Nifty]]-AVERAGE(Table2[1Y Return vs Nifty]))/_xlfn.STDEV.P(Table2[1Y Return vs Nifty])</f>
        <v>0.70187480494490151</v>
      </c>
      <c r="I108">
        <v>-5.9671889688107296</v>
      </c>
      <c r="J108">
        <f>(Table2[[#This Row],[1M Return vs Nifty]]-AVERAGE(Table2[1M Return vs Nifty]))/_xlfn.STDEV.P(Table2[1M Return vs Nifty])</f>
        <v>-0.49525593322258954</v>
      </c>
      <c r="K108">
        <v>-1.8047346713346399</v>
      </c>
      <c r="L108">
        <f>(Table2[[#This Row],[6M Return vs Nifty]]-AVERAGE(Table2[6M Return vs Nifty]))/_xlfn.STDEV.P(Table2[6M Return vs Nifty])</f>
        <v>-0.13457105540238734</v>
      </c>
      <c r="M108">
        <v>-9.4105870697319691</v>
      </c>
      <c r="N108">
        <f>(Table2[[#This Row],[1W Return vs Nifty]]-AVERAGE(Table2[1W Return vs Nifty]))/_xlfn.STDEV.P(Table2[1W Return vs Nifty])</f>
        <v>-1.0878997857558392</v>
      </c>
      <c r="O108">
        <v>578</v>
      </c>
      <c r="P108">
        <v>593.95898669941198</v>
      </c>
      <c r="Q108">
        <v>527.00743606978006</v>
      </c>
      <c r="R108">
        <v>30.857172511656799</v>
      </c>
      <c r="S108" s="1">
        <f>(Table2[[#This Row],[Close Price]]-Table2[[#This Row],[20D EMA]])/Table2[[#This Row],[20D EMA]]</f>
        <v>-6.1505190311418607E-2</v>
      </c>
      <c r="T108" s="1">
        <f>(Table2[[#This Row],[Close Price]]-Table2[[#This Row],[50D EMA]])/Table2[[#This Row],[50D EMA]]</f>
        <v>-8.6721453589992337E-2</v>
      </c>
      <c r="U108" s="1">
        <f>(Table2[[#This Row],[Close Price]]-Table2[[#This Row],[200D EMA]])/Table2[[#This Row],[200D EMA]]</f>
        <v>2.9302364394295319E-2</v>
      </c>
      <c r="V108">
        <v>0.49159685211271198</v>
      </c>
      <c r="W108">
        <v>533</v>
      </c>
      <c r="X108">
        <v>547.5</v>
      </c>
      <c r="Y108">
        <v>517.5</v>
      </c>
      <c r="Z108">
        <v>547.5</v>
      </c>
      <c r="AA108">
        <v>515</v>
      </c>
      <c r="AB108">
        <v>650</v>
      </c>
      <c r="AC108" s="1">
        <f>(Table2[[#This Row],[Close Price]]/Table2[[#This Row],[Day Low]])-1</f>
        <v>1.7729831144465358E-2</v>
      </c>
      <c r="AD108" s="1">
        <f>(Table2[[#This Row],[Day High]]/Table2[[#This Row],[Close Price]])-1</f>
        <v>9.3096137892891839E-3</v>
      </c>
      <c r="AE108" s="1">
        <f>(Table2[[#This Row],[Close Price]]/Table2[[#This Row],[Current Week Low]])-1</f>
        <v>4.8212560386473591E-2</v>
      </c>
      <c r="AF108" s="1">
        <f>(Table2[[#This Row],[Current Week High]]/Table2[[#This Row],[Close Price]])-1</f>
        <v>9.3096137892891839E-3</v>
      </c>
      <c r="AG108" s="1">
        <f>(Table2[[#This Row],[Close Price]]/Table2[[#This Row],[Current Month Low]])-1</f>
        <v>5.3300970873786602E-2</v>
      </c>
      <c r="AH108" s="1">
        <f>(Table2[[#This Row],[Current Month High]]/Table2[[#This Row],[Close Price]])-1</f>
        <v>0.19826712139367664</v>
      </c>
      <c r="AI108">
        <v>33.468522444464902</v>
      </c>
      <c r="AJ108">
        <v>98.663248489287696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-0.05</v>
      </c>
      <c r="AM108" t="s">
        <v>3146</v>
      </c>
      <c r="AN108">
        <v>-10.29</v>
      </c>
      <c r="AO108" t="s">
        <v>3146</v>
      </c>
      <c r="AP108">
        <v>0.223556594111604</v>
      </c>
      <c r="AQ108">
        <f>(Table2[[#This Row],[Sharpe Ratio]]-AVERAGE(Table2[Sharpe Ratio]))/_xlfn.STDEV.P(Table2[Sharpe Ratio])</f>
        <v>1.9814157037771802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133</v>
      </c>
      <c r="AT108">
        <f>_xlfn.RANK.AVG(Table2[[#This Row],[6M Return vs Nifty Z-Score]],Table2[6M Return vs Nifty Z-Score])</f>
        <v>374</v>
      </c>
      <c r="AU108">
        <f>_xlfn.RANK.AVG(Table2[[#This Row],[Sharpe Ratio Z-Score]],Table2[Sharpe Ratio Z-Score])</f>
        <v>17</v>
      </c>
      <c r="AV108">
        <f>(Table2[[#This Row],[Rank 1Y]]+Table2[[#This Row],[Rank 6M]]+Table2[[#This Row],[Rank Sharpe]])/3</f>
        <v>174.66666666666666</v>
      </c>
    </row>
    <row r="109" spans="1:48" x14ac:dyDescent="0.3">
      <c r="A109" t="s">
        <v>1427</v>
      </c>
      <c r="B109" t="s">
        <v>1428</v>
      </c>
      <c r="C109" t="s">
        <v>3100</v>
      </c>
      <c r="D109" t="s">
        <v>21</v>
      </c>
      <c r="E109">
        <v>7192.6108114850003</v>
      </c>
      <c r="F109">
        <v>868.55</v>
      </c>
      <c r="G109">
        <v>63.724887026141502</v>
      </c>
      <c r="H109">
        <f>(Table2[[#This Row],[1Y Return vs Nifty]]-AVERAGE(Table2[1Y Return vs Nifty]))/_xlfn.STDEV.P(Table2[1Y Return vs Nifty])</f>
        <v>0.80059555637966873</v>
      </c>
      <c r="I109">
        <v>7.4770765890388704</v>
      </c>
      <c r="J109">
        <f>(Table2[[#This Row],[1M Return vs Nifty]]-AVERAGE(Table2[1M Return vs Nifty]))/_xlfn.STDEV.P(Table2[1M Return vs Nifty])</f>
        <v>1.0589811820162676</v>
      </c>
      <c r="K109">
        <v>6.2074449369699698</v>
      </c>
      <c r="L109">
        <f>(Table2[[#This Row],[6M Return vs Nifty]]-AVERAGE(Table2[6M Return vs Nifty]))/_xlfn.STDEV.P(Table2[6M Return vs Nifty])</f>
        <v>0.15438587740417295</v>
      </c>
      <c r="M109">
        <v>-1.6976968815831801</v>
      </c>
      <c r="N109">
        <f>(Table2[[#This Row],[1W Return vs Nifty]]-AVERAGE(Table2[1W Return vs Nifty]))/_xlfn.STDEV.P(Table2[1W Return vs Nifty])</f>
        <v>0.59099902216368727</v>
      </c>
      <c r="O109">
        <v>896.5</v>
      </c>
      <c r="P109">
        <v>877.20943042610304</v>
      </c>
      <c r="Q109">
        <v>759.42497547757</v>
      </c>
      <c r="R109">
        <v>32.1026715711779</v>
      </c>
      <c r="S109" s="1">
        <f>(Table2[[#This Row],[Close Price]]-Table2[[#This Row],[20D EMA]])/Table2[[#This Row],[20D EMA]]</f>
        <v>-3.1176798661461287E-2</v>
      </c>
      <c r="T109" s="1">
        <f>(Table2[[#This Row],[Close Price]]-Table2[[#This Row],[50D EMA]])/Table2[[#This Row],[50D EMA]]</f>
        <v>-9.8715655871332592E-3</v>
      </c>
      <c r="U109" s="1">
        <f>(Table2[[#This Row],[Close Price]]-Table2[[#This Row],[200D EMA]])/Table2[[#This Row],[200D EMA]]</f>
        <v>0.14369427928519979</v>
      </c>
      <c r="V109">
        <v>0.82617097481901103</v>
      </c>
      <c r="W109">
        <v>862</v>
      </c>
      <c r="X109">
        <v>888.4</v>
      </c>
      <c r="Y109">
        <v>861.4</v>
      </c>
      <c r="Z109">
        <v>899</v>
      </c>
      <c r="AA109">
        <v>830</v>
      </c>
      <c r="AB109">
        <v>992.95</v>
      </c>
      <c r="AC109" s="1">
        <f>(Table2[[#This Row],[Close Price]]/Table2[[#This Row],[Day Low]])-1</f>
        <v>7.5986078886309816E-3</v>
      </c>
      <c r="AD109" s="1">
        <f>(Table2[[#This Row],[Day High]]/Table2[[#This Row],[Close Price]])-1</f>
        <v>2.2854182257785904E-2</v>
      </c>
      <c r="AE109" s="1">
        <f>(Table2[[#This Row],[Close Price]]/Table2[[#This Row],[Current Week Low]])-1</f>
        <v>8.3004411423264202E-3</v>
      </c>
      <c r="AF109" s="1">
        <f>(Table2[[#This Row],[Current Week High]]/Table2[[#This Row],[Close Price]])-1</f>
        <v>3.5058430717863187E-2</v>
      </c>
      <c r="AG109" s="1">
        <f>(Table2[[#This Row],[Close Price]]/Table2[[#This Row],[Current Month Low]])-1</f>
        <v>4.6445783132530005E-2</v>
      </c>
      <c r="AH109" s="1">
        <f>(Table2[[#This Row],[Current Month High]]/Table2[[#This Row],[Close Price]])-1</f>
        <v>0.1432272177767544</v>
      </c>
      <c r="AI109">
        <v>14.322721777675399</v>
      </c>
      <c r="AJ109">
        <v>109.289156626506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-0.03</v>
      </c>
      <c r="AM109" t="s">
        <v>3146</v>
      </c>
      <c r="AN109">
        <v>-8.81</v>
      </c>
      <c r="AO109" t="s">
        <v>3146</v>
      </c>
      <c r="AP109">
        <v>0.128459357985483</v>
      </c>
      <c r="AQ109">
        <f>(Table2[[#This Row],[Sharpe Ratio]]-AVERAGE(Table2[Sharpe Ratio]))/_xlfn.STDEV.P(Table2[Sharpe Ratio])</f>
        <v>0.85111644378800699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3.4560780817518038</v>
      </c>
      <c r="AS109">
        <f>_xlfn.RANK.AVG(Table2[[#This Row],[1Y Return vs Nifty Z-Score]],Table2[1Y Return vs Nifty Z-Score])</f>
        <v>121</v>
      </c>
      <c r="AT109">
        <f>_xlfn.RANK.AVG(Table2[[#This Row],[6M Return vs Nifty Z-Score]],Table2[6M Return vs Nifty Z-Score])</f>
        <v>273</v>
      </c>
      <c r="AU109">
        <f>_xlfn.RANK.AVG(Table2[[#This Row],[Sharpe Ratio Z-Score]],Table2[Sharpe Ratio Z-Score])</f>
        <v>136</v>
      </c>
      <c r="AV109">
        <f>(Table2[[#This Row],[Rank 1Y]]+Table2[[#This Row],[Rank 6M]]+Table2[[#This Row],[Rank Sharpe]])/3</f>
        <v>176.66666666666666</v>
      </c>
    </row>
    <row r="110" spans="1:48" x14ac:dyDescent="0.3">
      <c r="A110" t="s">
        <v>97</v>
      </c>
      <c r="B110" t="s">
        <v>98</v>
      </c>
      <c r="C110" t="s">
        <v>3107</v>
      </c>
      <c r="D110" t="s">
        <v>99</v>
      </c>
      <c r="E110">
        <v>275092.48077667999</v>
      </c>
      <c r="F110">
        <v>9850.85</v>
      </c>
      <c r="G110">
        <v>60.1213947276797</v>
      </c>
      <c r="H110">
        <f>(Table2[[#This Row],[1Y Return vs Nifty]]-AVERAGE(Table2[1Y Return vs Nifty]))/_xlfn.STDEV.P(Table2[1Y Return vs Nifty])</f>
        <v>0.73643975283975904</v>
      </c>
      <c r="I110">
        <v>-14.1472775250553</v>
      </c>
      <c r="J110">
        <f>(Table2[[#This Row],[1M Return vs Nifty]]-AVERAGE(Table2[1M Return vs Nifty]))/_xlfn.STDEV.P(Table2[1M Return vs Nifty])</f>
        <v>-1.4409228560715539</v>
      </c>
      <c r="K110">
        <v>4.3984434633433498</v>
      </c>
      <c r="L110">
        <f>(Table2[[#This Row],[6M Return vs Nifty]]-AVERAGE(Table2[6M Return vs Nifty]))/_xlfn.STDEV.P(Table2[6M Return vs Nifty])</f>
        <v>8.9144764147064501E-2</v>
      </c>
      <c r="M110">
        <v>-4.6423885373196603</v>
      </c>
      <c r="N110">
        <f>(Table2[[#This Row],[1W Return vs Nifty]]-AVERAGE(Table2[1W Return vs Nifty]))/_xlfn.STDEV.P(Table2[1W Return vs Nifty])</f>
        <v>-4.9984991598493574E-2</v>
      </c>
      <c r="O110">
        <v>10840.07</v>
      </c>
      <c r="P110">
        <v>10934.025275915001</v>
      </c>
      <c r="Q110">
        <v>9414.0625777017794</v>
      </c>
      <c r="R110">
        <v>24.276524214390601</v>
      </c>
      <c r="S110" s="1">
        <f>(Table2[[#This Row],[Close Price]]-Table2[[#This Row],[20D EMA]])/Table2[[#This Row],[20D EMA]]</f>
        <v>-9.1255868273913299E-2</v>
      </c>
      <c r="T110" s="1">
        <f>(Table2[[#This Row],[Close Price]]-Table2[[#This Row],[50D EMA]])/Table2[[#This Row],[50D EMA]]</f>
        <v>-9.906463983588662E-2</v>
      </c>
      <c r="U110" s="1">
        <f>(Table2[[#This Row],[Close Price]]-Table2[[#This Row],[200D EMA]])/Table2[[#This Row],[200D EMA]]</f>
        <v>4.6397335761587027E-2</v>
      </c>
      <c r="V110">
        <v>2.2211794240148799</v>
      </c>
      <c r="W110">
        <v>9640</v>
      </c>
      <c r="X110">
        <v>10073.950000000001</v>
      </c>
      <c r="Y110">
        <v>9640</v>
      </c>
      <c r="Z110">
        <v>10292.75</v>
      </c>
      <c r="AA110">
        <v>9640</v>
      </c>
      <c r="AB110">
        <v>12500</v>
      </c>
      <c r="AC110" s="1">
        <f>(Table2[[#This Row],[Close Price]]/Table2[[#This Row],[Day Low]])-1</f>
        <v>2.1872406639004138E-2</v>
      </c>
      <c r="AD110" s="1">
        <f>(Table2[[#This Row],[Day High]]/Table2[[#This Row],[Close Price]])-1</f>
        <v>2.2647791814919493E-2</v>
      </c>
      <c r="AE110" s="1">
        <f>(Table2[[#This Row],[Close Price]]/Table2[[#This Row],[Current Week Low]])-1</f>
        <v>2.1872406639004138E-2</v>
      </c>
      <c r="AF110" s="1">
        <f>(Table2[[#This Row],[Current Week High]]/Table2[[#This Row],[Close Price]])-1</f>
        <v>4.4859073074912326E-2</v>
      </c>
      <c r="AG110" s="1">
        <f>(Table2[[#This Row],[Close Price]]/Table2[[#This Row],[Current Month Low]])-1</f>
        <v>2.1872406639004138E-2</v>
      </c>
      <c r="AH110" s="1">
        <f>(Table2[[#This Row],[Current Month High]]/Table2[[#This Row],[Close Price]])-1</f>
        <v>0.26892603176375629</v>
      </c>
      <c r="AI110">
        <v>29.6740890380017</v>
      </c>
      <c r="AJ110">
        <v>86.745971563981001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0.08</v>
      </c>
      <c r="AM110" t="s">
        <v>3147</v>
      </c>
      <c r="AN110">
        <v>-17.059999999999999</v>
      </c>
      <c r="AO110" t="s">
        <v>3146</v>
      </c>
      <c r="AP110">
        <v>0.14505123013538601</v>
      </c>
      <c r="AQ110">
        <f>(Table2[[#This Row],[Sharpe Ratio]]-AVERAGE(Table2[Sharpe Ratio]))/_xlfn.STDEV.P(Table2[Sharpe Ratio])</f>
        <v>1.0483228146229961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127</v>
      </c>
      <c r="AT110">
        <f>_xlfn.RANK.AVG(Table2[[#This Row],[6M Return vs Nifty Z-Score]],Table2[6M Return vs Nifty Z-Score])</f>
        <v>294</v>
      </c>
      <c r="AU110">
        <f>_xlfn.RANK.AVG(Table2[[#This Row],[Sharpe Ratio Z-Score]],Table2[Sharpe Ratio Z-Score])</f>
        <v>112</v>
      </c>
      <c r="AV110">
        <f>(Table2[[#This Row],[Rank 1Y]]+Table2[[#This Row],[Rank 6M]]+Table2[[#This Row],[Rank Sharpe]])/3</f>
        <v>177.66666666666666</v>
      </c>
    </row>
    <row r="111" spans="1:48" x14ac:dyDescent="0.3">
      <c r="A111" t="s">
        <v>341</v>
      </c>
      <c r="B111" t="s">
        <v>342</v>
      </c>
      <c r="C111" t="s">
        <v>3114</v>
      </c>
      <c r="D111" t="s">
        <v>136</v>
      </c>
      <c r="E111">
        <v>72165.953988574998</v>
      </c>
      <c r="F111">
        <v>1984.75</v>
      </c>
      <c r="G111">
        <v>49.152812696484197</v>
      </c>
      <c r="H111">
        <f>(Table2[[#This Row],[1Y Return vs Nifty]]-AVERAGE(Table2[1Y Return vs Nifty]))/_xlfn.STDEV.P(Table2[1Y Return vs Nifty])</f>
        <v>0.54115747231285338</v>
      </c>
      <c r="I111">
        <v>9.7696805506740407</v>
      </c>
      <c r="J111">
        <f>(Table2[[#This Row],[1M Return vs Nifty]]-AVERAGE(Table2[1M Return vs Nifty]))/_xlfn.STDEV.P(Table2[1M Return vs Nifty])</f>
        <v>1.3240198449603044</v>
      </c>
      <c r="K111">
        <v>26.115289240008298</v>
      </c>
      <c r="L111">
        <f>(Table2[[#This Row],[6M Return vs Nifty]]-AVERAGE(Table2[6M Return vs Nifty]))/_xlfn.STDEV.P(Table2[6M Return vs Nifty])</f>
        <v>0.87235650585015101</v>
      </c>
      <c r="M111">
        <v>-0.50858233410765297</v>
      </c>
      <c r="N111">
        <f>(Table2[[#This Row],[1W Return vs Nifty]]-AVERAGE(Table2[1W Return vs Nifty]))/_xlfn.STDEV.P(Table2[1W Return vs Nifty])</f>
        <v>0.84983882767576302</v>
      </c>
      <c r="O111">
        <v>1931.69</v>
      </c>
      <c r="P111">
        <v>1870.8677056527699</v>
      </c>
      <c r="Q111">
        <v>1666.28120774232</v>
      </c>
      <c r="R111">
        <v>57.952882460747098</v>
      </c>
      <c r="S111" s="1">
        <f>(Table2[[#This Row],[Close Price]]-Table2[[#This Row],[20D EMA]])/Table2[[#This Row],[20D EMA]]</f>
        <v>2.7468175535411969E-2</v>
      </c>
      <c r="T111" s="1">
        <f>(Table2[[#This Row],[Close Price]]-Table2[[#This Row],[50D EMA]])/Table2[[#This Row],[50D EMA]]</f>
        <v>6.0871377491384444E-2</v>
      </c>
      <c r="U111" s="1">
        <f>(Table2[[#This Row],[Close Price]]-Table2[[#This Row],[200D EMA]])/Table2[[#This Row],[200D EMA]]</f>
        <v>0.19112547796729951</v>
      </c>
      <c r="V111">
        <v>1.5897312995302899</v>
      </c>
      <c r="W111">
        <v>1945.45</v>
      </c>
      <c r="X111">
        <v>1990</v>
      </c>
      <c r="Y111">
        <v>1931.85</v>
      </c>
      <c r="Z111">
        <v>2005</v>
      </c>
      <c r="AA111">
        <v>1714.05</v>
      </c>
      <c r="AB111">
        <v>2065.1999999999998</v>
      </c>
      <c r="AC111" s="1">
        <f>(Table2[[#This Row],[Close Price]]/Table2[[#This Row],[Day Low]])-1</f>
        <v>2.0200981777994675E-2</v>
      </c>
      <c r="AD111" s="1">
        <f>(Table2[[#This Row],[Day High]]/Table2[[#This Row],[Close Price]])-1</f>
        <v>2.6451694168030393E-3</v>
      </c>
      <c r="AE111" s="1">
        <f>(Table2[[#This Row],[Close Price]]/Table2[[#This Row],[Current Week Low]])-1</f>
        <v>2.7383078396355787E-2</v>
      </c>
      <c r="AF111" s="1">
        <f>(Table2[[#This Row],[Current Week High]]/Table2[[#This Row],[Close Price]])-1</f>
        <v>1.0202796321954866E-2</v>
      </c>
      <c r="AG111" s="1">
        <f>(Table2[[#This Row],[Close Price]]/Table2[[#This Row],[Current Month Low]])-1</f>
        <v>0.15793004871503169</v>
      </c>
      <c r="AH111" s="1">
        <f>(Table2[[#This Row],[Current Month High]]/Table2[[#This Row],[Close Price]])-1</f>
        <v>4.0534072301297241E-2</v>
      </c>
      <c r="AI111">
        <v>4.0534072301297197</v>
      </c>
      <c r="AJ111">
        <v>82.212531558411698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0.13</v>
      </c>
      <c r="AM111" t="s">
        <v>3147</v>
      </c>
      <c r="AN111">
        <v>3.42</v>
      </c>
      <c r="AO111" t="s">
        <v>3147</v>
      </c>
      <c r="AP111">
        <v>8.3002350177536002E-2</v>
      </c>
      <c r="AQ111">
        <f>(Table2[[#This Row],[Sharpe Ratio]]-AVERAGE(Table2[Sharpe Ratio]))/_xlfn.STDEV.P(Table2[Sharpe Ratio])</f>
        <v>0.31082711068370172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3.8981997614827737</v>
      </c>
      <c r="AS111">
        <f>_xlfn.RANK.AVG(Table2[[#This Row],[1Y Return vs Nifty Z-Score]],Table2[1Y Return vs Nifty Z-Score])</f>
        <v>165</v>
      </c>
      <c r="AT111">
        <f>_xlfn.RANK.AVG(Table2[[#This Row],[6M Return vs Nifty Z-Score]],Table2[6M Return vs Nifty Z-Score])</f>
        <v>106</v>
      </c>
      <c r="AU111">
        <f>_xlfn.RANK.AVG(Table2[[#This Row],[Sharpe Ratio Z-Score]],Table2[Sharpe Ratio Z-Score])</f>
        <v>262</v>
      </c>
      <c r="AV111">
        <f>(Table2[[#This Row],[Rank 1Y]]+Table2[[#This Row],[Rank 6M]]+Table2[[#This Row],[Rank Sharpe]])/3</f>
        <v>177.66666666666666</v>
      </c>
    </row>
    <row r="112" spans="1:48" x14ac:dyDescent="0.3">
      <c r="A112" t="s">
        <v>525</v>
      </c>
      <c r="B112" t="s">
        <v>526</v>
      </c>
      <c r="C112" t="s">
        <v>3112</v>
      </c>
      <c r="D112" t="s">
        <v>94</v>
      </c>
      <c r="E112">
        <v>38369.9296875</v>
      </c>
      <c r="F112">
        <v>1046.75</v>
      </c>
      <c r="G112">
        <v>88.872407740645201</v>
      </c>
      <c r="H112">
        <f>(Table2[[#This Row],[1Y Return vs Nifty]]-AVERAGE(Table2[1Y Return vs Nifty]))/_xlfn.STDEV.P(Table2[1Y Return vs Nifty])</f>
        <v>1.2483166182962409</v>
      </c>
      <c r="I112">
        <v>-1.0851890247978999</v>
      </c>
      <c r="J112">
        <f>(Table2[[#This Row],[1M Return vs Nifty]]-AVERAGE(Table2[1M Return vs Nifty]))/_xlfn.STDEV.P(Table2[1M Return vs Nifty])</f>
        <v>6.9132316691779425E-2</v>
      </c>
      <c r="K112">
        <v>-1.95082553607633</v>
      </c>
      <c r="L112">
        <f>(Table2[[#This Row],[6M Return vs Nifty]]-AVERAGE(Table2[6M Return vs Nifty]))/_xlfn.STDEV.P(Table2[6M Return vs Nifty])</f>
        <v>-0.13983978005042971</v>
      </c>
      <c r="M112">
        <v>-5.96275658033138</v>
      </c>
      <c r="N112">
        <f>(Table2[[#This Row],[1W Return vs Nifty]]-AVERAGE(Table2[1W Return vs Nifty]))/_xlfn.STDEV.P(Table2[1W Return vs Nifty])</f>
        <v>-0.33739532408754869</v>
      </c>
      <c r="O112">
        <v>1115.67</v>
      </c>
      <c r="P112">
        <v>1189.8953455399901</v>
      </c>
      <c r="Q112">
        <v>1135.7031971414799</v>
      </c>
      <c r="R112">
        <v>30.0666274585076</v>
      </c>
      <c r="S112" s="1">
        <f>(Table2[[#This Row],[Close Price]]-Table2[[#This Row],[20D EMA]])/Table2[[#This Row],[20D EMA]]</f>
        <v>-6.1774539066211394E-2</v>
      </c>
      <c r="T112" s="1">
        <f>(Table2[[#This Row],[Close Price]]-Table2[[#This Row],[50D EMA]])/Table2[[#This Row],[50D EMA]]</f>
        <v>-0.12030078617966933</v>
      </c>
      <c r="U112" s="1">
        <f>(Table2[[#This Row],[Close Price]]-Table2[[#This Row],[200D EMA]])/Table2[[#This Row],[200D EMA]]</f>
        <v>-7.8324334531567397E-2</v>
      </c>
      <c r="V112">
        <v>0.61861849515376799</v>
      </c>
      <c r="W112">
        <v>1035</v>
      </c>
      <c r="X112">
        <v>1068.3499999999999</v>
      </c>
      <c r="Y112">
        <v>1010</v>
      </c>
      <c r="Z112">
        <v>1068.3499999999999</v>
      </c>
      <c r="AA112">
        <v>1000</v>
      </c>
      <c r="AB112">
        <v>1230</v>
      </c>
      <c r="AC112" s="1">
        <f>(Table2[[#This Row],[Close Price]]/Table2[[#This Row],[Day Low]])-1</f>
        <v>1.1352657004831013E-2</v>
      </c>
      <c r="AD112" s="1">
        <f>(Table2[[#This Row],[Day High]]/Table2[[#This Row],[Close Price]])-1</f>
        <v>2.0635299737282065E-2</v>
      </c>
      <c r="AE112" s="1">
        <f>(Table2[[#This Row],[Close Price]]/Table2[[#This Row],[Current Week Low]])-1</f>
        <v>3.6386138613861307E-2</v>
      </c>
      <c r="AF112" s="1">
        <f>(Table2[[#This Row],[Current Week High]]/Table2[[#This Row],[Close Price]])-1</f>
        <v>2.0635299737282065E-2</v>
      </c>
      <c r="AG112" s="1">
        <f>(Table2[[#This Row],[Close Price]]/Table2[[#This Row],[Current Month Low]])-1</f>
        <v>4.6750000000000069E-2</v>
      </c>
      <c r="AH112" s="1">
        <f>(Table2[[#This Row],[Current Month High]]/Table2[[#This Row],[Close Price]])-1</f>
        <v>0.17506567948411744</v>
      </c>
      <c r="AI112">
        <v>71.454502030093096</v>
      </c>
      <c r="AJ112">
        <v>119.318003247603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</v>
      </c>
      <c r="AM112">
        <v>0</v>
      </c>
      <c r="AN112">
        <v>-14.34</v>
      </c>
      <c r="AO112" t="s">
        <v>3146</v>
      </c>
      <c r="AP112">
        <v>0.16061848538381199</v>
      </c>
      <c r="AQ112">
        <f>(Table2[[#This Row],[Sharpe Ratio]]-AVERAGE(Table2[Sharpe Ratio]))/_xlfn.STDEV.P(Table2[Sharpe Ratio])</f>
        <v>1.2333508743662103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74</v>
      </c>
      <c r="AT112">
        <f>_xlfn.RANK.AVG(Table2[[#This Row],[6M Return vs Nifty Z-Score]],Table2[6M Return vs Nifty Z-Score])</f>
        <v>378</v>
      </c>
      <c r="AU112">
        <f>_xlfn.RANK.AVG(Table2[[#This Row],[Sharpe Ratio Z-Score]],Table2[Sharpe Ratio Z-Score])</f>
        <v>81</v>
      </c>
      <c r="AV112">
        <f>(Table2[[#This Row],[Rank 1Y]]+Table2[[#This Row],[Rank 6M]]+Table2[[#This Row],[Rank Sharpe]])/3</f>
        <v>177.66666666666666</v>
      </c>
    </row>
    <row r="113" spans="1:48" x14ac:dyDescent="0.3">
      <c r="A113" t="s">
        <v>1149</v>
      </c>
      <c r="B113" t="s">
        <v>1150</v>
      </c>
      <c r="C113" t="s">
        <v>3112</v>
      </c>
      <c r="D113" t="s">
        <v>264</v>
      </c>
      <c r="E113">
        <v>10415.1364128</v>
      </c>
      <c r="F113">
        <v>5131.6000000000004</v>
      </c>
      <c r="G113">
        <v>22.9077851831304</v>
      </c>
      <c r="H113">
        <f>(Table2[[#This Row],[1Y Return vs Nifty]]-AVERAGE(Table2[1Y Return vs Nifty]))/_xlfn.STDEV.P(Table2[1Y Return vs Nifty])</f>
        <v>7.3896634884398571E-2</v>
      </c>
      <c r="I113">
        <v>1.2737016454727299</v>
      </c>
      <c r="J113">
        <f>(Table2[[#This Row],[1M Return vs Nifty]]-AVERAGE(Table2[1M Return vs Nifty]))/_xlfn.STDEV.P(Table2[1M Return vs Nifty])</f>
        <v>0.34183411767522387</v>
      </c>
      <c r="K113">
        <v>9.7930081171555692</v>
      </c>
      <c r="L113">
        <f>(Table2[[#This Row],[6M Return vs Nifty]]-AVERAGE(Table2[6M Return vs Nifty]))/_xlfn.STDEV.P(Table2[6M Return vs Nifty])</f>
        <v>0.28369817313162754</v>
      </c>
      <c r="M113">
        <v>-6.1037883968407396</v>
      </c>
      <c r="N113">
        <f>(Table2[[#This Row],[1W Return vs Nifty]]-AVERAGE(Table2[1W Return vs Nifty]))/_xlfn.STDEV.P(Table2[1W Return vs Nifty])</f>
        <v>-0.3680943412964427</v>
      </c>
      <c r="O113">
        <v>5464.98</v>
      </c>
      <c r="P113">
        <v>5396.8821494197</v>
      </c>
      <c r="Q113">
        <v>4703.2132596746296</v>
      </c>
      <c r="R113">
        <v>32.0247778058934</v>
      </c>
      <c r="S113" s="1">
        <f>(Table2[[#This Row],[Close Price]]-Table2[[#This Row],[20D EMA]])/Table2[[#This Row],[20D EMA]]</f>
        <v>-6.1002967988903749E-2</v>
      </c>
      <c r="T113" s="1">
        <f>(Table2[[#This Row],[Close Price]]-Table2[[#This Row],[50D EMA]])/Table2[[#This Row],[50D EMA]]</f>
        <v>-4.9154704897201452E-2</v>
      </c>
      <c r="U113" s="1">
        <f>(Table2[[#This Row],[Close Price]]-Table2[[#This Row],[200D EMA]])/Table2[[#This Row],[200D EMA]]</f>
        <v>9.108384346471389E-2</v>
      </c>
      <c r="V113">
        <v>1.01433344271957</v>
      </c>
      <c r="W113">
        <v>5052</v>
      </c>
      <c r="X113">
        <v>5200</v>
      </c>
      <c r="Y113">
        <v>5052</v>
      </c>
      <c r="Z113">
        <v>5473.65</v>
      </c>
      <c r="AA113">
        <v>4971.1000000000004</v>
      </c>
      <c r="AB113">
        <v>5950</v>
      </c>
      <c r="AC113" s="1">
        <f>(Table2[[#This Row],[Close Price]]/Table2[[#This Row],[Day Low]])-1</f>
        <v>1.5756136183689762E-2</v>
      </c>
      <c r="AD113" s="1">
        <f>(Table2[[#This Row],[Day High]]/Table2[[#This Row],[Close Price]])-1</f>
        <v>1.3329176085431271E-2</v>
      </c>
      <c r="AE113" s="1">
        <f>(Table2[[#This Row],[Close Price]]/Table2[[#This Row],[Current Week Low]])-1</f>
        <v>1.5756136183689762E-2</v>
      </c>
      <c r="AF113" s="1">
        <f>(Table2[[#This Row],[Current Week High]]/Table2[[#This Row],[Close Price]])-1</f>
        <v>6.6655623976927147E-2</v>
      </c>
      <c r="AG113" s="1">
        <f>(Table2[[#This Row],[Close Price]]/Table2[[#This Row],[Current Month Low]])-1</f>
        <v>3.2286616644203514E-2</v>
      </c>
      <c r="AH113" s="1">
        <f>(Table2[[#This Row],[Current Month High]]/Table2[[#This Row],[Close Price]])-1</f>
        <v>0.15948242263621482</v>
      </c>
      <c r="AI113">
        <v>16.903110141086501</v>
      </c>
      <c r="AJ113">
        <v>70.371845949535199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0.04</v>
      </c>
      <c r="AM113" t="s">
        <v>3147</v>
      </c>
      <c r="AN113">
        <v>-4</v>
      </c>
      <c r="AO113" t="s">
        <v>3146</v>
      </c>
      <c r="AP113">
        <v>0.18418219402094299</v>
      </c>
      <c r="AQ113">
        <f>(Table2[[#This Row],[Sharpe Ratio]]-AVERAGE(Table2[Sharpe Ratio]))/_xlfn.STDEV.P(Table2[Sharpe Ratio])</f>
        <v>1.513422551736799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1.844757136131606</v>
      </c>
      <c r="AS113">
        <f>_xlfn.RANK.AVG(Table2[[#This Row],[1Y Return vs Nifty Z-Score]],Table2[1Y Return vs Nifty Z-Score])</f>
        <v>267</v>
      </c>
      <c r="AT113">
        <f>_xlfn.RANK.AVG(Table2[[#This Row],[6M Return vs Nifty Z-Score]],Table2[6M Return vs Nifty Z-Score])</f>
        <v>225</v>
      </c>
      <c r="AU113">
        <f>_xlfn.RANK.AVG(Table2[[#This Row],[Sharpe Ratio Z-Score]],Table2[Sharpe Ratio Z-Score])</f>
        <v>45</v>
      </c>
      <c r="AV113">
        <f>(Table2[[#This Row],[Rank 1Y]]+Table2[[#This Row],[Rank 6M]]+Table2[[#This Row],[Rank Sharpe]])/3</f>
        <v>179</v>
      </c>
    </row>
    <row r="114" spans="1:48" x14ac:dyDescent="0.3">
      <c r="A114" t="s">
        <v>257</v>
      </c>
      <c r="B114" t="s">
        <v>258</v>
      </c>
      <c r="C114" t="s">
        <v>3105</v>
      </c>
      <c r="D114" t="s">
        <v>249</v>
      </c>
      <c r="E114">
        <v>96678.532670850007</v>
      </c>
      <c r="F114">
        <v>994.5</v>
      </c>
      <c r="G114">
        <v>44.157847855230003</v>
      </c>
      <c r="H114">
        <f>(Table2[[#This Row],[1Y Return vs Nifty]]-AVERAGE(Table2[1Y Return vs Nifty]))/_xlfn.STDEV.P(Table2[1Y Return vs Nifty])</f>
        <v>0.45222819024360889</v>
      </c>
      <c r="I114">
        <v>7.3628182349653697</v>
      </c>
      <c r="J114">
        <f>(Table2[[#This Row],[1M Return vs Nifty]]-AVERAGE(Table2[1M Return vs Nifty]))/_xlfn.STDEV.P(Table2[1M Return vs Nifty])</f>
        <v>1.0457722362495387</v>
      </c>
      <c r="K114">
        <v>10.6083591901753</v>
      </c>
      <c r="L114">
        <f>(Table2[[#This Row],[6M Return vs Nifty]]-AVERAGE(Table2[6M Return vs Nifty]))/_xlfn.STDEV.P(Table2[6M Return vs Nifty])</f>
        <v>0.31310357300260883</v>
      </c>
      <c r="M114">
        <v>1.70212527048895</v>
      </c>
      <c r="N114">
        <f>(Table2[[#This Row],[1W Return vs Nifty]]-AVERAGE(Table2[1W Return vs Nifty]))/_xlfn.STDEV.P(Table2[1W Return vs Nifty])</f>
        <v>1.3310532974109659</v>
      </c>
      <c r="O114">
        <v>948.82</v>
      </c>
      <c r="P114">
        <v>935.98578868452898</v>
      </c>
      <c r="Q114">
        <v>846.88987811593495</v>
      </c>
      <c r="R114">
        <v>67.761022802820193</v>
      </c>
      <c r="S114" s="1">
        <f>(Table2[[#This Row],[Close Price]]-Table2[[#This Row],[20D EMA]])/Table2[[#This Row],[20D EMA]]</f>
        <v>4.8144010455091535E-2</v>
      </c>
      <c r="T114" s="1">
        <f>(Table2[[#This Row],[Close Price]]-Table2[[#This Row],[50D EMA]])/Table2[[#This Row],[50D EMA]]</f>
        <v>6.2516132213619582E-2</v>
      </c>
      <c r="U114" s="1">
        <f>(Table2[[#This Row],[Close Price]]-Table2[[#This Row],[200D EMA]])/Table2[[#This Row],[200D EMA]]</f>
        <v>0.1742967128293603</v>
      </c>
      <c r="V114">
        <v>0.87446555207255605</v>
      </c>
      <c r="W114">
        <v>965.3</v>
      </c>
      <c r="X114">
        <v>999</v>
      </c>
      <c r="Y114">
        <v>937.95</v>
      </c>
      <c r="Z114">
        <v>999</v>
      </c>
      <c r="AA114">
        <v>888.9</v>
      </c>
      <c r="AB114">
        <v>999</v>
      </c>
      <c r="AC114" s="1">
        <f>(Table2[[#This Row],[Close Price]]/Table2[[#This Row],[Day Low]])-1</f>
        <v>3.0249663317103437E-2</v>
      </c>
      <c r="AD114" s="1">
        <f>(Table2[[#This Row],[Day High]]/Table2[[#This Row],[Close Price]])-1</f>
        <v>4.5248868778280382E-3</v>
      </c>
      <c r="AE114" s="1">
        <f>(Table2[[#This Row],[Close Price]]/Table2[[#This Row],[Current Week Low]])-1</f>
        <v>6.0291060291060239E-2</v>
      </c>
      <c r="AF114" s="1">
        <f>(Table2[[#This Row],[Current Week High]]/Table2[[#This Row],[Close Price]])-1</f>
        <v>4.5248868778280382E-3</v>
      </c>
      <c r="AG114" s="1">
        <f>(Table2[[#This Row],[Close Price]]/Table2[[#This Row],[Current Month Low]])-1</f>
        <v>0.1187985150185622</v>
      </c>
      <c r="AH114" s="1">
        <f>(Table2[[#This Row],[Current Month High]]/Table2[[#This Row],[Close Price]])-1</f>
        <v>4.5248868778280382E-3</v>
      </c>
      <c r="AI114">
        <v>12.4183006535947</v>
      </c>
      <c r="AJ114">
        <v>76.957295373665403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0.11</v>
      </c>
      <c r="AM114" t="s">
        <v>3147</v>
      </c>
      <c r="AN114">
        <v>5.82</v>
      </c>
      <c r="AO114" t="s">
        <v>3147</v>
      </c>
      <c r="AP114">
        <v>0.12487618421039499</v>
      </c>
      <c r="AQ114">
        <f>(Table2[[#This Row],[Sharpe Ratio]]-AVERAGE(Table2[Sharpe Ratio]))/_xlfn.STDEV.P(Table2[Sharpe Ratio])</f>
        <v>0.80852783836288966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3.950685135269612</v>
      </c>
      <c r="AS114">
        <f>_xlfn.RANK.AVG(Table2[[#This Row],[1Y Return vs Nifty Z-Score]],Table2[1Y Return vs Nifty Z-Score])</f>
        <v>180</v>
      </c>
      <c r="AT114">
        <f>_xlfn.RANK.AVG(Table2[[#This Row],[6M Return vs Nifty Z-Score]],Table2[6M Return vs Nifty Z-Score])</f>
        <v>217</v>
      </c>
      <c r="AU114">
        <f>_xlfn.RANK.AVG(Table2[[#This Row],[Sharpe Ratio Z-Score]],Table2[Sharpe Ratio Z-Score])</f>
        <v>141</v>
      </c>
      <c r="AV114">
        <f>(Table2[[#This Row],[Rank 1Y]]+Table2[[#This Row],[Rank 6M]]+Table2[[#This Row],[Rank Sharpe]])/3</f>
        <v>179.33333333333334</v>
      </c>
    </row>
    <row r="115" spans="1:48" x14ac:dyDescent="0.3">
      <c r="A115" t="s">
        <v>624</v>
      </c>
      <c r="B115" t="s">
        <v>625</v>
      </c>
      <c r="C115" t="s">
        <v>3103</v>
      </c>
      <c r="D115" t="s">
        <v>237</v>
      </c>
      <c r="E115">
        <v>29913.245886690001</v>
      </c>
      <c r="F115">
        <v>2236.0500000000002</v>
      </c>
      <c r="G115">
        <v>50.080621930877001</v>
      </c>
      <c r="H115">
        <f>(Table2[[#This Row],[1Y Return vs Nifty]]-AVERAGE(Table2[1Y Return vs Nifty]))/_xlfn.STDEV.P(Table2[1Y Return vs Nifty])</f>
        <v>0.5576759888057643</v>
      </c>
      <c r="I115">
        <v>16.7700129448681</v>
      </c>
      <c r="J115">
        <f>(Table2[[#This Row],[1M Return vs Nifty]]-AVERAGE(Table2[1M Return vs Nifty]))/_xlfn.STDEV.P(Table2[1M Return vs Nifty])</f>
        <v>2.1332999338761898</v>
      </c>
      <c r="K115">
        <v>18.124343916444001</v>
      </c>
      <c r="L115">
        <f>(Table2[[#This Row],[6M Return vs Nifty]]-AVERAGE(Table2[6M Return vs Nifty]))/_xlfn.STDEV.P(Table2[6M Return vs Nifty])</f>
        <v>0.58416538136153484</v>
      </c>
      <c r="M115">
        <v>6.3026740931632697</v>
      </c>
      <c r="N115">
        <f>(Table2[[#This Row],[1W Return vs Nifty]]-AVERAGE(Table2[1W Return vs Nifty]))/_xlfn.STDEV.P(Table2[1W Return vs Nifty])</f>
        <v>2.33247504020092</v>
      </c>
      <c r="O115">
        <v>2186.7800000000002</v>
      </c>
      <c r="P115">
        <v>2070.4988580855802</v>
      </c>
      <c r="Q115">
        <v>1795.4091621432899</v>
      </c>
      <c r="R115">
        <v>54.423459531196798</v>
      </c>
      <c r="S115" s="1">
        <f>(Table2[[#This Row],[Close Price]]-Table2[[#This Row],[20D EMA]])/Table2[[#This Row],[20D EMA]]</f>
        <v>2.2530844437940706E-2</v>
      </c>
      <c r="T115" s="1">
        <f>(Table2[[#This Row],[Close Price]]-Table2[[#This Row],[50D EMA]])/Table2[[#This Row],[50D EMA]]</f>
        <v>7.995712785250772E-2</v>
      </c>
      <c r="U115" s="1">
        <f>(Table2[[#This Row],[Close Price]]-Table2[[#This Row],[200D EMA]])/Table2[[#This Row],[200D EMA]]</f>
        <v>0.24542641707959778</v>
      </c>
      <c r="V115">
        <v>1.39407459823508</v>
      </c>
      <c r="W115">
        <v>2206</v>
      </c>
      <c r="X115">
        <v>2308.4499999999998</v>
      </c>
      <c r="Y115">
        <v>2206</v>
      </c>
      <c r="Z115">
        <v>2313.9499999999998</v>
      </c>
      <c r="AA115">
        <v>1927.75</v>
      </c>
      <c r="AB115">
        <v>2524</v>
      </c>
      <c r="AC115" s="1">
        <f>(Table2[[#This Row],[Close Price]]/Table2[[#This Row],[Day Low]])-1</f>
        <v>1.3621940163191404E-2</v>
      </c>
      <c r="AD115" s="1">
        <f>(Table2[[#This Row],[Day High]]/Table2[[#This Row],[Close Price]])-1</f>
        <v>3.2378524630486627E-2</v>
      </c>
      <c r="AE115" s="1">
        <f>(Table2[[#This Row],[Close Price]]/Table2[[#This Row],[Current Week Low]])-1</f>
        <v>1.3621940163191404E-2</v>
      </c>
      <c r="AF115" s="1">
        <f>(Table2[[#This Row],[Current Week High]]/Table2[[#This Row],[Close Price]])-1</f>
        <v>3.4838219181145158E-2</v>
      </c>
      <c r="AG115" s="1">
        <f>(Table2[[#This Row],[Close Price]]/Table2[[#This Row],[Current Month Low]])-1</f>
        <v>0.15992737647516542</v>
      </c>
      <c r="AH115" s="1">
        <f>(Table2[[#This Row],[Current Month High]]/Table2[[#This Row],[Close Price]])-1</f>
        <v>0.12877619015674946</v>
      </c>
      <c r="AI115">
        <v>12.877619015674901</v>
      </c>
      <c r="AJ115">
        <v>85.111138706072197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0.34</v>
      </c>
      <c r="AM115" t="s">
        <v>3147</v>
      </c>
      <c r="AN115">
        <v>3.97</v>
      </c>
      <c r="AO115" t="s">
        <v>3147</v>
      </c>
      <c r="AP115">
        <v>9.6195835161895005E-2</v>
      </c>
      <c r="AQ115">
        <f>(Table2[[#This Row],[Sharpe Ratio]]-AVERAGE(Table2[Sharpe Ratio]))/_xlfn.STDEV.P(Table2[Sharpe Ratio])</f>
        <v>0.46764119826372036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6.0752575425081297</v>
      </c>
      <c r="AS115">
        <f>_xlfn.RANK.AVG(Table2[[#This Row],[1Y Return vs Nifty Z-Score]],Table2[1Y Return vs Nifty Z-Score])</f>
        <v>162</v>
      </c>
      <c r="AT115">
        <f>_xlfn.RANK.AVG(Table2[[#This Row],[6M Return vs Nifty Z-Score]],Table2[6M Return vs Nifty Z-Score])</f>
        <v>153</v>
      </c>
      <c r="AU115">
        <f>_xlfn.RANK.AVG(Table2[[#This Row],[Sharpe Ratio Z-Score]],Table2[Sharpe Ratio Z-Score])</f>
        <v>225</v>
      </c>
      <c r="AV115">
        <f>(Table2[[#This Row],[Rank 1Y]]+Table2[[#This Row],[Rank 6M]]+Table2[[#This Row],[Rank Sharpe]])/3</f>
        <v>180</v>
      </c>
    </row>
    <row r="116" spans="1:48" x14ac:dyDescent="0.3">
      <c r="A116" t="s">
        <v>460</v>
      </c>
      <c r="B116" t="s">
        <v>461</v>
      </c>
      <c r="C116" t="s">
        <v>3115</v>
      </c>
      <c r="D116" t="s">
        <v>422</v>
      </c>
      <c r="E116">
        <v>47362.140912795003</v>
      </c>
      <c r="F116">
        <v>1608.05</v>
      </c>
      <c r="G116">
        <v>26.047893833520401</v>
      </c>
      <c r="H116">
        <f>(Table2[[#This Row],[1Y Return vs Nifty]]-AVERAGE(Table2[1Y Return vs Nifty]))/_xlfn.STDEV.P(Table2[1Y Return vs Nifty])</f>
        <v>0.12980245540034249</v>
      </c>
      <c r="I116">
        <v>2.9619119961920002</v>
      </c>
      <c r="J116">
        <f>(Table2[[#This Row],[1M Return vs Nifty]]-AVERAGE(Table2[1M Return vs Nifty]))/_xlfn.STDEV.P(Table2[1M Return vs Nifty])</f>
        <v>0.53700128200472597</v>
      </c>
      <c r="K116">
        <v>25.511618382554801</v>
      </c>
      <c r="L116">
        <f>(Table2[[#This Row],[6M Return vs Nifty]]-AVERAGE(Table2[6M Return vs Nifty]))/_xlfn.STDEV.P(Table2[6M Return vs Nifty])</f>
        <v>0.85058529153367868</v>
      </c>
      <c r="M116">
        <v>0.98958024116144305</v>
      </c>
      <c r="N116">
        <f>(Table2[[#This Row],[1W Return vs Nifty]]-AVERAGE(Table2[1W Return vs Nifty]))/_xlfn.STDEV.P(Table2[1W Return vs Nifty])</f>
        <v>1.1759504797713356</v>
      </c>
      <c r="O116">
        <v>1621.03</v>
      </c>
      <c r="P116">
        <v>1635.5591180432</v>
      </c>
      <c r="Q116">
        <v>1454.77197706935</v>
      </c>
      <c r="R116">
        <v>48.193186439796101</v>
      </c>
      <c r="S116" s="1">
        <f>(Table2[[#This Row],[Close Price]]-Table2[[#This Row],[20D EMA]])/Table2[[#This Row],[20D EMA]]</f>
        <v>-8.0072546467369627E-3</v>
      </c>
      <c r="T116" s="1">
        <f>(Table2[[#This Row],[Close Price]]-Table2[[#This Row],[50D EMA]])/Table2[[#This Row],[50D EMA]]</f>
        <v>-1.6819396951002437E-2</v>
      </c>
      <c r="U116" s="1">
        <f>(Table2[[#This Row],[Close Price]]-Table2[[#This Row],[200D EMA]])/Table2[[#This Row],[200D EMA]]</f>
        <v>0.10536223225816446</v>
      </c>
      <c r="V116">
        <v>0.76892732426494204</v>
      </c>
      <c r="W116">
        <v>1573.05</v>
      </c>
      <c r="X116">
        <v>1619.95</v>
      </c>
      <c r="Y116">
        <v>1573.05</v>
      </c>
      <c r="Z116">
        <v>1639.1</v>
      </c>
      <c r="AA116">
        <v>1545.65</v>
      </c>
      <c r="AB116">
        <v>1739.4</v>
      </c>
      <c r="AC116" s="1">
        <f>(Table2[[#This Row],[Close Price]]/Table2[[#This Row],[Day Low]])-1</f>
        <v>2.2249769555958254E-2</v>
      </c>
      <c r="AD116" s="1">
        <f>(Table2[[#This Row],[Day High]]/Table2[[#This Row],[Close Price]])-1</f>
        <v>7.4002674046205197E-3</v>
      </c>
      <c r="AE116" s="1">
        <f>(Table2[[#This Row],[Close Price]]/Table2[[#This Row],[Current Week Low]])-1</f>
        <v>2.2249769555958254E-2</v>
      </c>
      <c r="AF116" s="1">
        <f>(Table2[[#This Row],[Current Week High]]/Table2[[#This Row],[Close Price]])-1</f>
        <v>1.9309101085165148E-2</v>
      </c>
      <c r="AG116" s="1">
        <f>(Table2[[#This Row],[Close Price]]/Table2[[#This Row],[Current Month Low]])-1</f>
        <v>4.0371364797981313E-2</v>
      </c>
      <c r="AH116" s="1">
        <f>(Table2[[#This Row],[Current Month High]]/Table2[[#This Row],[Close Price]])-1</f>
        <v>8.1682783495538258E-2</v>
      </c>
      <c r="AI116">
        <v>11.2527595534964</v>
      </c>
      <c r="AJ116">
        <v>57.798930376330901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-0.01</v>
      </c>
      <c r="AM116" t="s">
        <v>3146</v>
      </c>
      <c r="AN116">
        <v>-1.89</v>
      </c>
      <c r="AO116" t="s">
        <v>3146</v>
      </c>
      <c r="AP116">
        <v>0.112240462233316</v>
      </c>
      <c r="AQ116">
        <f>(Table2[[#This Row],[Sharpe Ratio]]-AVERAGE(Table2[Sharpe Ratio]))/_xlfn.STDEV.P(Table2[Sharpe Ratio])</f>
        <v>0.65834316652679259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251</v>
      </c>
      <c r="AT116">
        <f>_xlfn.RANK.AVG(Table2[[#This Row],[6M Return vs Nifty Z-Score]],Table2[6M Return vs Nifty Z-Score])</f>
        <v>110</v>
      </c>
      <c r="AU116">
        <f>_xlfn.RANK.AVG(Table2[[#This Row],[Sharpe Ratio Z-Score]],Table2[Sharpe Ratio Z-Score])</f>
        <v>181</v>
      </c>
      <c r="AV116">
        <f>(Table2[[#This Row],[Rank 1Y]]+Table2[[#This Row],[Rank 6M]]+Table2[[#This Row],[Rank Sharpe]])/3</f>
        <v>180.66666666666666</v>
      </c>
    </row>
    <row r="117" spans="1:48" x14ac:dyDescent="0.3">
      <c r="A117" t="s">
        <v>1451</v>
      </c>
      <c r="B117" t="s">
        <v>1452</v>
      </c>
      <c r="C117" t="s">
        <v>3109</v>
      </c>
      <c r="D117" t="s">
        <v>75</v>
      </c>
      <c r="E117">
        <v>6945.050964</v>
      </c>
      <c r="F117">
        <v>339</v>
      </c>
      <c r="G117">
        <v>41.513959092922299</v>
      </c>
      <c r="H117">
        <f>(Table2[[#This Row],[1Y Return vs Nifty]]-AVERAGE(Table2[1Y Return vs Nifty]))/_xlfn.STDEV.P(Table2[1Y Return vs Nifty])</f>
        <v>0.40515696212182467</v>
      </c>
      <c r="I117">
        <v>29.1444541386461</v>
      </c>
      <c r="J117">
        <f>(Table2[[#This Row],[1M Return vs Nifty]]-AVERAGE(Table2[1M Return vs Nifty]))/_xlfn.STDEV.P(Table2[1M Return vs Nifty])</f>
        <v>3.5638589853136322</v>
      </c>
      <c r="K117">
        <v>46.213313187780003</v>
      </c>
      <c r="L117">
        <f>(Table2[[#This Row],[6M Return vs Nifty]]-AVERAGE(Table2[6M Return vs Nifty]))/_xlfn.STDEV.P(Table2[6M Return vs Nifty])</f>
        <v>1.5971859080020301</v>
      </c>
      <c r="M117">
        <v>-9.8673476338435293</v>
      </c>
      <c r="N117">
        <f>(Table2[[#This Row],[1W Return vs Nifty]]-AVERAGE(Table2[1W Return vs Nifty]))/_xlfn.STDEV.P(Table2[1W Return vs Nifty])</f>
        <v>-1.1873248712795326</v>
      </c>
      <c r="O117">
        <v>323.31</v>
      </c>
      <c r="P117">
        <v>311.81435275525303</v>
      </c>
      <c r="Q117">
        <v>271.94947739580198</v>
      </c>
      <c r="R117">
        <v>61.470325103739803</v>
      </c>
      <c r="S117" s="1">
        <f>(Table2[[#This Row],[Close Price]]-Table2[[#This Row],[20D EMA]])/Table2[[#This Row],[20D EMA]]</f>
        <v>4.8529275308527409E-2</v>
      </c>
      <c r="T117" s="1">
        <f>(Table2[[#This Row],[Close Price]]-Table2[[#This Row],[50D EMA]])/Table2[[#This Row],[50D EMA]]</f>
        <v>8.7185362073712261E-2</v>
      </c>
      <c r="U117" s="1">
        <f>(Table2[[#This Row],[Close Price]]-Table2[[#This Row],[200D EMA]])/Table2[[#This Row],[200D EMA]]</f>
        <v>0.24655507061927917</v>
      </c>
      <c r="V117">
        <v>2.07967064302425</v>
      </c>
      <c r="W117">
        <v>338</v>
      </c>
      <c r="X117">
        <v>341.65</v>
      </c>
      <c r="Y117">
        <v>332.7</v>
      </c>
      <c r="Z117">
        <v>342.65</v>
      </c>
      <c r="AA117">
        <v>282.05</v>
      </c>
      <c r="AB117">
        <v>379</v>
      </c>
      <c r="AC117" s="1">
        <f>(Table2[[#This Row],[Close Price]]/Table2[[#This Row],[Day Low]])-1</f>
        <v>2.9585798816567088E-3</v>
      </c>
      <c r="AD117" s="1">
        <f>(Table2[[#This Row],[Day High]]/Table2[[#This Row],[Close Price]])-1</f>
        <v>7.8171091445426999E-3</v>
      </c>
      <c r="AE117" s="1">
        <f>(Table2[[#This Row],[Close Price]]/Table2[[#This Row],[Current Week Low]])-1</f>
        <v>1.8935978358881833E-2</v>
      </c>
      <c r="AF117" s="1">
        <f>(Table2[[#This Row],[Current Week High]]/Table2[[#This Row],[Close Price]])-1</f>
        <v>1.0766961651917262E-2</v>
      </c>
      <c r="AG117" s="1">
        <f>(Table2[[#This Row],[Close Price]]/Table2[[#This Row],[Current Month Low]])-1</f>
        <v>0.20191455415706439</v>
      </c>
      <c r="AH117" s="1">
        <f>(Table2[[#This Row],[Current Month High]]/Table2[[#This Row],[Close Price]])-1</f>
        <v>0.11799410029498536</v>
      </c>
      <c r="AI117">
        <v>11.7994100294985</v>
      </c>
      <c r="AJ117">
        <v>86.263736263736206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7.0000000000000007E-2</v>
      </c>
      <c r="AM117" t="s">
        <v>3147</v>
      </c>
      <c r="AN117">
        <v>14.62</v>
      </c>
      <c r="AO117" t="s">
        <v>3147</v>
      </c>
      <c r="AP117">
        <v>6.7022765458822006E-2</v>
      </c>
      <c r="AQ117">
        <f>(Table2[[#This Row],[Sharpe Ratio]]-AVERAGE(Table2[Sharpe Ratio]))/_xlfn.STDEV.P(Table2[Sharpe Ratio])</f>
        <v>0.12089821770785636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4.4997752018658108</v>
      </c>
      <c r="AS117">
        <f>_xlfn.RANK.AVG(Table2[[#This Row],[1Y Return vs Nifty Z-Score]],Table2[1Y Return vs Nifty Z-Score])</f>
        <v>188</v>
      </c>
      <c r="AT117">
        <f>_xlfn.RANK.AVG(Table2[[#This Row],[6M Return vs Nifty Z-Score]],Table2[6M Return vs Nifty Z-Score])</f>
        <v>48</v>
      </c>
      <c r="AU117">
        <f>_xlfn.RANK.AVG(Table2[[#This Row],[Sharpe Ratio Z-Score]],Table2[Sharpe Ratio Z-Score])</f>
        <v>306</v>
      </c>
      <c r="AV117">
        <f>(Table2[[#This Row],[Rank 1Y]]+Table2[[#This Row],[Rank 6M]]+Table2[[#This Row],[Rank Sharpe]])/3</f>
        <v>180.66666666666666</v>
      </c>
    </row>
    <row r="118" spans="1:48" x14ac:dyDescent="0.3">
      <c r="A118" t="s">
        <v>203</v>
      </c>
      <c r="B118" t="s">
        <v>204</v>
      </c>
      <c r="C118" t="s">
        <v>3101</v>
      </c>
      <c r="D118" t="s">
        <v>54</v>
      </c>
      <c r="E118">
        <v>122797.031630039</v>
      </c>
      <c r="F118">
        <v>3265.8</v>
      </c>
      <c r="G118">
        <v>44.139297895228999</v>
      </c>
      <c r="H118">
        <f>(Table2[[#This Row],[1Y Return vs Nifty]]-AVERAGE(Table2[1Y Return vs Nifty]))/_xlfn.STDEV.P(Table2[1Y Return vs Nifty])</f>
        <v>0.45189793073673951</v>
      </c>
      <c r="I118">
        <v>-3.2721270564560299</v>
      </c>
      <c r="J118">
        <f>(Table2[[#This Row],[1M Return vs Nifty]]-AVERAGE(Table2[1M Return vs Nifty]))/_xlfn.STDEV.P(Table2[1M Return vs Nifty])</f>
        <v>-0.18369073585093953</v>
      </c>
      <c r="K118">
        <v>22.987949027709799</v>
      </c>
      <c r="L118">
        <f>(Table2[[#This Row],[6M Return vs Nifty]]-AVERAGE(Table2[6M Return vs Nifty]))/_xlfn.STDEV.P(Table2[6M Return vs Nifty])</f>
        <v>0.75956988850426144</v>
      </c>
      <c r="M118">
        <v>-0.78353824851370901</v>
      </c>
      <c r="N118">
        <f>(Table2[[#This Row],[1W Return vs Nifty]]-AVERAGE(Table2[1W Return vs Nifty]))/_xlfn.STDEV.P(Table2[1W Return vs Nifty])</f>
        <v>0.78998796170128616</v>
      </c>
      <c r="O118">
        <v>3305.07</v>
      </c>
      <c r="P118">
        <v>3267.53956677924</v>
      </c>
      <c r="Q118">
        <v>2792.06029210929</v>
      </c>
      <c r="R118">
        <v>48.006929655158103</v>
      </c>
      <c r="S118" s="1">
        <f>(Table2[[#This Row],[Close Price]]-Table2[[#This Row],[20D EMA]])/Table2[[#This Row],[20D EMA]]</f>
        <v>-1.1881745318556031E-2</v>
      </c>
      <c r="T118" s="1">
        <f>(Table2[[#This Row],[Close Price]]-Table2[[#This Row],[50D EMA]])/Table2[[#This Row],[50D EMA]]</f>
        <v>-5.3237818355003326E-4</v>
      </c>
      <c r="U118" s="1">
        <f>(Table2[[#This Row],[Close Price]]-Table2[[#This Row],[200D EMA]])/Table2[[#This Row],[200D EMA]]</f>
        <v>0.16967388176736639</v>
      </c>
      <c r="V118">
        <v>1.52959021114488</v>
      </c>
      <c r="W118">
        <v>3162.4</v>
      </c>
      <c r="X118">
        <v>3285.65</v>
      </c>
      <c r="Y118">
        <v>3144</v>
      </c>
      <c r="Z118">
        <v>3344.15</v>
      </c>
      <c r="AA118">
        <v>3028</v>
      </c>
      <c r="AB118">
        <v>3627.8</v>
      </c>
      <c r="AC118" s="1">
        <f>(Table2[[#This Row],[Close Price]]/Table2[[#This Row],[Day Low]])-1</f>
        <v>3.2696686061219449E-2</v>
      </c>
      <c r="AD118" s="1">
        <f>(Table2[[#This Row],[Day High]]/Table2[[#This Row],[Close Price]])-1</f>
        <v>6.0781431808438757E-3</v>
      </c>
      <c r="AE118" s="1">
        <f>(Table2[[#This Row],[Close Price]]/Table2[[#This Row],[Current Week Low]])-1</f>
        <v>3.8740458015267265E-2</v>
      </c>
      <c r="AF118" s="1">
        <f>(Table2[[#This Row],[Current Week High]]/Table2[[#This Row],[Close Price]])-1</f>
        <v>2.3991058852348646E-2</v>
      </c>
      <c r="AG118" s="1">
        <f>(Table2[[#This Row],[Close Price]]/Table2[[#This Row],[Current Month Low]])-1</f>
        <v>7.853368560105678E-2</v>
      </c>
      <c r="AH118" s="1">
        <f>(Table2[[#This Row],[Current Month High]]/Table2[[#This Row],[Close Price]])-1</f>
        <v>0.11084573458264435</v>
      </c>
      <c r="AI118">
        <v>11.8332414722273</v>
      </c>
      <c r="AJ118">
        <v>75.086449537595499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0.04</v>
      </c>
      <c r="AM118" t="s">
        <v>3147</v>
      </c>
      <c r="AN118">
        <v>-2.2599999999999998</v>
      </c>
      <c r="AO118" t="s">
        <v>3146</v>
      </c>
      <c r="AP118">
        <v>9.2279935066505003E-2</v>
      </c>
      <c r="AQ118">
        <f>(Table2[[#This Row],[Sharpe Ratio]]-AVERAGE(Table2[Sharpe Ratio]))/_xlfn.STDEV.P(Table2[Sharpe Ratio])</f>
        <v>0.42109790047385853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2.2388629455652063</v>
      </c>
      <c r="AS118">
        <f>_xlfn.RANK.AVG(Table2[[#This Row],[1Y Return vs Nifty Z-Score]],Table2[1Y Return vs Nifty Z-Score])</f>
        <v>182</v>
      </c>
      <c r="AT118">
        <f>_xlfn.RANK.AVG(Table2[[#This Row],[6M Return vs Nifty Z-Score]],Table2[6M Return vs Nifty Z-Score])</f>
        <v>126</v>
      </c>
      <c r="AU118">
        <f>_xlfn.RANK.AVG(Table2[[#This Row],[Sharpe Ratio Z-Score]],Table2[Sharpe Ratio Z-Score])</f>
        <v>236</v>
      </c>
      <c r="AV118">
        <f>(Table2[[#This Row],[Rank 1Y]]+Table2[[#This Row],[Rank 6M]]+Table2[[#This Row],[Rank Sharpe]])/3</f>
        <v>181.33333333333334</v>
      </c>
    </row>
    <row r="119" spans="1:48" x14ac:dyDescent="0.3">
      <c r="A119" t="s">
        <v>832</v>
      </c>
      <c r="B119" t="s">
        <v>833</v>
      </c>
      <c r="C119" t="s">
        <v>3105</v>
      </c>
      <c r="D119" t="s">
        <v>51</v>
      </c>
      <c r="E119">
        <v>18350</v>
      </c>
      <c r="F119">
        <v>7340</v>
      </c>
      <c r="G119">
        <v>26.7869704438104</v>
      </c>
      <c r="H119">
        <f>(Table2[[#This Row],[1Y Return vs Nifty]]-AVERAGE(Table2[1Y Return vs Nifty]))/_xlfn.STDEV.P(Table2[1Y Return vs Nifty])</f>
        <v>0.14296081675744812</v>
      </c>
      <c r="I119">
        <v>5.2857288872379797</v>
      </c>
      <c r="J119">
        <f>(Table2[[#This Row],[1M Return vs Nifty]]-AVERAGE(Table2[1M Return vs Nifty]))/_xlfn.STDEV.P(Table2[1M Return vs Nifty])</f>
        <v>0.80564834535984253</v>
      </c>
      <c r="K119">
        <v>24.086261761910201</v>
      </c>
      <c r="L119">
        <f>(Table2[[#This Row],[6M Return vs Nifty]]-AVERAGE(Table2[6M Return vs Nifty]))/_xlfn.STDEV.P(Table2[6M Return vs Nifty])</f>
        <v>0.79918021858323107</v>
      </c>
      <c r="M119">
        <v>-4.6130558485739899</v>
      </c>
      <c r="N119">
        <f>(Table2[[#This Row],[1W Return vs Nifty]]-AVERAGE(Table2[1W Return vs Nifty]))/_xlfn.STDEV.P(Table2[1W Return vs Nifty])</f>
        <v>-4.3600015932192732E-2</v>
      </c>
      <c r="O119">
        <v>7361.59</v>
      </c>
      <c r="P119">
        <v>7198.8229313851998</v>
      </c>
      <c r="Q119">
        <v>6308.0955723915204</v>
      </c>
      <c r="R119">
        <v>49.448379274916697</v>
      </c>
      <c r="S119" s="1">
        <f>(Table2[[#This Row],[Close Price]]-Table2[[#This Row],[20D EMA]])/Table2[[#This Row],[20D EMA]]</f>
        <v>-2.9327903346967358E-3</v>
      </c>
      <c r="T119" s="1">
        <f>(Table2[[#This Row],[Close Price]]-Table2[[#This Row],[50D EMA]])/Table2[[#This Row],[50D EMA]]</f>
        <v>1.9611132258761484E-2</v>
      </c>
      <c r="U119" s="1">
        <f>(Table2[[#This Row],[Close Price]]-Table2[[#This Row],[200D EMA]])/Table2[[#This Row],[200D EMA]]</f>
        <v>0.16358414608123395</v>
      </c>
      <c r="V119">
        <v>0.224458878066472</v>
      </c>
      <c r="W119">
        <v>6955</v>
      </c>
      <c r="X119">
        <v>7497.45</v>
      </c>
      <c r="Y119">
        <v>6955</v>
      </c>
      <c r="Z119">
        <v>7497.45</v>
      </c>
      <c r="AA119">
        <v>6955</v>
      </c>
      <c r="AB119">
        <v>8139</v>
      </c>
      <c r="AC119" s="1">
        <f>(Table2[[#This Row],[Close Price]]/Table2[[#This Row],[Day Low]])-1</f>
        <v>5.5355859094176951E-2</v>
      </c>
      <c r="AD119" s="1">
        <f>(Table2[[#This Row],[Day High]]/Table2[[#This Row],[Close Price]])-1</f>
        <v>2.1450953678474161E-2</v>
      </c>
      <c r="AE119" s="1">
        <f>(Table2[[#This Row],[Close Price]]/Table2[[#This Row],[Current Week Low]])-1</f>
        <v>5.5355859094176951E-2</v>
      </c>
      <c r="AF119" s="1">
        <f>(Table2[[#This Row],[Current Week High]]/Table2[[#This Row],[Close Price]])-1</f>
        <v>2.1450953678474161E-2</v>
      </c>
      <c r="AG119" s="1">
        <f>(Table2[[#This Row],[Close Price]]/Table2[[#This Row],[Current Month Low]])-1</f>
        <v>5.5355859094176951E-2</v>
      </c>
      <c r="AH119" s="1">
        <f>(Table2[[#This Row],[Current Month High]]/Table2[[#This Row],[Close Price]])-1</f>
        <v>0.1088555858310627</v>
      </c>
      <c r="AI119">
        <v>10.885558583106199</v>
      </c>
      <c r="AJ119">
        <v>62.749445676274902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0.08</v>
      </c>
      <c r="AM119" t="s">
        <v>3147</v>
      </c>
      <c r="AN119">
        <v>-5.77</v>
      </c>
      <c r="AO119" t="s">
        <v>3146</v>
      </c>
      <c r="AP119">
        <v>0.11178402717851101</v>
      </c>
      <c r="AQ119">
        <f>(Table2[[#This Row],[Sharpe Ratio]]-AVERAGE(Table2[Sharpe Ratio]))/_xlfn.STDEV.P(Table2[Sharpe Ratio])</f>
        <v>0.65291810660186489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2.3571074713701941</v>
      </c>
      <c r="AS119">
        <f>_xlfn.RANK.AVG(Table2[[#This Row],[1Y Return vs Nifty Z-Score]],Table2[1Y Return vs Nifty Z-Score])</f>
        <v>247</v>
      </c>
      <c r="AT119">
        <f>_xlfn.RANK.AVG(Table2[[#This Row],[6M Return vs Nifty Z-Score]],Table2[6M Return vs Nifty Z-Score])</f>
        <v>118</v>
      </c>
      <c r="AU119">
        <f>_xlfn.RANK.AVG(Table2[[#This Row],[Sharpe Ratio Z-Score]],Table2[Sharpe Ratio Z-Score])</f>
        <v>182</v>
      </c>
      <c r="AV119">
        <f>(Table2[[#This Row],[Rank 1Y]]+Table2[[#This Row],[Rank 6M]]+Table2[[#This Row],[Rank Sharpe]])/3</f>
        <v>182.33333333333334</v>
      </c>
    </row>
    <row r="120" spans="1:48" x14ac:dyDescent="0.3">
      <c r="A120" t="s">
        <v>1369</v>
      </c>
      <c r="B120" t="s">
        <v>1370</v>
      </c>
      <c r="C120" t="s">
        <v>3105</v>
      </c>
      <c r="D120" t="s">
        <v>51</v>
      </c>
      <c r="E120">
        <v>7820.8278673000004</v>
      </c>
      <c r="F120">
        <v>799.75</v>
      </c>
      <c r="G120">
        <v>101.491919617199</v>
      </c>
      <c r="H120">
        <f>(Table2[[#This Row],[1Y Return vs Nifty]]-AVERAGE(Table2[1Y Return vs Nifty]))/_xlfn.STDEV.P(Table2[1Y Return vs Nifty])</f>
        <v>1.4729916994854906</v>
      </c>
      <c r="I120">
        <v>6.3474048110735204</v>
      </c>
      <c r="J120">
        <f>(Table2[[#This Row],[1M Return vs Nifty]]-AVERAGE(Table2[1M Return vs Nifty]))/_xlfn.STDEV.P(Table2[1M Return vs Nifty])</f>
        <v>0.92838440097258457</v>
      </c>
      <c r="K120">
        <v>41.015135134476601</v>
      </c>
      <c r="L120">
        <f>(Table2[[#This Row],[6M Return vs Nifty]]-AVERAGE(Table2[6M Return vs Nifty]))/_xlfn.STDEV.P(Table2[6M Return vs Nifty])</f>
        <v>1.4097151247824358</v>
      </c>
      <c r="M120">
        <v>-3.0845116567624902</v>
      </c>
      <c r="N120">
        <f>(Table2[[#This Row],[1W Return vs Nifty]]-AVERAGE(Table2[1W Return vs Nifty]))/_xlfn.STDEV.P(Table2[1W Return vs Nifty])</f>
        <v>0.2891249365671747</v>
      </c>
      <c r="O120">
        <v>823.02</v>
      </c>
      <c r="P120">
        <v>798.83679025216497</v>
      </c>
      <c r="Q120">
        <v>626.02037433264002</v>
      </c>
      <c r="R120">
        <v>41.462072257947</v>
      </c>
      <c r="S120" s="1">
        <f>(Table2[[#This Row],[Close Price]]-Table2[[#This Row],[20D EMA]])/Table2[[#This Row],[20D EMA]]</f>
        <v>-2.8273918009282865E-2</v>
      </c>
      <c r="T120" s="1">
        <f>(Table2[[#This Row],[Close Price]]-Table2[[#This Row],[50D EMA]])/Table2[[#This Row],[50D EMA]]</f>
        <v>1.1431743742633055E-3</v>
      </c>
      <c r="U120" s="1">
        <f>(Table2[[#This Row],[Close Price]]-Table2[[#This Row],[200D EMA]])/Table2[[#This Row],[200D EMA]]</f>
        <v>0.2775143314665468</v>
      </c>
      <c r="V120">
        <v>0.57148577467890904</v>
      </c>
      <c r="W120">
        <v>788.5</v>
      </c>
      <c r="X120">
        <v>818.8</v>
      </c>
      <c r="Y120">
        <v>765.1</v>
      </c>
      <c r="Z120">
        <v>819</v>
      </c>
      <c r="AA120">
        <v>747.1</v>
      </c>
      <c r="AB120">
        <v>919.9</v>
      </c>
      <c r="AC120" s="1">
        <f>(Table2[[#This Row],[Close Price]]/Table2[[#This Row],[Day Low]])-1</f>
        <v>1.4267596702599805E-2</v>
      </c>
      <c r="AD120" s="1">
        <f>(Table2[[#This Row],[Day High]]/Table2[[#This Row],[Close Price]])-1</f>
        <v>2.3819943732416249E-2</v>
      </c>
      <c r="AE120" s="1">
        <f>(Table2[[#This Row],[Close Price]]/Table2[[#This Row],[Current Week Low]])-1</f>
        <v>4.5288197621226045E-2</v>
      </c>
      <c r="AF120" s="1">
        <f>(Table2[[#This Row],[Current Week High]]/Table2[[#This Row],[Close Price]])-1</f>
        <v>2.4070021881838155E-2</v>
      </c>
      <c r="AG120" s="1">
        <f>(Table2[[#This Row],[Close Price]]/Table2[[#This Row],[Current Month Low]])-1</f>
        <v>7.0472493642082634E-2</v>
      </c>
      <c r="AH120" s="1">
        <f>(Table2[[#This Row],[Current Month High]]/Table2[[#This Row],[Close Price]])-1</f>
        <v>0.15023444826508281</v>
      </c>
      <c r="AI120">
        <v>19.9749921850578</v>
      </c>
      <c r="AJ120">
        <v>155.388791314066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0.12</v>
      </c>
      <c r="AM120" t="s">
        <v>3147</v>
      </c>
      <c r="AN120">
        <v>-8.32</v>
      </c>
      <c r="AO120" t="s">
        <v>3146</v>
      </c>
      <c r="AP120">
        <v>2.4510571490735E-2</v>
      </c>
      <c r="AQ120">
        <f>(Table2[[#This Row],[Sharpe Ratio]]-AVERAGE(Table2[Sharpe Ratio]))/_xlfn.STDEV.P(Table2[Sharpe Ratio])</f>
        <v>-0.38438987835118676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3.715826283456499</v>
      </c>
      <c r="AS120">
        <f>_xlfn.RANK.AVG(Table2[[#This Row],[1Y Return vs Nifty Z-Score]],Table2[1Y Return vs Nifty Z-Score])</f>
        <v>58</v>
      </c>
      <c r="AT120">
        <f>_xlfn.RANK.AVG(Table2[[#This Row],[6M Return vs Nifty Z-Score]],Table2[6M Return vs Nifty Z-Score])</f>
        <v>60</v>
      </c>
      <c r="AU120">
        <f>_xlfn.RANK.AVG(Table2[[#This Row],[Sharpe Ratio Z-Score]],Table2[Sharpe Ratio Z-Score])</f>
        <v>434</v>
      </c>
      <c r="AV120">
        <f>(Table2[[#This Row],[Rank 1Y]]+Table2[[#This Row],[Rank 6M]]+Table2[[#This Row],[Rank Sharpe]])/3</f>
        <v>184</v>
      </c>
    </row>
    <row r="121" spans="1:48" x14ac:dyDescent="0.3">
      <c r="A121" t="s">
        <v>1519</v>
      </c>
      <c r="B121" t="s">
        <v>1520</v>
      </c>
      <c r="C121" t="s">
        <v>3104</v>
      </c>
      <c r="D121" t="s">
        <v>48</v>
      </c>
      <c r="E121">
        <v>6474.6002768879998</v>
      </c>
      <c r="F121">
        <v>230.64</v>
      </c>
      <c r="G121">
        <v>47.272263000095599</v>
      </c>
      <c r="H121">
        <f>(Table2[[#This Row],[1Y Return vs Nifty]]-AVERAGE(Table2[1Y Return vs Nifty]))/_xlfn.STDEV.P(Table2[1Y Return vs Nifty])</f>
        <v>0.50767656910125403</v>
      </c>
      <c r="I121">
        <v>5.5546804518530699</v>
      </c>
      <c r="J121">
        <f>(Table2[[#This Row],[1M Return vs Nifty]]-AVERAGE(Table2[1M Return vs Nifty]))/_xlfn.STDEV.P(Table2[1M Return vs Nifty])</f>
        <v>0.83674074695869904</v>
      </c>
      <c r="K121">
        <v>23.816741377852502</v>
      </c>
      <c r="L121">
        <f>(Table2[[#This Row],[6M Return vs Nifty]]-AVERAGE(Table2[6M Return vs Nifty]))/_xlfn.STDEV.P(Table2[6M Return vs Nifty])</f>
        <v>0.78946004413464077</v>
      </c>
      <c r="M121">
        <v>-3.36866337554796</v>
      </c>
      <c r="N121">
        <f>(Table2[[#This Row],[1W Return vs Nifty]]-AVERAGE(Table2[1W Return vs Nifty]))/_xlfn.STDEV.P(Table2[1W Return vs Nifty])</f>
        <v>0.2272723793156482</v>
      </c>
      <c r="O121">
        <v>237.04</v>
      </c>
      <c r="P121">
        <v>238.35343006945399</v>
      </c>
      <c r="Q121">
        <v>206.73686592758099</v>
      </c>
      <c r="R121">
        <v>44.738728036539598</v>
      </c>
      <c r="S121" s="1">
        <f>(Table2[[#This Row],[Close Price]]-Table2[[#This Row],[20D EMA]])/Table2[[#This Row],[20D EMA]]</f>
        <v>-2.6999662504218723E-2</v>
      </c>
      <c r="T121" s="1">
        <f>(Table2[[#This Row],[Close Price]]-Table2[[#This Row],[50D EMA]])/Table2[[#This Row],[50D EMA]]</f>
        <v>-3.2361313479761476E-2</v>
      </c>
      <c r="U121" s="1">
        <f>(Table2[[#This Row],[Close Price]]-Table2[[#This Row],[200D EMA]])/Table2[[#This Row],[200D EMA]]</f>
        <v>0.11562105270954506</v>
      </c>
      <c r="V121">
        <v>0.73797227528787801</v>
      </c>
      <c r="W121">
        <v>224.6</v>
      </c>
      <c r="X121">
        <v>231.7</v>
      </c>
      <c r="Y121">
        <v>212.41</v>
      </c>
      <c r="Z121">
        <v>231.96</v>
      </c>
      <c r="AA121">
        <v>211.01</v>
      </c>
      <c r="AB121">
        <v>272.25</v>
      </c>
      <c r="AC121" s="1">
        <f>(Table2[[#This Row],[Close Price]]/Table2[[#This Row],[Day Low]])-1</f>
        <v>2.6892252894033852E-2</v>
      </c>
      <c r="AD121" s="1">
        <f>(Table2[[#This Row],[Day High]]/Table2[[#This Row],[Close Price]])-1</f>
        <v>4.5959070412764369E-3</v>
      </c>
      <c r="AE121" s="1">
        <f>(Table2[[#This Row],[Close Price]]/Table2[[#This Row],[Current Week Low]])-1</f>
        <v>8.5824584529918591E-2</v>
      </c>
      <c r="AF121" s="1">
        <f>(Table2[[#This Row],[Current Week High]]/Table2[[#This Row],[Close Price]])-1</f>
        <v>5.7232049947972818E-3</v>
      </c>
      <c r="AG121" s="1">
        <f>(Table2[[#This Row],[Close Price]]/Table2[[#This Row],[Current Month Low]])-1</f>
        <v>9.3028766409174901E-2</v>
      </c>
      <c r="AH121" s="1">
        <f>(Table2[[#This Row],[Current Month High]]/Table2[[#This Row],[Close Price]])-1</f>
        <v>0.18041103017689908</v>
      </c>
      <c r="AI121">
        <v>23.456468955948601</v>
      </c>
      <c r="AJ121">
        <v>81.892744479495207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0.01</v>
      </c>
      <c r="AM121" t="s">
        <v>3147</v>
      </c>
      <c r="AN121">
        <v>-8.35</v>
      </c>
      <c r="AO121" t="s">
        <v>3146</v>
      </c>
      <c r="AP121">
        <v>8.2918801258584002E-2</v>
      </c>
      <c r="AQ121">
        <f>(Table2[[#This Row],[Sharpe Ratio]]-AVERAGE(Table2[Sharpe Ratio]))/_xlfn.STDEV.P(Table2[Sharpe Ratio])</f>
        <v>0.30983407150494896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169</v>
      </c>
      <c r="AT121">
        <f>_xlfn.RANK.AVG(Table2[[#This Row],[6M Return vs Nifty Z-Score]],Table2[6M Return vs Nifty Z-Score])</f>
        <v>121</v>
      </c>
      <c r="AU121">
        <f>_xlfn.RANK.AVG(Table2[[#This Row],[Sharpe Ratio Z-Score]],Table2[Sharpe Ratio Z-Score])</f>
        <v>263</v>
      </c>
      <c r="AV121">
        <f>(Table2[[#This Row],[Rank 1Y]]+Table2[[#This Row],[Rank 6M]]+Table2[[#This Row],[Rank Sharpe]])/3</f>
        <v>184.33333333333334</v>
      </c>
    </row>
    <row r="122" spans="1:48" x14ac:dyDescent="0.3">
      <c r="A122" t="s">
        <v>1217</v>
      </c>
      <c r="B122" t="s">
        <v>1218</v>
      </c>
      <c r="C122" t="s">
        <v>586</v>
      </c>
      <c r="D122" t="s">
        <v>454</v>
      </c>
      <c r="E122">
        <v>9424.9143687399992</v>
      </c>
      <c r="F122">
        <v>360.1</v>
      </c>
      <c r="G122">
        <v>73.622867457366695</v>
      </c>
      <c r="H122">
        <f>(Table2[[#This Row],[1Y Return vs Nifty]]-AVERAGE(Table2[1Y Return vs Nifty]))/_xlfn.STDEV.P(Table2[1Y Return vs Nifty])</f>
        <v>0.97681707578144927</v>
      </c>
      <c r="I122">
        <v>5.0583098092916501</v>
      </c>
      <c r="J122">
        <f>(Table2[[#This Row],[1M Return vs Nifty]]-AVERAGE(Table2[1M Return vs Nifty]))/_xlfn.STDEV.P(Table2[1M Return vs Nifty])</f>
        <v>0.77935734641039001</v>
      </c>
      <c r="K122">
        <v>5.9208316042573301</v>
      </c>
      <c r="L122">
        <f>(Table2[[#This Row],[6M Return vs Nifty]]-AVERAGE(Table2[6M Return vs Nifty]))/_xlfn.STDEV.P(Table2[6M Return vs Nifty])</f>
        <v>0.14404925072193173</v>
      </c>
      <c r="M122">
        <v>4.6435378568778303</v>
      </c>
      <c r="N122">
        <f>(Table2[[#This Row],[1W Return vs Nifty]]-AVERAGE(Table2[1W Return vs Nifty]))/_xlfn.STDEV.P(Table2[1W Return vs Nifty])</f>
        <v>1.9713235416931625</v>
      </c>
      <c r="O122">
        <v>357</v>
      </c>
      <c r="P122">
        <v>369.32514918507002</v>
      </c>
      <c r="Q122">
        <v>336.38747727691202</v>
      </c>
      <c r="R122">
        <v>53.707565856796499</v>
      </c>
      <c r="S122" s="1">
        <f>(Table2[[#This Row],[Close Price]]-Table2[[#This Row],[20D EMA]])/Table2[[#This Row],[20D EMA]]</f>
        <v>8.6834733893558051E-3</v>
      </c>
      <c r="T122" s="1">
        <f>(Table2[[#This Row],[Close Price]]-Table2[[#This Row],[50D EMA]])/Table2[[#This Row],[50D EMA]]</f>
        <v>-2.4978394256187638E-2</v>
      </c>
      <c r="U122" s="1">
        <f>(Table2[[#This Row],[Close Price]]-Table2[[#This Row],[200D EMA]])/Table2[[#This Row],[200D EMA]]</f>
        <v>7.0491692838993536E-2</v>
      </c>
      <c r="V122">
        <v>1.06374600056986</v>
      </c>
      <c r="W122">
        <v>356.1</v>
      </c>
      <c r="X122">
        <v>371.05</v>
      </c>
      <c r="Y122">
        <v>310.25</v>
      </c>
      <c r="Z122">
        <v>374.75</v>
      </c>
      <c r="AA122">
        <v>308.35000000000002</v>
      </c>
      <c r="AB122">
        <v>376.9</v>
      </c>
      <c r="AC122" s="1">
        <f>(Table2[[#This Row],[Close Price]]/Table2[[#This Row],[Day Low]])-1</f>
        <v>1.1232799775344082E-2</v>
      </c>
      <c r="AD122" s="1">
        <f>(Table2[[#This Row],[Day High]]/Table2[[#This Row],[Close Price]])-1</f>
        <v>3.0408219938905745E-2</v>
      </c>
      <c r="AE122" s="1">
        <f>(Table2[[#This Row],[Close Price]]/Table2[[#This Row],[Current Week Low]])-1</f>
        <v>0.16067687348912174</v>
      </c>
      <c r="AF122" s="1">
        <f>(Table2[[#This Row],[Current Week High]]/Table2[[#This Row],[Close Price]])-1</f>
        <v>4.068314357123004E-2</v>
      </c>
      <c r="AG122" s="1">
        <f>(Table2[[#This Row],[Close Price]]/Table2[[#This Row],[Current Month Low]])-1</f>
        <v>0.16782876601264785</v>
      </c>
      <c r="AH122" s="1">
        <f>(Table2[[#This Row],[Current Month High]]/Table2[[#This Row],[Close Price]])-1</f>
        <v>4.6653707303526692E-2</v>
      </c>
      <c r="AI122">
        <v>16.9952790891418</v>
      </c>
      <c r="AJ122">
        <v>106.954022988505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-0.04</v>
      </c>
      <c r="AM122" t="s">
        <v>3146</v>
      </c>
      <c r="AN122">
        <v>-0.03</v>
      </c>
      <c r="AO122" t="s">
        <v>3146</v>
      </c>
      <c r="AP122">
        <v>0.115074698023613</v>
      </c>
      <c r="AQ122">
        <f>(Table2[[#This Row],[Sharpe Ratio]]-AVERAGE(Table2[Sharpe Ratio]))/_xlfn.STDEV.P(Table2[Sharpe Ratio])</f>
        <v>0.69203010367561668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106</v>
      </c>
      <c r="AT122">
        <f>_xlfn.RANK.AVG(Table2[[#This Row],[6M Return vs Nifty Z-Score]],Table2[6M Return vs Nifty Z-Score])</f>
        <v>279</v>
      </c>
      <c r="AU122">
        <f>_xlfn.RANK.AVG(Table2[[#This Row],[Sharpe Ratio Z-Score]],Table2[Sharpe Ratio Z-Score])</f>
        <v>170</v>
      </c>
      <c r="AV122">
        <f>(Table2[[#This Row],[Rank 1Y]]+Table2[[#This Row],[Rank 6M]]+Table2[[#This Row],[Rank Sharpe]])/3</f>
        <v>185</v>
      </c>
    </row>
    <row r="123" spans="1:48" x14ac:dyDescent="0.3">
      <c r="A123" t="s">
        <v>901</v>
      </c>
      <c r="B123" t="s">
        <v>902</v>
      </c>
      <c r="C123" t="s">
        <v>3101</v>
      </c>
      <c r="D123" t="s">
        <v>217</v>
      </c>
      <c r="E123">
        <v>16236.968046135</v>
      </c>
      <c r="F123">
        <v>3911.55</v>
      </c>
      <c r="G123">
        <v>77.363439006409706</v>
      </c>
      <c r="H123">
        <f>(Table2[[#This Row],[1Y Return vs Nifty]]-AVERAGE(Table2[1Y Return vs Nifty]))/_xlfn.STDEV.P(Table2[1Y Return vs Nifty])</f>
        <v>1.0434134088802649</v>
      </c>
      <c r="I123">
        <v>8.4773690282949605</v>
      </c>
      <c r="J123">
        <f>(Table2[[#This Row],[1M Return vs Nifty]]-AVERAGE(Table2[1M Return vs Nifty]))/_xlfn.STDEV.P(Table2[1M Return vs Nifty])</f>
        <v>1.1746209414731836</v>
      </c>
      <c r="K123">
        <v>-8.7989114334814502</v>
      </c>
      <c r="L123">
        <f>(Table2[[#This Row],[6M Return vs Nifty]]-AVERAGE(Table2[6M Return vs Nifty]))/_xlfn.STDEV.P(Table2[6M Return vs Nifty])</f>
        <v>-0.38681401093998941</v>
      </c>
      <c r="M123">
        <v>-5.7985704652896102</v>
      </c>
      <c r="N123">
        <f>(Table2[[#This Row],[1W Return vs Nifty]]-AVERAGE(Table2[1W Return vs Nifty]))/_xlfn.STDEV.P(Table2[1W Return vs Nifty])</f>
        <v>-0.30165620864621678</v>
      </c>
      <c r="O123">
        <v>4013.51</v>
      </c>
      <c r="P123">
        <v>3947.7182986886701</v>
      </c>
      <c r="Q123">
        <v>3559.1083638615</v>
      </c>
      <c r="R123">
        <v>36.8016190856276</v>
      </c>
      <c r="S123" s="1">
        <f>(Table2[[#This Row],[Close Price]]-Table2[[#This Row],[20D EMA]])/Table2[[#This Row],[20D EMA]]</f>
        <v>-2.5404197323539754E-2</v>
      </c>
      <c r="T123" s="1">
        <f>(Table2[[#This Row],[Close Price]]-Table2[[#This Row],[50D EMA]])/Table2[[#This Row],[50D EMA]]</f>
        <v>-9.1618236034430485E-3</v>
      </c>
      <c r="U123" s="1">
        <f>(Table2[[#This Row],[Close Price]]-Table2[[#This Row],[200D EMA]])/Table2[[#This Row],[200D EMA]]</f>
        <v>9.9025261415787325E-2</v>
      </c>
      <c r="V123">
        <v>1.7951267546107701</v>
      </c>
      <c r="W123">
        <v>3900</v>
      </c>
      <c r="X123">
        <v>3966.8</v>
      </c>
      <c r="Y123">
        <v>3900</v>
      </c>
      <c r="Z123">
        <v>4000.5</v>
      </c>
      <c r="AA123">
        <v>3806</v>
      </c>
      <c r="AB123">
        <v>4382</v>
      </c>
      <c r="AC123" s="1">
        <f>(Table2[[#This Row],[Close Price]]/Table2[[#This Row],[Day Low]])-1</f>
        <v>2.9615384615384599E-3</v>
      </c>
      <c r="AD123" s="1">
        <f>(Table2[[#This Row],[Day High]]/Table2[[#This Row],[Close Price]])-1</f>
        <v>1.4124835423297677E-2</v>
      </c>
      <c r="AE123" s="1">
        <f>(Table2[[#This Row],[Close Price]]/Table2[[#This Row],[Current Week Low]])-1</f>
        <v>2.9615384615384599E-3</v>
      </c>
      <c r="AF123" s="1">
        <f>(Table2[[#This Row],[Current Week High]]/Table2[[#This Row],[Close Price]])-1</f>
        <v>2.2740345898684566E-2</v>
      </c>
      <c r="AG123" s="1">
        <f>(Table2[[#This Row],[Close Price]]/Table2[[#This Row],[Current Month Low]])-1</f>
        <v>2.7732527588018918E-2</v>
      </c>
      <c r="AH123" s="1">
        <f>(Table2[[#This Row],[Current Month High]]/Table2[[#This Row],[Close Price]])-1</f>
        <v>0.12027201493014283</v>
      </c>
      <c r="AI123">
        <v>12.0272014930142</v>
      </c>
      <c r="AJ123">
        <v>109.05641217498101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0.02</v>
      </c>
      <c r="AM123" t="s">
        <v>3147</v>
      </c>
      <c r="AN123">
        <v>-3.22</v>
      </c>
      <c r="AO123" t="s">
        <v>3146</v>
      </c>
      <c r="AP123">
        <v>0.26143830573675803</v>
      </c>
      <c r="AQ123">
        <f>(Table2[[#This Row],[Sharpe Ratio]]-AVERAGE(Table2[Sharpe Ratio]))/_xlfn.STDEV.P(Table2[Sharpe Ratio])</f>
        <v>2.4316671764934714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3.9612313072607139</v>
      </c>
      <c r="AS123">
        <f>_xlfn.RANK.AVG(Table2[[#This Row],[1Y Return vs Nifty Z-Score]],Table2[1Y Return vs Nifty Z-Score])</f>
        <v>96</v>
      </c>
      <c r="AT123">
        <f>_xlfn.RANK.AVG(Table2[[#This Row],[6M Return vs Nifty Z-Score]],Table2[6M Return vs Nifty Z-Score])</f>
        <v>456</v>
      </c>
      <c r="AU123">
        <f>_xlfn.RANK.AVG(Table2[[#This Row],[Sharpe Ratio Z-Score]],Table2[Sharpe Ratio Z-Score])</f>
        <v>4</v>
      </c>
      <c r="AV123">
        <f>(Table2[[#This Row],[Rank 1Y]]+Table2[[#This Row],[Rank 6M]]+Table2[[#This Row],[Rank Sharpe]])/3</f>
        <v>185.33333333333334</v>
      </c>
    </row>
    <row r="124" spans="1:48" x14ac:dyDescent="0.3">
      <c r="A124" t="s">
        <v>1334</v>
      </c>
      <c r="B124" t="s">
        <v>1335</v>
      </c>
      <c r="C124" t="s">
        <v>3112</v>
      </c>
      <c r="D124" t="s">
        <v>784</v>
      </c>
      <c r="E124">
        <v>8229.8253558039996</v>
      </c>
      <c r="F124">
        <v>206.02</v>
      </c>
      <c r="G124">
        <v>40.139020072810098</v>
      </c>
      <c r="H124">
        <f>(Table2[[#This Row],[1Y Return vs Nifty]]-AVERAGE(Table2[1Y Return vs Nifty]))/_xlfn.STDEV.P(Table2[1Y Return vs Nifty])</f>
        <v>0.38067784288204498</v>
      </c>
      <c r="I124">
        <v>2.7844920034558198</v>
      </c>
      <c r="J124">
        <f>(Table2[[#This Row],[1M Return vs Nifty]]-AVERAGE(Table2[1M Return vs Nifty]))/_xlfn.STDEV.P(Table2[1M Return vs Nifty])</f>
        <v>0.51649047488704158</v>
      </c>
      <c r="K124">
        <v>3.9753778207698098</v>
      </c>
      <c r="L124">
        <f>(Table2[[#This Row],[6M Return vs Nifty]]-AVERAGE(Table2[6M Return vs Nifty]))/_xlfn.STDEV.P(Table2[6M Return vs Nifty])</f>
        <v>7.3887024501890178E-2</v>
      </c>
      <c r="M124">
        <v>4.4409780675444397</v>
      </c>
      <c r="N124">
        <f>(Table2[[#This Row],[1W Return vs Nifty]]-AVERAGE(Table2[1W Return vs Nifty]))/_xlfn.STDEV.P(Table2[1W Return vs Nifty])</f>
        <v>1.9272314594064466</v>
      </c>
      <c r="O124">
        <v>203.57</v>
      </c>
      <c r="P124">
        <v>214.46078472351101</v>
      </c>
      <c r="Q124">
        <v>202.82159224175999</v>
      </c>
      <c r="R124">
        <v>55.913192756306998</v>
      </c>
      <c r="S124" s="1">
        <f>(Table2[[#This Row],[Close Price]]-Table2[[#This Row],[20D EMA]])/Table2[[#This Row],[20D EMA]]</f>
        <v>1.2035172176646939E-2</v>
      </c>
      <c r="T124" s="1">
        <f>(Table2[[#This Row],[Close Price]]-Table2[[#This Row],[50D EMA]])/Table2[[#This Row],[50D EMA]]</f>
        <v>-3.9358173264138256E-2</v>
      </c>
      <c r="U124" s="1">
        <f>(Table2[[#This Row],[Close Price]]-Table2[[#This Row],[200D EMA]])/Table2[[#This Row],[200D EMA]]</f>
        <v>1.5769562416350493E-2</v>
      </c>
      <c r="V124">
        <v>1.27938278084476</v>
      </c>
      <c r="W124">
        <v>203.17</v>
      </c>
      <c r="X124">
        <v>214.45</v>
      </c>
      <c r="Y124">
        <v>201.66</v>
      </c>
      <c r="Z124">
        <v>214.45</v>
      </c>
      <c r="AA124">
        <v>182</v>
      </c>
      <c r="AB124">
        <v>215.8</v>
      </c>
      <c r="AC124" s="1">
        <f>(Table2[[#This Row],[Close Price]]/Table2[[#This Row],[Day Low]])-1</f>
        <v>1.4027661564207428E-2</v>
      </c>
      <c r="AD124" s="1">
        <f>(Table2[[#This Row],[Day High]]/Table2[[#This Row],[Close Price]])-1</f>
        <v>4.0918357441025011E-2</v>
      </c>
      <c r="AE124" s="1">
        <f>(Table2[[#This Row],[Close Price]]/Table2[[#This Row],[Current Week Low]])-1</f>
        <v>2.162054943965086E-2</v>
      </c>
      <c r="AF124" s="1">
        <f>(Table2[[#This Row],[Current Week High]]/Table2[[#This Row],[Close Price]])-1</f>
        <v>4.0918357441025011E-2</v>
      </c>
      <c r="AG124" s="1">
        <f>(Table2[[#This Row],[Close Price]]/Table2[[#This Row],[Current Month Low]])-1</f>
        <v>0.131978021978022</v>
      </c>
      <c r="AH124" s="1">
        <f>(Table2[[#This Row],[Current Month High]]/Table2[[#This Row],[Close Price]])-1</f>
        <v>4.7471119308804877E-2</v>
      </c>
      <c r="AI124">
        <v>43.9132123094845</v>
      </c>
      <c r="AJ124">
        <v>71.326403326403295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-0.09</v>
      </c>
      <c r="AM124" t="s">
        <v>3146</v>
      </c>
      <c r="AN124">
        <v>4.91</v>
      </c>
      <c r="AO124" t="s">
        <v>3147</v>
      </c>
      <c r="AP124">
        <v>0.174111672542381</v>
      </c>
      <c r="AQ124">
        <f>(Table2[[#This Row],[Sharpe Ratio]]-AVERAGE(Table2[Sharpe Ratio]))/_xlfn.STDEV.P(Table2[Sharpe Ratio])</f>
        <v>1.3937271385091465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194</v>
      </c>
      <c r="AT124">
        <f>_xlfn.RANK.AVG(Table2[[#This Row],[6M Return vs Nifty Z-Score]],Table2[6M Return vs Nifty Z-Score])</f>
        <v>300</v>
      </c>
      <c r="AU124">
        <f>_xlfn.RANK.AVG(Table2[[#This Row],[Sharpe Ratio Z-Score]],Table2[Sharpe Ratio Z-Score])</f>
        <v>64</v>
      </c>
      <c r="AV124">
        <f>(Table2[[#This Row],[Rank 1Y]]+Table2[[#This Row],[Rank 6M]]+Table2[[#This Row],[Rank Sharpe]])/3</f>
        <v>186</v>
      </c>
    </row>
    <row r="125" spans="1:48" x14ac:dyDescent="0.3">
      <c r="A125" t="s">
        <v>1476</v>
      </c>
      <c r="B125" t="s">
        <v>1477</v>
      </c>
      <c r="C125" t="s">
        <v>3111</v>
      </c>
      <c r="D125" t="s">
        <v>88</v>
      </c>
      <c r="E125">
        <v>6718.7799835650003</v>
      </c>
      <c r="F125">
        <v>2744.55</v>
      </c>
      <c r="G125">
        <v>36.528064148242599</v>
      </c>
      <c r="H125">
        <f>(Table2[[#This Row],[1Y Return vs Nifty]]-AVERAGE(Table2[1Y Return vs Nifty]))/_xlfn.STDEV.P(Table2[1Y Return vs Nifty])</f>
        <v>0.31638915854471095</v>
      </c>
      <c r="I125">
        <v>-10.893346053476799</v>
      </c>
      <c r="J125">
        <f>(Table2[[#This Row],[1M Return vs Nifty]]-AVERAGE(Table2[1M Return vs Nifty]))/_xlfn.STDEV.P(Table2[1M Return vs Nifty])</f>
        <v>-1.0647490114082221</v>
      </c>
      <c r="K125">
        <v>6.4202095480647401</v>
      </c>
      <c r="L125">
        <f>(Table2[[#This Row],[6M Return vs Nifty]]-AVERAGE(Table2[6M Return vs Nifty]))/_xlfn.STDEV.P(Table2[6M Return vs Nifty])</f>
        <v>0.16205917136877676</v>
      </c>
      <c r="M125">
        <v>-7.4590223804219997</v>
      </c>
      <c r="N125">
        <f>(Table2[[#This Row],[1W Return vs Nifty]]-AVERAGE(Table2[1W Return vs Nifty]))/_xlfn.STDEV.P(Table2[1W Return vs Nifty])</f>
        <v>-0.66309409676848519</v>
      </c>
      <c r="O125">
        <v>2979.57</v>
      </c>
      <c r="P125">
        <v>3083.5139096067101</v>
      </c>
      <c r="Q125">
        <v>2738.2383617558799</v>
      </c>
      <c r="R125">
        <v>27.509368618765599</v>
      </c>
      <c r="S125" s="1">
        <f>(Table2[[#This Row],[Close Price]]-Table2[[#This Row],[20D EMA]])/Table2[[#This Row],[20D EMA]]</f>
        <v>-7.8877153414754472E-2</v>
      </c>
      <c r="T125" s="1">
        <f>(Table2[[#This Row],[Close Price]]-Table2[[#This Row],[50D EMA]])/Table2[[#This Row],[50D EMA]]</f>
        <v>-0.10992780300120111</v>
      </c>
      <c r="U125" s="1">
        <f>(Table2[[#This Row],[Close Price]]-Table2[[#This Row],[200D EMA]])/Table2[[#This Row],[200D EMA]]</f>
        <v>2.3049995691657131E-3</v>
      </c>
      <c r="V125">
        <v>0.95334397014880301</v>
      </c>
      <c r="W125">
        <v>2665.05</v>
      </c>
      <c r="X125">
        <v>2770</v>
      </c>
      <c r="Y125">
        <v>2608.8000000000002</v>
      </c>
      <c r="Z125">
        <v>2770</v>
      </c>
      <c r="AA125">
        <v>2593.6</v>
      </c>
      <c r="AB125">
        <v>3508.45</v>
      </c>
      <c r="AC125" s="1">
        <f>(Table2[[#This Row],[Close Price]]/Table2[[#This Row],[Day Low]])-1</f>
        <v>2.9830584792030157E-2</v>
      </c>
      <c r="AD125" s="1">
        <f>(Table2[[#This Row],[Day High]]/Table2[[#This Row],[Close Price]])-1</f>
        <v>9.2729227013534921E-3</v>
      </c>
      <c r="AE125" s="1">
        <f>(Table2[[#This Row],[Close Price]]/Table2[[#This Row],[Current Week Low]])-1</f>
        <v>5.2035418583256776E-2</v>
      </c>
      <c r="AF125" s="1">
        <f>(Table2[[#This Row],[Current Week High]]/Table2[[#This Row],[Close Price]])-1</f>
        <v>9.2729227013534921E-3</v>
      </c>
      <c r="AG125" s="1">
        <f>(Table2[[#This Row],[Close Price]]/Table2[[#This Row],[Current Month Low]])-1</f>
        <v>5.8200956199876641E-2</v>
      </c>
      <c r="AH125" s="1">
        <f>(Table2[[#This Row],[Current Month High]]/Table2[[#This Row],[Close Price]])-1</f>
        <v>0.27833342442294717</v>
      </c>
      <c r="AI125">
        <v>28.434533894445298</v>
      </c>
      <c r="AJ125">
        <v>66.3363636363636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-0.11</v>
      </c>
      <c r="AM125" t="s">
        <v>3146</v>
      </c>
      <c r="AN125">
        <v>-11.26</v>
      </c>
      <c r="AO125" t="s">
        <v>3146</v>
      </c>
      <c r="AP125">
        <v>0.15943712525238901</v>
      </c>
      <c r="AQ125">
        <f>(Table2[[#This Row],[Sharpe Ratio]]-AVERAGE(Table2[Sharpe Ratio]))/_xlfn.STDEV.P(Table2[Sharpe Ratio])</f>
        <v>1.2193095569029224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206</v>
      </c>
      <c r="AT125">
        <f>_xlfn.RANK.AVG(Table2[[#This Row],[6M Return vs Nifty Z-Score]],Table2[6M Return vs Nifty Z-Score])</f>
        <v>266</v>
      </c>
      <c r="AU125">
        <f>_xlfn.RANK.AVG(Table2[[#This Row],[Sharpe Ratio Z-Score]],Table2[Sharpe Ratio Z-Score])</f>
        <v>87</v>
      </c>
      <c r="AV125">
        <f>(Table2[[#This Row],[Rank 1Y]]+Table2[[#This Row],[Rank 6M]]+Table2[[#This Row],[Rank Sharpe]])/3</f>
        <v>186.33333333333334</v>
      </c>
    </row>
    <row r="126" spans="1:48" x14ac:dyDescent="0.3">
      <c r="A126" t="s">
        <v>1143</v>
      </c>
      <c r="B126" t="s">
        <v>1144</v>
      </c>
      <c r="C126" t="s">
        <v>3112</v>
      </c>
      <c r="D126" t="s">
        <v>162</v>
      </c>
      <c r="E126">
        <v>10475.923660799999</v>
      </c>
      <c r="F126">
        <v>10354.65</v>
      </c>
      <c r="G126">
        <v>85.066499224743197</v>
      </c>
      <c r="H126">
        <f>(Table2[[#This Row],[1Y Return vs Nifty]]-AVERAGE(Table2[1Y Return vs Nifty]))/_xlfn.STDEV.P(Table2[1Y Return vs Nifty])</f>
        <v>1.1805570398613692</v>
      </c>
      <c r="I126">
        <v>-14.3332256622051</v>
      </c>
      <c r="J126">
        <f>(Table2[[#This Row],[1M Return vs Nifty]]-AVERAGE(Table2[1M Return vs Nifty]))/_xlfn.STDEV.P(Table2[1M Return vs Nifty])</f>
        <v>-1.4624195674407372</v>
      </c>
      <c r="K126">
        <v>-8.4621432129915899</v>
      </c>
      <c r="L126">
        <f>(Table2[[#This Row],[6M Return vs Nifty]]-AVERAGE(Table2[6M Return vs Nifty]))/_xlfn.STDEV.P(Table2[6M Return vs Nifty])</f>
        <v>-0.37466856278271016</v>
      </c>
      <c r="M126">
        <v>-20.696656166090499</v>
      </c>
      <c r="N126">
        <f>(Table2[[#This Row],[1W Return vs Nifty]]-AVERAGE(Table2[1W Return vs Nifty]))/_xlfn.STDEV.P(Table2[1W Return vs Nifty])</f>
        <v>-3.5445881982381637</v>
      </c>
      <c r="O126">
        <v>12660.71</v>
      </c>
      <c r="P126">
        <v>12994.3465765848</v>
      </c>
      <c r="Q126">
        <v>11007.887672957</v>
      </c>
      <c r="R126">
        <v>16.0273888822964</v>
      </c>
      <c r="S126" s="1">
        <f>(Table2[[#This Row],[Close Price]]-Table2[[#This Row],[20D EMA]])/Table2[[#This Row],[20D EMA]]</f>
        <v>-0.18214302357450723</v>
      </c>
      <c r="T126" s="1">
        <f>(Table2[[#This Row],[Close Price]]-Table2[[#This Row],[50D EMA]])/Table2[[#This Row],[50D EMA]]</f>
        <v>-0.20314192491536348</v>
      </c>
      <c r="U126" s="1">
        <f>(Table2[[#This Row],[Close Price]]-Table2[[#This Row],[200D EMA]])/Table2[[#This Row],[200D EMA]]</f>
        <v>-5.9342690656428561E-2</v>
      </c>
      <c r="V126">
        <v>1.65242877187687</v>
      </c>
      <c r="W126">
        <v>10260.6</v>
      </c>
      <c r="X126">
        <v>10765.6</v>
      </c>
      <c r="Y126">
        <v>10073.700000000001</v>
      </c>
      <c r="Z126">
        <v>12099.95</v>
      </c>
      <c r="AA126">
        <v>10073.700000000001</v>
      </c>
      <c r="AB126">
        <v>14280</v>
      </c>
      <c r="AC126" s="1">
        <f>(Table2[[#This Row],[Close Price]]/Table2[[#This Row],[Day Low]])-1</f>
        <v>9.1661306356352057E-3</v>
      </c>
      <c r="AD126" s="1">
        <f>(Table2[[#This Row],[Day High]]/Table2[[#This Row],[Close Price]])-1</f>
        <v>3.9687483401177337E-2</v>
      </c>
      <c r="AE126" s="1">
        <f>(Table2[[#This Row],[Close Price]]/Table2[[#This Row],[Current Week Low]])-1</f>
        <v>2.788945471872295E-2</v>
      </c>
      <c r="AF126" s="1">
        <f>(Table2[[#This Row],[Current Week High]]/Table2[[#This Row],[Close Price]])-1</f>
        <v>0.16855229293119534</v>
      </c>
      <c r="AG126" s="1">
        <f>(Table2[[#This Row],[Close Price]]/Table2[[#This Row],[Current Month Low]])-1</f>
        <v>2.788945471872295E-2</v>
      </c>
      <c r="AH126" s="1">
        <f>(Table2[[#This Row],[Current Month High]]/Table2[[#This Row],[Close Price]])-1</f>
        <v>0.37909055351943333</v>
      </c>
      <c r="AI126">
        <v>42.930953726103702</v>
      </c>
      <c r="AJ126">
        <v>116.59728904321599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-0.19</v>
      </c>
      <c r="AM126" t="s">
        <v>3146</v>
      </c>
      <c r="AN126">
        <v>-23.86</v>
      </c>
      <c r="AO126" t="s">
        <v>3146</v>
      </c>
      <c r="AP126">
        <v>0.193234286095018</v>
      </c>
      <c r="AQ126">
        <f>(Table2[[#This Row],[Sharpe Ratio]]-AVERAGE(Table2[Sharpe Ratio]))/_xlfn.STDEV.P(Table2[Sharpe Ratio])</f>
        <v>1.6210131967384203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81</v>
      </c>
      <c r="AT126">
        <f>_xlfn.RANK.AVG(Table2[[#This Row],[6M Return vs Nifty Z-Score]],Table2[6M Return vs Nifty Z-Score])</f>
        <v>450</v>
      </c>
      <c r="AU126">
        <f>_xlfn.RANK.AVG(Table2[[#This Row],[Sharpe Ratio Z-Score]],Table2[Sharpe Ratio Z-Score])</f>
        <v>29</v>
      </c>
      <c r="AV126">
        <f>(Table2[[#This Row],[Rank 1Y]]+Table2[[#This Row],[Rank 6M]]+Table2[[#This Row],[Rank Sharpe]])/3</f>
        <v>186.66666666666666</v>
      </c>
    </row>
    <row r="127" spans="1:48" x14ac:dyDescent="0.3">
      <c r="A127" t="s">
        <v>1036</v>
      </c>
      <c r="B127" t="s">
        <v>1037</v>
      </c>
      <c r="C127" t="s">
        <v>3103</v>
      </c>
      <c r="D127" t="s">
        <v>998</v>
      </c>
      <c r="E127">
        <v>12968.4414686</v>
      </c>
      <c r="F127">
        <v>642.79999999999995</v>
      </c>
      <c r="G127">
        <v>27.831498872416802</v>
      </c>
      <c r="H127">
        <f>(Table2[[#This Row],[1Y Return vs Nifty]]-AVERAGE(Table2[1Y Return vs Nifty]))/_xlfn.STDEV.P(Table2[1Y Return vs Nifty])</f>
        <v>0.16155737673514753</v>
      </c>
      <c r="I127">
        <v>3.5438482837175398</v>
      </c>
      <c r="J127">
        <f>(Table2[[#This Row],[1M Return vs Nifty]]-AVERAGE(Table2[1M Return vs Nifty]))/_xlfn.STDEV.P(Table2[1M Return vs Nifty])</f>
        <v>0.60427658037522114</v>
      </c>
      <c r="K127">
        <v>51.967016943405604</v>
      </c>
      <c r="L127">
        <f>(Table2[[#This Row],[6M Return vs Nifty]]-AVERAGE(Table2[6M Return vs Nifty]))/_xlfn.STDEV.P(Table2[6M Return vs Nifty])</f>
        <v>1.8046915644878019</v>
      </c>
      <c r="M127">
        <v>-0.35919727597609702</v>
      </c>
      <c r="N127">
        <f>(Table2[[#This Row],[1W Return vs Nifty]]-AVERAGE(Table2[1W Return vs Nifty]))/_xlfn.STDEV.P(Table2[1W Return vs Nifty])</f>
        <v>0.88235613181208117</v>
      </c>
      <c r="O127">
        <v>628.22</v>
      </c>
      <c r="P127">
        <v>598.15297049123205</v>
      </c>
      <c r="Q127">
        <v>492.27827017067398</v>
      </c>
      <c r="R127">
        <v>58.482341720696702</v>
      </c>
      <c r="S127" s="1">
        <f>(Table2[[#This Row],[Close Price]]-Table2[[#This Row],[20D EMA]])/Table2[[#This Row],[20D EMA]]</f>
        <v>2.3208430167775504E-2</v>
      </c>
      <c r="T127" s="1">
        <f>(Table2[[#This Row],[Close Price]]-Table2[[#This Row],[50D EMA]])/Table2[[#This Row],[50D EMA]]</f>
        <v>7.4641490908423661E-2</v>
      </c>
      <c r="U127" s="1">
        <f>(Table2[[#This Row],[Close Price]]-Table2[[#This Row],[200D EMA]])/Table2[[#This Row],[200D EMA]]</f>
        <v>0.30576553740050266</v>
      </c>
      <c r="V127">
        <v>0.47526832823957599</v>
      </c>
      <c r="W127">
        <v>622.85</v>
      </c>
      <c r="X127">
        <v>646.15</v>
      </c>
      <c r="Y127">
        <v>605.75</v>
      </c>
      <c r="Z127">
        <v>646.15</v>
      </c>
      <c r="AA127">
        <v>593.1</v>
      </c>
      <c r="AB127">
        <v>691.8</v>
      </c>
      <c r="AC127" s="1">
        <f>(Table2[[#This Row],[Close Price]]/Table2[[#This Row],[Day Low]])-1</f>
        <v>3.2030183832383319E-2</v>
      </c>
      <c r="AD127" s="1">
        <f>(Table2[[#This Row],[Day High]]/Table2[[#This Row],[Close Price]])-1</f>
        <v>5.2115743621654609E-3</v>
      </c>
      <c r="AE127" s="1">
        <f>(Table2[[#This Row],[Close Price]]/Table2[[#This Row],[Current Week Low]])-1</f>
        <v>6.1163846471316452E-2</v>
      </c>
      <c r="AF127" s="1">
        <f>(Table2[[#This Row],[Current Week High]]/Table2[[#This Row],[Close Price]])-1</f>
        <v>5.2115743621654609E-3</v>
      </c>
      <c r="AG127" s="1">
        <f>(Table2[[#This Row],[Close Price]]/Table2[[#This Row],[Current Month Low]])-1</f>
        <v>8.3796998819760438E-2</v>
      </c>
      <c r="AH127" s="1">
        <f>(Table2[[#This Row],[Current Month High]]/Table2[[#This Row],[Close Price]])-1</f>
        <v>7.6228998133167414E-2</v>
      </c>
      <c r="AI127">
        <v>7.6228998133167396</v>
      </c>
      <c r="AJ127">
        <v>87.132459970887894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0.37</v>
      </c>
      <c r="AM127" t="s">
        <v>3147</v>
      </c>
      <c r="AN127">
        <v>-0.9</v>
      </c>
      <c r="AO127" t="s">
        <v>3146</v>
      </c>
      <c r="AP127">
        <v>7.2538179755015003E-2</v>
      </c>
      <c r="AQ127">
        <f>(Table2[[#This Row],[Sharpe Ratio]]-AVERAGE(Table2[Sharpe Ratio]))/_xlfn.STDEV.P(Table2[Sharpe Ratio])</f>
        <v>0.18645289575604726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3.6393345491662989</v>
      </c>
      <c r="AS127">
        <f>_xlfn.RANK.AVG(Table2[[#This Row],[1Y Return vs Nifty Z-Score]],Table2[1Y Return vs Nifty Z-Score])</f>
        <v>236</v>
      </c>
      <c r="AT127">
        <f>_xlfn.RANK.AVG(Table2[[#This Row],[6M Return vs Nifty Z-Score]],Table2[6M Return vs Nifty Z-Score])</f>
        <v>36</v>
      </c>
      <c r="AU127">
        <f>_xlfn.RANK.AVG(Table2[[#This Row],[Sharpe Ratio Z-Score]],Table2[Sharpe Ratio Z-Score])</f>
        <v>290</v>
      </c>
      <c r="AV127">
        <f>(Table2[[#This Row],[Rank 1Y]]+Table2[[#This Row],[Rank 6M]]+Table2[[#This Row],[Rank Sharpe]])/3</f>
        <v>187.33333333333334</v>
      </c>
    </row>
    <row r="128" spans="1:48" x14ac:dyDescent="0.3">
      <c r="A128" t="s">
        <v>195</v>
      </c>
      <c r="B128" t="s">
        <v>196</v>
      </c>
      <c r="C128" t="s">
        <v>3107</v>
      </c>
      <c r="D128" t="s">
        <v>197</v>
      </c>
      <c r="E128">
        <v>133879.586239809</v>
      </c>
      <c r="F128">
        <v>190.27</v>
      </c>
      <c r="G128">
        <v>77.577950988339097</v>
      </c>
      <c r="H128">
        <f>(Table2[[#This Row],[1Y Return vs Nifty]]-AVERAGE(Table2[1Y Return vs Nifty]))/_xlfn.STDEV.P(Table2[1Y Return vs Nifty])</f>
        <v>1.0472325341703324</v>
      </c>
      <c r="I128">
        <v>-3.76895121501019</v>
      </c>
      <c r="J128">
        <f>(Table2[[#This Row],[1M Return vs Nifty]]-AVERAGE(Table2[1M Return vs Nifty]))/_xlfn.STDEV.P(Table2[1M Return vs Nifty])</f>
        <v>-0.2411265655472179</v>
      </c>
      <c r="K128">
        <v>37.413462439953499</v>
      </c>
      <c r="L128">
        <f>(Table2[[#This Row],[6M Return vs Nifty]]-AVERAGE(Table2[6M Return vs Nifty]))/_xlfn.STDEV.P(Table2[6M Return vs Nifty])</f>
        <v>1.2798218440946412</v>
      </c>
      <c r="M128">
        <v>-4.3903117043009701</v>
      </c>
      <c r="N128">
        <f>(Table2[[#This Row],[1W Return vs Nifty]]-AVERAGE(Table2[1W Return vs Nifty]))/_xlfn.STDEV.P(Table2[1W Return vs Nifty])</f>
        <v>4.8856838727444956E-3</v>
      </c>
      <c r="O128">
        <v>199.1</v>
      </c>
      <c r="P128">
        <v>197.664986265631</v>
      </c>
      <c r="Q128">
        <v>164.88371338999301</v>
      </c>
      <c r="R128">
        <v>31.073788113474698</v>
      </c>
      <c r="S128" s="1">
        <f>(Table2[[#This Row],[Close Price]]-Table2[[#This Row],[20D EMA]])/Table2[[#This Row],[20D EMA]]</f>
        <v>-4.4349573078854766E-2</v>
      </c>
      <c r="T128" s="1">
        <f>(Table2[[#This Row],[Close Price]]-Table2[[#This Row],[50D EMA]])/Table2[[#This Row],[50D EMA]]</f>
        <v>-3.74117156778251E-2</v>
      </c>
      <c r="U128" s="1">
        <f>(Table2[[#This Row],[Close Price]]-Table2[[#This Row],[200D EMA]])/Table2[[#This Row],[200D EMA]]</f>
        <v>0.15396479184067025</v>
      </c>
      <c r="V128">
        <v>0.62293510479889702</v>
      </c>
      <c r="W128">
        <v>187</v>
      </c>
      <c r="X128">
        <v>191.4</v>
      </c>
      <c r="Y128">
        <v>187</v>
      </c>
      <c r="Z128">
        <v>192.46</v>
      </c>
      <c r="AA128">
        <v>187</v>
      </c>
      <c r="AB128">
        <v>215.87</v>
      </c>
      <c r="AC128" s="1">
        <f>(Table2[[#This Row],[Close Price]]/Table2[[#This Row],[Day Low]])-1</f>
        <v>1.7486631016042864E-2</v>
      </c>
      <c r="AD128" s="1">
        <f>(Table2[[#This Row],[Day High]]/Table2[[#This Row],[Close Price]])-1</f>
        <v>5.9389288905240534E-3</v>
      </c>
      <c r="AE128" s="1">
        <f>(Table2[[#This Row],[Close Price]]/Table2[[#This Row],[Current Week Low]])-1</f>
        <v>1.7486631016042864E-2</v>
      </c>
      <c r="AF128" s="1">
        <f>(Table2[[#This Row],[Current Week High]]/Table2[[#This Row],[Close Price]])-1</f>
        <v>1.1509959531192493E-2</v>
      </c>
      <c r="AG128" s="1">
        <f>(Table2[[#This Row],[Close Price]]/Table2[[#This Row],[Current Month Low]])-1</f>
        <v>1.7486631016042864E-2</v>
      </c>
      <c r="AH128" s="1">
        <f>(Table2[[#This Row],[Current Month High]]/Table2[[#This Row],[Close Price]])-1</f>
        <v>0.13454564566142846</v>
      </c>
      <c r="AI128">
        <v>14.043201765911601</v>
      </c>
      <c r="AJ128">
        <v>119.20506912442301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0.09</v>
      </c>
      <c r="AM128" t="s">
        <v>3147</v>
      </c>
      <c r="AN128">
        <v>-10.6</v>
      </c>
      <c r="AO128" t="s">
        <v>3146</v>
      </c>
      <c r="AP128">
        <v>4.1238060492461003E-2</v>
      </c>
      <c r="AQ128">
        <f>(Table2[[#This Row],[Sharpe Ratio]]-AVERAGE(Table2[Sharpe Ratio]))/_xlfn.STDEV.P(Table2[Sharpe Ratio])</f>
        <v>-0.18557160339046372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1.9052418932000363</v>
      </c>
      <c r="AS128">
        <f>_xlfn.RANK.AVG(Table2[[#This Row],[1Y Return vs Nifty Z-Score]],Table2[1Y Return vs Nifty Z-Score])</f>
        <v>95</v>
      </c>
      <c r="AT128">
        <f>_xlfn.RANK.AVG(Table2[[#This Row],[6M Return vs Nifty Z-Score]],Table2[6M Return vs Nifty Z-Score])</f>
        <v>73</v>
      </c>
      <c r="AU128">
        <f>_xlfn.RANK.AVG(Table2[[#This Row],[Sharpe Ratio Z-Score]],Table2[Sharpe Ratio Z-Score])</f>
        <v>395</v>
      </c>
      <c r="AV128">
        <f>(Table2[[#This Row],[Rank 1Y]]+Table2[[#This Row],[Rank 6M]]+Table2[[#This Row],[Rank Sharpe]])/3</f>
        <v>187.66666666666666</v>
      </c>
    </row>
    <row r="129" spans="1:48" x14ac:dyDescent="0.3">
      <c r="A129" t="s">
        <v>707</v>
      </c>
      <c r="B129" t="s">
        <v>708</v>
      </c>
      <c r="C129" t="s">
        <v>3107</v>
      </c>
      <c r="D129" t="s">
        <v>516</v>
      </c>
      <c r="E129">
        <v>24337.797777899999</v>
      </c>
      <c r="F129">
        <v>1329.75</v>
      </c>
      <c r="G129">
        <v>82.200014060916004</v>
      </c>
      <c r="H129">
        <f>(Table2[[#This Row],[1Y Return vs Nifty]]-AVERAGE(Table2[1Y Return vs Nifty]))/_xlfn.STDEV.P(Table2[1Y Return vs Nifty])</f>
        <v>1.1295227531781249</v>
      </c>
      <c r="I129">
        <v>2.2625515681578698</v>
      </c>
      <c r="J129">
        <f>(Table2[[#This Row],[1M Return vs Nifty]]-AVERAGE(Table2[1M Return vs Nifty]))/_xlfn.STDEV.P(Table2[1M Return vs Nifty])</f>
        <v>0.45615105411367268</v>
      </c>
      <c r="K129">
        <v>12.7291534479834</v>
      </c>
      <c r="L129">
        <f>(Table2[[#This Row],[6M Return vs Nifty]]-AVERAGE(Table2[6M Return vs Nifty]))/_xlfn.STDEV.P(Table2[6M Return vs Nifty])</f>
        <v>0.38958940255326058</v>
      </c>
      <c r="M129">
        <v>-0.122122016365474</v>
      </c>
      <c r="N129">
        <f>(Table2[[#This Row],[1W Return vs Nifty]]-AVERAGE(Table2[1W Return vs Nifty]))/_xlfn.STDEV.P(Table2[1W Return vs Nifty])</f>
        <v>0.93396134866828262</v>
      </c>
      <c r="O129">
        <v>1337.83</v>
      </c>
      <c r="P129">
        <v>1387.57644468951</v>
      </c>
      <c r="Q129">
        <v>1236.5180460711299</v>
      </c>
      <c r="R129">
        <v>51.697892789549499</v>
      </c>
      <c r="S129" s="1">
        <f>(Table2[[#This Row],[Close Price]]-Table2[[#This Row],[20D EMA]])/Table2[[#This Row],[20D EMA]]</f>
        <v>-6.0396313432946845E-3</v>
      </c>
      <c r="T129" s="1">
        <f>(Table2[[#This Row],[Close Price]]-Table2[[#This Row],[50D EMA]])/Table2[[#This Row],[50D EMA]]</f>
        <v>-4.1674420829801211E-2</v>
      </c>
      <c r="U129" s="1">
        <f>(Table2[[#This Row],[Close Price]]-Table2[[#This Row],[200D EMA]])/Table2[[#This Row],[200D EMA]]</f>
        <v>7.5398781461461173E-2</v>
      </c>
      <c r="V129">
        <v>1.0901061125667899</v>
      </c>
      <c r="W129">
        <v>1310</v>
      </c>
      <c r="X129">
        <v>1364.4</v>
      </c>
      <c r="Y129">
        <v>1260</v>
      </c>
      <c r="Z129">
        <v>1364.4</v>
      </c>
      <c r="AA129">
        <v>1218.8499999999999</v>
      </c>
      <c r="AB129">
        <v>1444</v>
      </c>
      <c r="AC129" s="1">
        <f>(Table2[[#This Row],[Close Price]]/Table2[[#This Row],[Day Low]])-1</f>
        <v>1.5076335877862501E-2</v>
      </c>
      <c r="AD129" s="1">
        <f>(Table2[[#This Row],[Day High]]/Table2[[#This Row],[Close Price]])-1</f>
        <v>2.6057529610829189E-2</v>
      </c>
      <c r="AE129" s="1">
        <f>(Table2[[#This Row],[Close Price]]/Table2[[#This Row],[Current Week Low]])-1</f>
        <v>5.5357142857142883E-2</v>
      </c>
      <c r="AF129" s="1">
        <f>(Table2[[#This Row],[Current Week High]]/Table2[[#This Row],[Close Price]])-1</f>
        <v>2.6057529610829189E-2</v>
      </c>
      <c r="AG129" s="1">
        <f>(Table2[[#This Row],[Close Price]]/Table2[[#This Row],[Current Month Low]])-1</f>
        <v>9.0987406161545881E-2</v>
      </c>
      <c r="AH129" s="1">
        <f>(Table2[[#This Row],[Current Month High]]/Table2[[#This Row],[Close Price]])-1</f>
        <v>8.5918405715360135E-2</v>
      </c>
      <c r="AI129">
        <v>33.555179545027201</v>
      </c>
      <c r="AJ129">
        <v>118.349753694581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-0.05</v>
      </c>
      <c r="AM129" t="s">
        <v>3146</v>
      </c>
      <c r="AN129">
        <v>-5.48</v>
      </c>
      <c r="AO129" t="s">
        <v>3146</v>
      </c>
      <c r="AP129">
        <v>7.6061013243813994E-2</v>
      </c>
      <c r="AQ129">
        <f>(Table2[[#This Row],[Sharpe Ratio]]-AVERAGE(Table2[Sharpe Ratio]))/_xlfn.STDEV.P(Table2[Sharpe Ratio])</f>
        <v>0.22832431334565745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85</v>
      </c>
      <c r="AT129">
        <f>_xlfn.RANK.AVG(Table2[[#This Row],[6M Return vs Nifty Z-Score]],Table2[6M Return vs Nifty Z-Score])</f>
        <v>199</v>
      </c>
      <c r="AU129">
        <f>_xlfn.RANK.AVG(Table2[[#This Row],[Sharpe Ratio Z-Score]],Table2[Sharpe Ratio Z-Score])</f>
        <v>279</v>
      </c>
      <c r="AV129">
        <f>(Table2[[#This Row],[Rank 1Y]]+Table2[[#This Row],[Rank 6M]]+Table2[[#This Row],[Rank Sharpe]])/3</f>
        <v>187.66666666666666</v>
      </c>
    </row>
    <row r="130" spans="1:48" x14ac:dyDescent="0.3">
      <c r="A130" t="s">
        <v>339</v>
      </c>
      <c r="B130" t="s">
        <v>340</v>
      </c>
      <c r="C130" t="s">
        <v>3101</v>
      </c>
      <c r="D130" t="s">
        <v>125</v>
      </c>
      <c r="E130">
        <v>77342.756788860002</v>
      </c>
      <c r="F130">
        <v>1704.9</v>
      </c>
      <c r="G130">
        <v>112.931229444949</v>
      </c>
      <c r="H130">
        <f>(Table2[[#This Row],[1Y Return vs Nifty]]-AVERAGE(Table2[1Y Return vs Nifty]))/_xlfn.STDEV.P(Table2[1Y Return vs Nifty])</f>
        <v>1.6766547166798276</v>
      </c>
      <c r="I130">
        <v>5.1192968064907696</v>
      </c>
      <c r="J130">
        <f>(Table2[[#This Row],[1M Return vs Nifty]]-AVERAGE(Table2[1M Return vs Nifty]))/_xlfn.STDEV.P(Table2[1M Return vs Nifty])</f>
        <v>0.78640780626526074</v>
      </c>
      <c r="K130">
        <v>29.594445358914498</v>
      </c>
      <c r="L130">
        <f>(Table2[[#This Row],[6M Return vs Nifty]]-AVERAGE(Table2[6M Return vs Nifty]))/_xlfn.STDEV.P(Table2[6M Return vs Nifty])</f>
        <v>0.99783126178701165</v>
      </c>
      <c r="M130">
        <v>-0.39799751823764401</v>
      </c>
      <c r="N130">
        <f>(Table2[[#This Row],[1W Return vs Nifty]]-AVERAGE(Table2[1W Return vs Nifty]))/_xlfn.STDEV.P(Table2[1W Return vs Nifty])</f>
        <v>0.87391031203624758</v>
      </c>
      <c r="O130">
        <v>1677.49</v>
      </c>
      <c r="P130">
        <v>1666.82494723024</v>
      </c>
      <c r="Q130">
        <v>1385.4619325992301</v>
      </c>
      <c r="R130">
        <v>61.309760224837198</v>
      </c>
      <c r="S130" s="1">
        <f>(Table2[[#This Row],[Close Price]]-Table2[[#This Row],[20D EMA]])/Table2[[#This Row],[20D EMA]]</f>
        <v>1.6339888762377172E-2</v>
      </c>
      <c r="T130" s="1">
        <f>(Table2[[#This Row],[Close Price]]-Table2[[#This Row],[50D EMA]])/Table2[[#This Row],[50D EMA]]</f>
        <v>2.284286231318371E-2</v>
      </c>
      <c r="U130" s="1">
        <f>(Table2[[#This Row],[Close Price]]-Table2[[#This Row],[200D EMA]])/Table2[[#This Row],[200D EMA]]</f>
        <v>0.23056430486074803</v>
      </c>
      <c r="V130">
        <v>0.44818530480651902</v>
      </c>
      <c r="W130">
        <v>1633.55</v>
      </c>
      <c r="X130">
        <v>1720</v>
      </c>
      <c r="Y130">
        <v>1626.95</v>
      </c>
      <c r="Z130">
        <v>1720</v>
      </c>
      <c r="AA130">
        <v>1595.4</v>
      </c>
      <c r="AB130">
        <v>1779</v>
      </c>
      <c r="AC130" s="1">
        <f>(Table2[[#This Row],[Close Price]]/Table2[[#This Row],[Day Low]])-1</f>
        <v>4.3677879464969038E-2</v>
      </c>
      <c r="AD130" s="1">
        <f>(Table2[[#This Row],[Day High]]/Table2[[#This Row],[Close Price]])-1</f>
        <v>8.8568244471816104E-3</v>
      </c>
      <c r="AE130" s="1">
        <f>(Table2[[#This Row],[Close Price]]/Table2[[#This Row],[Current Week Low]])-1</f>
        <v>4.791173668520865E-2</v>
      </c>
      <c r="AF130" s="1">
        <f>(Table2[[#This Row],[Current Week High]]/Table2[[#This Row],[Close Price]])-1</f>
        <v>8.8568244471816104E-3</v>
      </c>
      <c r="AG130" s="1">
        <f>(Table2[[#This Row],[Close Price]]/Table2[[#This Row],[Current Month Low]])-1</f>
        <v>6.8634825122226406E-2</v>
      </c>
      <c r="AH130" s="1">
        <f>(Table2[[#This Row],[Current Month High]]/Table2[[#This Row],[Close Price]])-1</f>
        <v>4.346295970438141E-2</v>
      </c>
      <c r="AI130">
        <v>15.3440084462431</v>
      </c>
      <c r="AJ130">
        <v>156.64609363239501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0.08</v>
      </c>
      <c r="AM130" t="s">
        <v>3147</v>
      </c>
      <c r="AN130">
        <v>4.0199999999999996</v>
      </c>
      <c r="AO130" t="s">
        <v>3147</v>
      </c>
      <c r="AP130">
        <v>2.6913618804632999E-2</v>
      </c>
      <c r="AQ130">
        <f>(Table2[[#This Row],[Sharpe Ratio]]-AVERAGE(Table2[Sharpe Ratio]))/_xlfn.STDEV.P(Table2[Sharpe Ratio])</f>
        <v>-0.35582792732859747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3.9789761694397501</v>
      </c>
      <c r="AS130">
        <f>_xlfn.RANK.AVG(Table2[[#This Row],[1Y Return vs Nifty Z-Score]],Table2[1Y Return vs Nifty Z-Score])</f>
        <v>43</v>
      </c>
      <c r="AT130">
        <f>_xlfn.RANK.AVG(Table2[[#This Row],[6M Return vs Nifty Z-Score]],Table2[6M Return vs Nifty Z-Score])</f>
        <v>91</v>
      </c>
      <c r="AU130">
        <f>_xlfn.RANK.AVG(Table2[[#This Row],[Sharpe Ratio Z-Score]],Table2[Sharpe Ratio Z-Score])</f>
        <v>430</v>
      </c>
      <c r="AV130">
        <f>(Table2[[#This Row],[Rank 1Y]]+Table2[[#This Row],[Rank 6M]]+Table2[[#This Row],[Rank Sharpe]])/3</f>
        <v>188</v>
      </c>
    </row>
    <row r="131" spans="1:48" x14ac:dyDescent="0.3">
      <c r="A131" t="s">
        <v>1102</v>
      </c>
      <c r="B131" t="s">
        <v>1103</v>
      </c>
      <c r="C131" t="s">
        <v>3109</v>
      </c>
      <c r="D131" t="s">
        <v>75</v>
      </c>
      <c r="E131">
        <v>11054.03315967</v>
      </c>
      <c r="F131">
        <v>356.7</v>
      </c>
      <c r="G131">
        <v>41.444143379777799</v>
      </c>
      <c r="H131">
        <f>(Table2[[#This Row],[1Y Return vs Nifty]]-AVERAGE(Table2[1Y Return vs Nifty]))/_xlfn.STDEV.P(Table2[1Y Return vs Nifty])</f>
        <v>0.40391397814808089</v>
      </c>
      <c r="I131">
        <v>6.8879343918954996</v>
      </c>
      <c r="J131">
        <f>(Table2[[#This Row],[1M Return vs Nifty]]-AVERAGE(Table2[1M Return vs Nifty]))/_xlfn.STDEV.P(Table2[1M Return vs Nifty])</f>
        <v>0.99087283760626221</v>
      </c>
      <c r="K131">
        <v>49.326320643909398</v>
      </c>
      <c r="L131">
        <f>(Table2[[#This Row],[6M Return vs Nifty]]-AVERAGE(Table2[6M Return vs Nifty]))/_xlfn.STDEV.P(Table2[6M Return vs Nifty])</f>
        <v>1.7094556186553893</v>
      </c>
      <c r="M131">
        <v>-0.213776000770903</v>
      </c>
      <c r="N131">
        <f>(Table2[[#This Row],[1W Return vs Nifty]]-AVERAGE(Table2[1W Return vs Nifty]))/_xlfn.STDEV.P(Table2[1W Return vs Nifty])</f>
        <v>0.91401062184530923</v>
      </c>
      <c r="O131">
        <v>360.71</v>
      </c>
      <c r="P131">
        <v>356.38027246498001</v>
      </c>
      <c r="Q131">
        <v>300.19335052591902</v>
      </c>
      <c r="R131">
        <v>36.006993528616299</v>
      </c>
      <c r="S131" s="1">
        <f>(Table2[[#This Row],[Close Price]]-Table2[[#This Row],[20D EMA]])/Table2[[#This Row],[20D EMA]]</f>
        <v>-1.1116963765906105E-2</v>
      </c>
      <c r="T131" s="1">
        <f>(Table2[[#This Row],[Close Price]]-Table2[[#This Row],[50D EMA]])/Table2[[#This Row],[50D EMA]]</f>
        <v>8.9715273185161264E-4</v>
      </c>
      <c r="U131" s="1">
        <f>(Table2[[#This Row],[Close Price]]-Table2[[#This Row],[200D EMA]])/Table2[[#This Row],[200D EMA]]</f>
        <v>0.1882341809873038</v>
      </c>
      <c r="V131">
        <v>0.39416141375421698</v>
      </c>
      <c r="W131">
        <v>356</v>
      </c>
      <c r="X131">
        <v>358.95</v>
      </c>
      <c r="Y131">
        <v>351.9</v>
      </c>
      <c r="Z131">
        <v>363.95</v>
      </c>
      <c r="AA131">
        <v>348.5</v>
      </c>
      <c r="AB131">
        <v>367.9</v>
      </c>
      <c r="AC131" s="1">
        <f>(Table2[[#This Row],[Close Price]]/Table2[[#This Row],[Day Low]])-1</f>
        <v>1.9662921348313489E-3</v>
      </c>
      <c r="AD131" s="1">
        <f>(Table2[[#This Row],[Day High]]/Table2[[#This Row],[Close Price]])-1</f>
        <v>6.307821698906535E-3</v>
      </c>
      <c r="AE131" s="1">
        <f>(Table2[[#This Row],[Close Price]]/Table2[[#This Row],[Current Week Low]])-1</f>
        <v>1.364023870417741E-2</v>
      </c>
      <c r="AF131" s="1">
        <f>(Table2[[#This Row],[Current Week High]]/Table2[[#This Row],[Close Price]])-1</f>
        <v>2.0325203252032464E-2</v>
      </c>
      <c r="AG131" s="1">
        <f>(Table2[[#This Row],[Close Price]]/Table2[[#This Row],[Current Month Low]])-1</f>
        <v>2.3529411764705799E-2</v>
      </c>
      <c r="AH131" s="1">
        <f>(Table2[[#This Row],[Current Month High]]/Table2[[#This Row],[Close Price]])-1</f>
        <v>3.1398934679002011E-2</v>
      </c>
      <c r="AI131">
        <v>7.9338379590692503</v>
      </c>
      <c r="AJ131">
        <v>106.72268907563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0.01</v>
      </c>
      <c r="AM131" t="s">
        <v>3147</v>
      </c>
      <c r="AN131">
        <v>-1.59</v>
      </c>
      <c r="AO131" t="s">
        <v>3146</v>
      </c>
      <c r="AP131">
        <v>5.6916277230251E-2</v>
      </c>
      <c r="AQ131">
        <f>(Table2[[#This Row],[Sharpe Ratio]]-AVERAGE(Table2[Sharpe Ratio]))/_xlfn.STDEV.P(Table2[Sharpe Ratio])</f>
        <v>7.7531370785915283E-4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4.0190283699629008</v>
      </c>
      <c r="AS131">
        <f>_xlfn.RANK.AVG(Table2[[#This Row],[1Y Return vs Nifty Z-Score]],Table2[1Y Return vs Nifty Z-Score])</f>
        <v>189</v>
      </c>
      <c r="AT131">
        <f>_xlfn.RANK.AVG(Table2[[#This Row],[6M Return vs Nifty Z-Score]],Table2[6M Return vs Nifty Z-Score])</f>
        <v>41</v>
      </c>
      <c r="AU131">
        <f>_xlfn.RANK.AVG(Table2[[#This Row],[Sharpe Ratio Z-Score]],Table2[Sharpe Ratio Z-Score])</f>
        <v>336</v>
      </c>
      <c r="AV131">
        <f>(Table2[[#This Row],[Rank 1Y]]+Table2[[#This Row],[Rank 6M]]+Table2[[#This Row],[Rank Sharpe]])/3</f>
        <v>188.66666666666666</v>
      </c>
    </row>
    <row r="132" spans="1:48" x14ac:dyDescent="0.3">
      <c r="A132" t="s">
        <v>1698</v>
      </c>
      <c r="B132" t="s">
        <v>1699</v>
      </c>
      <c r="C132" t="s">
        <v>3105</v>
      </c>
      <c r="D132" t="s">
        <v>51</v>
      </c>
      <c r="E132">
        <v>4855.5273239999997</v>
      </c>
      <c r="F132">
        <v>603.29999999999995</v>
      </c>
      <c r="G132">
        <v>114.37206692730101</v>
      </c>
      <c r="H132">
        <f>(Table2[[#This Row],[1Y Return vs Nifty]]-AVERAGE(Table2[1Y Return vs Nifty]))/_xlfn.STDEV.P(Table2[1Y Return vs Nifty])</f>
        <v>1.7023070779989213</v>
      </c>
      <c r="I132">
        <v>6.1789446592154702</v>
      </c>
      <c r="J132">
        <f>(Table2[[#This Row],[1M Return vs Nifty]]-AVERAGE(Table2[1M Return vs Nifty]))/_xlfn.STDEV.P(Table2[1M Return vs Nifty])</f>
        <v>0.90890940478704085</v>
      </c>
      <c r="K132">
        <v>38.717567463747599</v>
      </c>
      <c r="L132">
        <f>(Table2[[#This Row],[6M Return vs Nifty]]-AVERAGE(Table2[6M Return vs Nifty]))/_xlfn.STDEV.P(Table2[6M Return vs Nifty])</f>
        <v>1.3268540133863262</v>
      </c>
      <c r="M132">
        <v>5.96714588547652</v>
      </c>
      <c r="N132">
        <f>(Table2[[#This Row],[1W Return vs Nifty]]-AVERAGE(Table2[1W Return vs Nifty]))/_xlfn.STDEV.P(Table2[1W Return vs Nifty])</f>
        <v>2.2594391361277331</v>
      </c>
      <c r="O132">
        <v>562.08000000000004</v>
      </c>
      <c r="P132">
        <v>550.22507705195005</v>
      </c>
      <c r="Q132">
        <v>444.29460110456199</v>
      </c>
      <c r="R132">
        <v>70.164626678902096</v>
      </c>
      <c r="S132" s="1">
        <f>(Table2[[#This Row],[Close Price]]-Table2[[#This Row],[20D EMA]])/Table2[[#This Row],[20D EMA]]</f>
        <v>7.3334756618274821E-2</v>
      </c>
      <c r="T132" s="1">
        <f>(Table2[[#This Row],[Close Price]]-Table2[[#This Row],[50D EMA]])/Table2[[#This Row],[50D EMA]]</f>
        <v>9.6460385325256234E-2</v>
      </c>
      <c r="U132" s="1">
        <f>(Table2[[#This Row],[Close Price]]-Table2[[#This Row],[200D EMA]])/Table2[[#This Row],[200D EMA]]</f>
        <v>0.35788280681361923</v>
      </c>
      <c r="V132">
        <v>0.67678963533312897</v>
      </c>
      <c r="W132">
        <v>564.29999999999995</v>
      </c>
      <c r="X132">
        <v>610.4</v>
      </c>
      <c r="Y132">
        <v>530.04999999999995</v>
      </c>
      <c r="Z132">
        <v>610.4</v>
      </c>
      <c r="AA132">
        <v>511.4</v>
      </c>
      <c r="AB132">
        <v>610.4</v>
      </c>
      <c r="AC132" s="1">
        <f>(Table2[[#This Row],[Close Price]]/Table2[[#This Row],[Day Low]])-1</f>
        <v>6.9112174375332236E-2</v>
      </c>
      <c r="AD132" s="1">
        <f>(Table2[[#This Row],[Day High]]/Table2[[#This Row],[Close Price]])-1</f>
        <v>1.1768606000331472E-2</v>
      </c>
      <c r="AE132" s="1">
        <f>(Table2[[#This Row],[Close Price]]/Table2[[#This Row],[Current Week Low]])-1</f>
        <v>0.13819450995189131</v>
      </c>
      <c r="AF132" s="1">
        <f>(Table2[[#This Row],[Current Week High]]/Table2[[#This Row],[Close Price]])-1</f>
        <v>1.1768606000331472E-2</v>
      </c>
      <c r="AG132" s="1">
        <f>(Table2[[#This Row],[Close Price]]/Table2[[#This Row],[Current Month Low]])-1</f>
        <v>0.1797027766914352</v>
      </c>
      <c r="AH132" s="1">
        <f>(Table2[[#This Row],[Current Month High]]/Table2[[#This Row],[Close Price]])-1</f>
        <v>1.1768606000331472E-2</v>
      </c>
      <c r="AI132">
        <v>11.8846345101939</v>
      </c>
      <c r="AJ132">
        <v>151.58465387823099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0.32</v>
      </c>
      <c r="AM132" t="s">
        <v>3147</v>
      </c>
      <c r="AN132">
        <v>6.82</v>
      </c>
      <c r="AO132" t="s">
        <v>3147</v>
      </c>
      <c r="AP132">
        <v>1.4690012062518999E-2</v>
      </c>
      <c r="AQ132">
        <f>(Table2[[#This Row],[Sharpe Ratio]]-AVERAGE(Table2[Sharpe Ratio]))/_xlfn.STDEV.P(Table2[Sharpe Ratio])</f>
        <v>-0.50111431227343917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5.696395320026582</v>
      </c>
      <c r="AS132">
        <f>_xlfn.RANK.AVG(Table2[[#This Row],[1Y Return vs Nifty Z-Score]],Table2[1Y Return vs Nifty Z-Score])</f>
        <v>42</v>
      </c>
      <c r="AT132">
        <f>_xlfn.RANK.AVG(Table2[[#This Row],[6M Return vs Nifty Z-Score]],Table2[6M Return vs Nifty Z-Score])</f>
        <v>68</v>
      </c>
      <c r="AU132">
        <f>_xlfn.RANK.AVG(Table2[[#This Row],[Sharpe Ratio Z-Score]],Table2[Sharpe Ratio Z-Score])</f>
        <v>461</v>
      </c>
      <c r="AV132">
        <f>(Table2[[#This Row],[Rank 1Y]]+Table2[[#This Row],[Rank 6M]]+Table2[[#This Row],[Rank Sharpe]])/3</f>
        <v>190.33333333333334</v>
      </c>
    </row>
    <row r="133" spans="1:48" x14ac:dyDescent="0.3">
      <c r="A133" t="s">
        <v>1761</v>
      </c>
      <c r="B133" t="s">
        <v>1762</v>
      </c>
      <c r="C133" t="s">
        <v>3111</v>
      </c>
      <c r="D133" t="s">
        <v>813</v>
      </c>
      <c r="E133">
        <v>4396.8870643500004</v>
      </c>
      <c r="F133">
        <v>355.3</v>
      </c>
      <c r="G133">
        <v>90.867536368702304</v>
      </c>
      <c r="H133">
        <f>(Table2[[#This Row],[1Y Return vs Nifty]]-AVERAGE(Table2[1Y Return vs Nifty]))/_xlfn.STDEV.P(Table2[1Y Return vs Nifty])</f>
        <v>1.2838374602175957</v>
      </c>
      <c r="I133">
        <v>7.2537065502768296</v>
      </c>
      <c r="J133">
        <f>(Table2[[#This Row],[1M Return vs Nifty]]-AVERAGE(Table2[1M Return vs Nifty]))/_xlfn.STDEV.P(Table2[1M Return vs Nifty])</f>
        <v>1.0331582760953411</v>
      </c>
      <c r="K133">
        <v>29.234582263746201</v>
      </c>
      <c r="L133">
        <f>(Table2[[#This Row],[6M Return vs Nifty]]-AVERAGE(Table2[6M Return vs Nifty]))/_xlfn.STDEV.P(Table2[6M Return vs Nifty])</f>
        <v>0.98485290367552769</v>
      </c>
      <c r="M133">
        <v>-2.0351022683414799</v>
      </c>
      <c r="N133">
        <f>(Table2[[#This Row],[1W Return vs Nifty]]-AVERAGE(Table2[1W Return vs Nifty]))/_xlfn.STDEV.P(Table2[1W Return vs Nifty])</f>
        <v>0.51755450424684435</v>
      </c>
      <c r="O133">
        <v>376.4</v>
      </c>
      <c r="P133">
        <v>372.71139332989901</v>
      </c>
      <c r="Q133">
        <v>312.047660634328</v>
      </c>
      <c r="R133">
        <v>34.045913212392598</v>
      </c>
      <c r="S133" s="1">
        <f>(Table2[[#This Row],[Close Price]]-Table2[[#This Row],[20D EMA]])/Table2[[#This Row],[20D EMA]]</f>
        <v>-5.6057385759829881E-2</v>
      </c>
      <c r="T133" s="1">
        <f>(Table2[[#This Row],[Close Price]]-Table2[[#This Row],[50D EMA]])/Table2[[#This Row],[50D EMA]]</f>
        <v>-4.6715484531720787E-2</v>
      </c>
      <c r="U133" s="1">
        <f>(Table2[[#This Row],[Close Price]]-Table2[[#This Row],[200D EMA]])/Table2[[#This Row],[200D EMA]]</f>
        <v>0.1386081192781545</v>
      </c>
      <c r="V133">
        <v>0.60559381708847904</v>
      </c>
      <c r="W133">
        <v>345.3</v>
      </c>
      <c r="X133">
        <v>377</v>
      </c>
      <c r="Y133">
        <v>345.3</v>
      </c>
      <c r="Z133">
        <v>391.95</v>
      </c>
      <c r="AA133">
        <v>342.6</v>
      </c>
      <c r="AB133">
        <v>401.4</v>
      </c>
      <c r="AC133" s="1">
        <f>(Table2[[#This Row],[Close Price]]/Table2[[#This Row],[Day Low]])-1</f>
        <v>2.8960324355632672E-2</v>
      </c>
      <c r="AD133" s="1">
        <f>(Table2[[#This Row],[Day High]]/Table2[[#This Row],[Close Price]])-1</f>
        <v>6.1075147762454263E-2</v>
      </c>
      <c r="AE133" s="1">
        <f>(Table2[[#This Row],[Close Price]]/Table2[[#This Row],[Current Week Low]])-1</f>
        <v>2.8960324355632672E-2</v>
      </c>
      <c r="AF133" s="1">
        <f>(Table2[[#This Row],[Current Week High]]/Table2[[#This Row],[Close Price]])-1</f>
        <v>0.10315226569096536</v>
      </c>
      <c r="AG133" s="1">
        <f>(Table2[[#This Row],[Close Price]]/Table2[[#This Row],[Current Month Low]])-1</f>
        <v>3.7069468768242908E-2</v>
      </c>
      <c r="AH133" s="1">
        <f>(Table2[[#This Row],[Current Month High]]/Table2[[#This Row],[Close Price]])-1</f>
        <v>0.12974950745848579</v>
      </c>
      <c r="AI133">
        <v>15.944272445820401</v>
      </c>
      <c r="AJ133">
        <v>126.305732484076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-0.02</v>
      </c>
      <c r="AM133" t="s">
        <v>3146</v>
      </c>
      <c r="AN133">
        <v>-6.13</v>
      </c>
      <c r="AO133" t="s">
        <v>3146</v>
      </c>
      <c r="AP133">
        <v>3.5708482411280003E-2</v>
      </c>
      <c r="AQ133">
        <f>(Table2[[#This Row],[Sharpe Ratio]]-AVERAGE(Table2[Sharpe Ratio]))/_xlfn.STDEV.P(Table2[Sharpe Ratio])</f>
        <v>-0.25129462824180832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3.5681085159935009</v>
      </c>
      <c r="AS133">
        <f>_xlfn.RANK.AVG(Table2[[#This Row],[1Y Return vs Nifty Z-Score]],Table2[1Y Return vs Nifty Z-Score])</f>
        <v>71</v>
      </c>
      <c r="AT133">
        <f>_xlfn.RANK.AVG(Table2[[#This Row],[6M Return vs Nifty Z-Score]],Table2[6M Return vs Nifty Z-Score])</f>
        <v>93</v>
      </c>
      <c r="AU133">
        <f>_xlfn.RANK.AVG(Table2[[#This Row],[Sharpe Ratio Z-Score]],Table2[Sharpe Ratio Z-Score])</f>
        <v>407</v>
      </c>
      <c r="AV133">
        <f>(Table2[[#This Row],[Rank 1Y]]+Table2[[#This Row],[Rank 6M]]+Table2[[#This Row],[Rank Sharpe]])/3</f>
        <v>190.33333333333334</v>
      </c>
    </row>
    <row r="134" spans="1:48" x14ac:dyDescent="0.3">
      <c r="A134" t="s">
        <v>227</v>
      </c>
      <c r="B134" t="s">
        <v>228</v>
      </c>
      <c r="C134" t="s">
        <v>3105</v>
      </c>
      <c r="D134" t="s">
        <v>51</v>
      </c>
      <c r="E134">
        <v>108832.2079136</v>
      </c>
      <c r="F134">
        <v>3215.65</v>
      </c>
      <c r="G134">
        <v>38.130328857878602</v>
      </c>
      <c r="H134">
        <f>(Table2[[#This Row],[1Y Return vs Nifty]]-AVERAGE(Table2[1Y Return vs Nifty]))/_xlfn.STDEV.P(Table2[1Y Return vs Nifty])</f>
        <v>0.34491553557463189</v>
      </c>
      <c r="I134">
        <v>2.4311909835602301</v>
      </c>
      <c r="J134">
        <f>(Table2[[#This Row],[1M Return vs Nifty]]-AVERAGE(Table2[1M Return vs Nifty]))/_xlfn.STDEV.P(Table2[1M Return vs Nifty])</f>
        <v>0.47564677423186819</v>
      </c>
      <c r="K134">
        <v>11.6014207338081</v>
      </c>
      <c r="L134">
        <f>(Table2[[#This Row],[6M Return vs Nifty]]-AVERAGE(Table2[6M Return vs Nifty]))/_xlfn.STDEV.P(Table2[6M Return vs Nifty])</f>
        <v>0.34891804943282473</v>
      </c>
      <c r="M134">
        <v>-1.6606901734267601</v>
      </c>
      <c r="N134">
        <f>(Table2[[#This Row],[1W Return vs Nifty]]-AVERAGE(Table2[1W Return vs Nifty]))/_xlfn.STDEV.P(Table2[1W Return vs Nifty])</f>
        <v>0.5990544354644376</v>
      </c>
      <c r="O134">
        <v>3389.79</v>
      </c>
      <c r="P134">
        <v>3364.1672766505098</v>
      </c>
      <c r="Q134">
        <v>2939.4118568449599</v>
      </c>
      <c r="R134">
        <v>31.531070103139498</v>
      </c>
      <c r="S134" s="1">
        <f>(Table2[[#This Row],[Close Price]]-Table2[[#This Row],[20D EMA]])/Table2[[#This Row],[20D EMA]]</f>
        <v>-5.1371913894370999E-2</v>
      </c>
      <c r="T134" s="1">
        <f>(Table2[[#This Row],[Close Price]]-Table2[[#This Row],[50D EMA]])/Table2[[#This Row],[50D EMA]]</f>
        <v>-4.4146816860539437E-2</v>
      </c>
      <c r="U134" s="1">
        <f>(Table2[[#This Row],[Close Price]]-Table2[[#This Row],[200D EMA]])/Table2[[#This Row],[200D EMA]]</f>
        <v>9.3977352139942225E-2</v>
      </c>
      <c r="V134">
        <v>1.17620721854684</v>
      </c>
      <c r="W134">
        <v>3160.9</v>
      </c>
      <c r="X134">
        <v>3300</v>
      </c>
      <c r="Y134">
        <v>3160.9</v>
      </c>
      <c r="Z134">
        <v>3511.8</v>
      </c>
      <c r="AA134">
        <v>3160.9</v>
      </c>
      <c r="AB134">
        <v>3590.7</v>
      </c>
      <c r="AC134" s="1">
        <f>(Table2[[#This Row],[Close Price]]/Table2[[#This Row],[Day Low]])-1</f>
        <v>1.7321016166281789E-2</v>
      </c>
      <c r="AD134" s="1">
        <f>(Table2[[#This Row],[Day High]]/Table2[[#This Row],[Close Price]])-1</f>
        <v>2.6231088582401751E-2</v>
      </c>
      <c r="AE134" s="1">
        <f>(Table2[[#This Row],[Close Price]]/Table2[[#This Row],[Current Week Low]])-1</f>
        <v>1.7321016166281789E-2</v>
      </c>
      <c r="AF134" s="1">
        <f>(Table2[[#This Row],[Current Week High]]/Table2[[#This Row],[Close Price]])-1</f>
        <v>9.2096465722326881E-2</v>
      </c>
      <c r="AG134" s="1">
        <f>(Table2[[#This Row],[Close Price]]/Table2[[#This Row],[Current Month Low]])-1</f>
        <v>1.7321016166281789E-2</v>
      </c>
      <c r="AH134" s="1">
        <f>(Table2[[#This Row],[Current Month High]]/Table2[[#This Row],[Close Price]])-1</f>
        <v>0.11663271811297871</v>
      </c>
      <c r="AI134">
        <v>11.6632718112978</v>
      </c>
      <c r="AJ134">
        <v>68.0638670394857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-0.05</v>
      </c>
      <c r="AM134" t="s">
        <v>3146</v>
      </c>
      <c r="AN134">
        <v>-8.0500000000000007</v>
      </c>
      <c r="AO134" t="s">
        <v>3146</v>
      </c>
      <c r="AP134">
        <v>0.117305620824377</v>
      </c>
      <c r="AQ134">
        <f>(Table2[[#This Row],[Sharpe Ratio]]-AVERAGE(Table2[Sharpe Ratio]))/_xlfn.STDEV.P(Table2[Sharpe Ratio])</f>
        <v>0.71854623067905843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2.4870810253828211</v>
      </c>
      <c r="AS134">
        <f>_xlfn.RANK.AVG(Table2[[#This Row],[1Y Return vs Nifty Z-Score]],Table2[1Y Return vs Nifty Z-Score])</f>
        <v>198</v>
      </c>
      <c r="AT134">
        <f>_xlfn.RANK.AVG(Table2[[#This Row],[6M Return vs Nifty Z-Score]],Table2[6M Return vs Nifty Z-Score])</f>
        <v>209</v>
      </c>
      <c r="AU134">
        <f>_xlfn.RANK.AVG(Table2[[#This Row],[Sharpe Ratio Z-Score]],Table2[Sharpe Ratio Z-Score])</f>
        <v>165</v>
      </c>
      <c r="AV134">
        <f>(Table2[[#This Row],[Rank 1Y]]+Table2[[#This Row],[Rank 6M]]+Table2[[#This Row],[Rank Sharpe]])/3</f>
        <v>190.66666666666666</v>
      </c>
    </row>
    <row r="135" spans="1:48" x14ac:dyDescent="0.3">
      <c r="A135" t="s">
        <v>931</v>
      </c>
      <c r="B135" t="s">
        <v>932</v>
      </c>
      <c r="C135" t="s">
        <v>3112</v>
      </c>
      <c r="D135" t="s">
        <v>784</v>
      </c>
      <c r="E135">
        <v>15502.2974344799</v>
      </c>
      <c r="F135">
        <v>1151.0999999999999</v>
      </c>
      <c r="G135">
        <v>26.8487613425518</v>
      </c>
      <c r="H135">
        <f>(Table2[[#This Row],[1Y Return vs Nifty]]-AVERAGE(Table2[1Y Return vs Nifty]))/_xlfn.STDEV.P(Table2[1Y Return vs Nifty])</f>
        <v>0.14406092865775658</v>
      </c>
      <c r="I135">
        <v>-3.8476520216963898E-2</v>
      </c>
      <c r="J135">
        <f>(Table2[[#This Row],[1M Return vs Nifty]]-AVERAGE(Table2[1M Return vs Nifty]))/_xlfn.STDEV.P(Table2[1M Return vs Nifty])</f>
        <v>0.19013851198033224</v>
      </c>
      <c r="K135">
        <v>2.43855867717647</v>
      </c>
      <c r="L135">
        <f>(Table2[[#This Row],[6M Return vs Nifty]]-AVERAGE(Table2[6M Return vs Nifty]))/_xlfn.STDEV.P(Table2[6M Return vs Nifty])</f>
        <v>1.8462088002606784E-2</v>
      </c>
      <c r="M135">
        <v>0.93451373996965403</v>
      </c>
      <c r="N135">
        <f>(Table2[[#This Row],[1W Return vs Nifty]]-AVERAGE(Table2[1W Return vs Nifty]))/_xlfn.STDEV.P(Table2[1W Return vs Nifty])</f>
        <v>1.1639639117077518</v>
      </c>
      <c r="O135">
        <v>1166</v>
      </c>
      <c r="P135">
        <v>1249.62950820009</v>
      </c>
      <c r="Q135">
        <v>1208.7787114272701</v>
      </c>
      <c r="R135">
        <v>49.348611208146998</v>
      </c>
      <c r="S135" s="1">
        <f>(Table2[[#This Row],[Close Price]]-Table2[[#This Row],[20D EMA]])/Table2[[#This Row],[20D EMA]]</f>
        <v>-1.2778730703259083E-2</v>
      </c>
      <c r="T135" s="1">
        <f>(Table2[[#This Row],[Close Price]]-Table2[[#This Row],[50D EMA]])/Table2[[#This Row],[50D EMA]]</f>
        <v>-7.8846976286601547E-2</v>
      </c>
      <c r="U135" s="1">
        <f>(Table2[[#This Row],[Close Price]]-Table2[[#This Row],[200D EMA]])/Table2[[#This Row],[200D EMA]]</f>
        <v>-4.7716518236134237E-2</v>
      </c>
      <c r="V135">
        <v>2.0167016642136701</v>
      </c>
      <c r="W135">
        <v>1132</v>
      </c>
      <c r="X135">
        <v>1168.55</v>
      </c>
      <c r="Y135">
        <v>1118</v>
      </c>
      <c r="Z135">
        <v>1178.3499999999999</v>
      </c>
      <c r="AA135">
        <v>1048.7</v>
      </c>
      <c r="AB135">
        <v>1243.95</v>
      </c>
      <c r="AC135" s="1">
        <f>(Table2[[#This Row],[Close Price]]/Table2[[#This Row],[Day Low]])-1</f>
        <v>1.6872791519434438E-2</v>
      </c>
      <c r="AD135" s="1">
        <f>(Table2[[#This Row],[Day High]]/Table2[[#This Row],[Close Price]])-1</f>
        <v>1.5159412735644251E-2</v>
      </c>
      <c r="AE135" s="1">
        <f>(Table2[[#This Row],[Close Price]]/Table2[[#This Row],[Current Week Low]])-1</f>
        <v>2.9606440071556328E-2</v>
      </c>
      <c r="AF135" s="1">
        <f>(Table2[[#This Row],[Current Week High]]/Table2[[#This Row],[Close Price]])-1</f>
        <v>2.3673008426722264E-2</v>
      </c>
      <c r="AG135" s="1">
        <f>(Table2[[#This Row],[Close Price]]/Table2[[#This Row],[Current Month Low]])-1</f>
        <v>9.7644702965576258E-2</v>
      </c>
      <c r="AH135" s="1">
        <f>(Table2[[#This Row],[Current Month High]]/Table2[[#This Row],[Close Price]])-1</f>
        <v>8.0661975501694183E-2</v>
      </c>
      <c r="AI135">
        <v>64.794544348883704</v>
      </c>
      <c r="AJ135">
        <v>58.346516266593198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-0.08</v>
      </c>
      <c r="AM135" t="s">
        <v>3146</v>
      </c>
      <c r="AN135">
        <v>5.23</v>
      </c>
      <c r="AO135" t="s">
        <v>3147</v>
      </c>
      <c r="AP135">
        <v>0.22979503819092101</v>
      </c>
      <c r="AQ135">
        <f>(Table2[[#This Row],[Sharpe Ratio]]-AVERAGE(Table2[Sharpe Ratio]))/_xlfn.STDEV.P(Table2[Sharpe Ratio])</f>
        <v>2.0555641124331814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246</v>
      </c>
      <c r="AT135">
        <f>_xlfn.RANK.AVG(Table2[[#This Row],[6M Return vs Nifty Z-Score]],Table2[6M Return vs Nifty Z-Score])</f>
        <v>321</v>
      </c>
      <c r="AU135">
        <f>_xlfn.RANK.AVG(Table2[[#This Row],[Sharpe Ratio Z-Score]],Table2[Sharpe Ratio Z-Score])</f>
        <v>15</v>
      </c>
      <c r="AV135">
        <f>(Table2[[#This Row],[Rank 1Y]]+Table2[[#This Row],[Rank 6M]]+Table2[[#This Row],[Rank Sharpe]])/3</f>
        <v>194</v>
      </c>
    </row>
    <row r="136" spans="1:48" x14ac:dyDescent="0.3">
      <c r="A136" t="s">
        <v>782</v>
      </c>
      <c r="B136" t="s">
        <v>783</v>
      </c>
      <c r="C136" t="s">
        <v>3112</v>
      </c>
      <c r="D136" t="s">
        <v>784</v>
      </c>
      <c r="E136">
        <v>19787.976554134999</v>
      </c>
      <c r="F136">
        <v>466.15</v>
      </c>
      <c r="G136">
        <v>18.6202196403949</v>
      </c>
      <c r="H136">
        <f>(Table2[[#This Row],[1Y Return vs Nifty]]-AVERAGE(Table2[1Y Return vs Nifty]))/_xlfn.STDEV.P(Table2[1Y Return vs Nifty])</f>
        <v>-2.4382618882802295E-3</v>
      </c>
      <c r="I136">
        <v>-2.9280978265264399</v>
      </c>
      <c r="J136">
        <f>(Table2[[#This Row],[1M Return vs Nifty]]-AVERAGE(Table2[1M Return vs Nifty]))/_xlfn.STDEV.P(Table2[1M Return vs Nifty])</f>
        <v>-0.14391890929910395</v>
      </c>
      <c r="K136">
        <v>6.2555861349350401</v>
      </c>
      <c r="L136">
        <f>(Table2[[#This Row],[6M Return vs Nifty]]-AVERAGE(Table2[6M Return vs Nifty]))/_xlfn.STDEV.P(Table2[6M Return vs Nifty])</f>
        <v>0.15612207574041614</v>
      </c>
      <c r="M136">
        <v>-8.5893055652447199</v>
      </c>
      <c r="N136">
        <f>(Table2[[#This Row],[1W Return vs Nifty]]-AVERAGE(Table2[1W Return vs Nifty]))/_xlfn.STDEV.P(Table2[1W Return vs Nifty])</f>
        <v>-0.90912782022615202</v>
      </c>
      <c r="O136">
        <v>494.77</v>
      </c>
      <c r="P136">
        <v>520.571380664814</v>
      </c>
      <c r="Q136">
        <v>488.68195521133998</v>
      </c>
      <c r="R136">
        <v>35.337077884426797</v>
      </c>
      <c r="S136" s="1">
        <f>(Table2[[#This Row],[Close Price]]-Table2[[#This Row],[20D EMA]])/Table2[[#This Row],[20D EMA]]</f>
        <v>-5.7845059320492359E-2</v>
      </c>
      <c r="T136" s="1">
        <f>(Table2[[#This Row],[Close Price]]-Table2[[#This Row],[50D EMA]])/Table2[[#This Row],[50D EMA]]</f>
        <v>-0.10454162999762547</v>
      </c>
      <c r="U136" s="1">
        <f>(Table2[[#This Row],[Close Price]]-Table2[[#This Row],[200D EMA]])/Table2[[#This Row],[200D EMA]]</f>
        <v>-4.6107606329756176E-2</v>
      </c>
      <c r="V136">
        <v>0.97143232503710097</v>
      </c>
      <c r="W136">
        <v>459.05</v>
      </c>
      <c r="X136">
        <v>476.7</v>
      </c>
      <c r="Y136">
        <v>450.05</v>
      </c>
      <c r="Z136">
        <v>476.7</v>
      </c>
      <c r="AA136">
        <v>450.05</v>
      </c>
      <c r="AB136">
        <v>537.29999999999995</v>
      </c>
      <c r="AC136" s="1">
        <f>(Table2[[#This Row],[Close Price]]/Table2[[#This Row],[Day Low]])-1</f>
        <v>1.5466724757651651E-2</v>
      </c>
      <c r="AD136" s="1">
        <f>(Table2[[#This Row],[Day High]]/Table2[[#This Row],[Close Price]])-1</f>
        <v>2.2632199935643138E-2</v>
      </c>
      <c r="AE136" s="1">
        <f>(Table2[[#This Row],[Close Price]]/Table2[[#This Row],[Current Week Low]])-1</f>
        <v>3.5773802910787689E-2</v>
      </c>
      <c r="AF136" s="1">
        <f>(Table2[[#This Row],[Current Week High]]/Table2[[#This Row],[Close Price]])-1</f>
        <v>2.2632199935643138E-2</v>
      </c>
      <c r="AG136" s="1">
        <f>(Table2[[#This Row],[Close Price]]/Table2[[#This Row],[Current Month Low]])-1</f>
        <v>3.5773802910787689E-2</v>
      </c>
      <c r="AH136" s="1">
        <f>(Table2[[#This Row],[Current Month High]]/Table2[[#This Row],[Close Price]])-1</f>
        <v>0.15263327255175363</v>
      </c>
      <c r="AI136">
        <v>60.4848224820336</v>
      </c>
      <c r="AJ136">
        <v>55.124792013311101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-0.1</v>
      </c>
      <c r="AM136" t="s">
        <v>3146</v>
      </c>
      <c r="AN136">
        <v>-7.83</v>
      </c>
      <c r="AO136" t="s">
        <v>3146</v>
      </c>
      <c r="AP136">
        <v>0.23570756633402701</v>
      </c>
      <c r="AQ136">
        <f>(Table2[[#This Row],[Sharpe Ratio]]-AVERAGE(Table2[Sharpe Ratio]))/_xlfn.STDEV.P(Table2[Sharpe Ratio])</f>
        <v>2.1258387750527632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299</v>
      </c>
      <c r="AT136">
        <f>_xlfn.RANK.AVG(Table2[[#This Row],[6M Return vs Nifty Z-Score]],Table2[6M Return vs Nifty Z-Score])</f>
        <v>271</v>
      </c>
      <c r="AU136">
        <f>_xlfn.RANK.AVG(Table2[[#This Row],[Sharpe Ratio Z-Score]],Table2[Sharpe Ratio Z-Score])</f>
        <v>13</v>
      </c>
      <c r="AV136">
        <f>(Table2[[#This Row],[Rank 1Y]]+Table2[[#This Row],[Rank 6M]]+Table2[[#This Row],[Rank Sharpe]])/3</f>
        <v>194.33333333333334</v>
      </c>
    </row>
    <row r="137" spans="1:48" x14ac:dyDescent="0.3">
      <c r="A137" t="s">
        <v>1855</v>
      </c>
      <c r="B137" t="s">
        <v>1856</v>
      </c>
      <c r="C137" t="s">
        <v>3107</v>
      </c>
      <c r="D137" t="s">
        <v>197</v>
      </c>
      <c r="E137">
        <v>3895.5728766000002</v>
      </c>
      <c r="F137">
        <v>1480.1</v>
      </c>
      <c r="G137">
        <v>39.306034135593499</v>
      </c>
      <c r="H137">
        <f>(Table2[[#This Row],[1Y Return vs Nifty]]-AVERAGE(Table2[1Y Return vs Nifty]))/_xlfn.STDEV.P(Table2[1Y Return vs Nifty])</f>
        <v>0.36584754002212561</v>
      </c>
      <c r="I137">
        <v>-7.0723960467131297</v>
      </c>
      <c r="J137">
        <f>(Table2[[#This Row],[1M Return vs Nifty]]-AVERAGE(Table2[1M Return vs Nifty]))/_xlfn.STDEV.P(Table2[1M Return vs Nifty])</f>
        <v>-0.62302444933150125</v>
      </c>
      <c r="K137">
        <v>16.231256424561</v>
      </c>
      <c r="L137">
        <f>(Table2[[#This Row],[6M Return vs Nifty]]-AVERAGE(Table2[6M Return vs Nifty]))/_xlfn.STDEV.P(Table2[6M Return vs Nifty])</f>
        <v>0.51589173025391477</v>
      </c>
      <c r="M137">
        <v>-5.75489149239566</v>
      </c>
      <c r="N137">
        <f>(Table2[[#This Row],[1W Return vs Nifty]]-AVERAGE(Table2[1W Return vs Nifty]))/_xlfn.STDEV.P(Table2[1W Return vs Nifty])</f>
        <v>-0.29214841406676317</v>
      </c>
      <c r="O137">
        <v>1587.46</v>
      </c>
      <c r="P137">
        <v>1574.9757005737499</v>
      </c>
      <c r="Q137">
        <v>1349.7983799281601</v>
      </c>
      <c r="R137">
        <v>22.699142089004699</v>
      </c>
      <c r="S137" s="1">
        <f>(Table2[[#This Row],[Close Price]]-Table2[[#This Row],[20D EMA]])/Table2[[#This Row],[20D EMA]]</f>
        <v>-6.7630050520958093E-2</v>
      </c>
      <c r="T137" s="1">
        <f>(Table2[[#This Row],[Close Price]]-Table2[[#This Row],[50D EMA]])/Table2[[#This Row],[50D EMA]]</f>
        <v>-6.0239469433838004E-2</v>
      </c>
      <c r="U137" s="1">
        <f>(Table2[[#This Row],[Close Price]]-Table2[[#This Row],[200D EMA]])/Table2[[#This Row],[200D EMA]]</f>
        <v>9.6534135771280755E-2</v>
      </c>
      <c r="V137">
        <v>0.57430916069495097</v>
      </c>
      <c r="W137">
        <v>1453.35</v>
      </c>
      <c r="X137">
        <v>1498.7</v>
      </c>
      <c r="Y137">
        <v>1453.35</v>
      </c>
      <c r="Z137">
        <v>1516.7</v>
      </c>
      <c r="AA137">
        <v>1453.35</v>
      </c>
      <c r="AB137">
        <v>1767</v>
      </c>
      <c r="AC137" s="1">
        <f>(Table2[[#This Row],[Close Price]]/Table2[[#This Row],[Day Low]])-1</f>
        <v>1.8405752227611982E-2</v>
      </c>
      <c r="AD137" s="1">
        <f>(Table2[[#This Row],[Day High]]/Table2[[#This Row],[Close Price]])-1</f>
        <v>1.2566718464968707E-2</v>
      </c>
      <c r="AE137" s="1">
        <f>(Table2[[#This Row],[Close Price]]/Table2[[#This Row],[Current Week Low]])-1</f>
        <v>1.8405752227611982E-2</v>
      </c>
      <c r="AF137" s="1">
        <f>(Table2[[#This Row],[Current Week High]]/Table2[[#This Row],[Close Price]])-1</f>
        <v>2.4728058914938345E-2</v>
      </c>
      <c r="AG137" s="1">
        <f>(Table2[[#This Row],[Close Price]]/Table2[[#This Row],[Current Month Low]])-1</f>
        <v>1.8405752227611982E-2</v>
      </c>
      <c r="AH137" s="1">
        <f>(Table2[[#This Row],[Current Month High]]/Table2[[#This Row],[Close Price]])-1</f>
        <v>0.19383825417201539</v>
      </c>
      <c r="AI137">
        <v>20.937774474697601</v>
      </c>
      <c r="AJ137">
        <v>73.009935710110994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0.21</v>
      </c>
      <c r="AM137" t="s">
        <v>3147</v>
      </c>
      <c r="AN137">
        <v>-11.63</v>
      </c>
      <c r="AO137" t="s">
        <v>3146</v>
      </c>
      <c r="AP137">
        <v>9.7890218276993998E-2</v>
      </c>
      <c r="AQ137">
        <f>(Table2[[#This Row],[Sharpe Ratio]]-AVERAGE(Table2[Sharpe Ratio]))/_xlfn.STDEV.P(Table2[Sharpe Ratio])</f>
        <v>0.48778016401236307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0.45434657089013897</v>
      </c>
      <c r="AS137">
        <f>_xlfn.RANK.AVG(Table2[[#This Row],[1Y Return vs Nifty Z-Score]],Table2[1Y Return vs Nifty Z-Score])</f>
        <v>196</v>
      </c>
      <c r="AT137">
        <f>_xlfn.RANK.AVG(Table2[[#This Row],[6M Return vs Nifty Z-Score]],Table2[6M Return vs Nifty Z-Score])</f>
        <v>165</v>
      </c>
      <c r="AU137">
        <f>_xlfn.RANK.AVG(Table2[[#This Row],[Sharpe Ratio Z-Score]],Table2[Sharpe Ratio Z-Score])</f>
        <v>222</v>
      </c>
      <c r="AV137">
        <f>(Table2[[#This Row],[Rank 1Y]]+Table2[[#This Row],[Rank 6M]]+Table2[[#This Row],[Rank Sharpe]])/3</f>
        <v>194.33333333333334</v>
      </c>
    </row>
    <row r="138" spans="1:48" x14ac:dyDescent="0.3">
      <c r="A138" t="s">
        <v>546</v>
      </c>
      <c r="B138" t="s">
        <v>547</v>
      </c>
      <c r="C138" t="s">
        <v>3105</v>
      </c>
      <c r="D138" t="s">
        <v>51</v>
      </c>
      <c r="E138">
        <v>36528.669671064999</v>
      </c>
      <c r="F138">
        <v>2924.35</v>
      </c>
      <c r="G138">
        <v>38.242666824168701</v>
      </c>
      <c r="H138">
        <f>(Table2[[#This Row],[1Y Return vs Nifty]]-AVERAGE(Table2[1Y Return vs Nifty]))/_xlfn.STDEV.P(Table2[1Y Return vs Nifty])</f>
        <v>0.34691557661772138</v>
      </c>
      <c r="I138">
        <v>-4.6421891372395496</v>
      </c>
      <c r="J138">
        <f>(Table2[[#This Row],[1M Return vs Nifty]]-AVERAGE(Table2[1M Return vs Nifty]))/_xlfn.STDEV.P(Table2[1M Return vs Nifty])</f>
        <v>-0.34207806664059709</v>
      </c>
      <c r="K138">
        <v>24.115139186504599</v>
      </c>
      <c r="L138">
        <f>(Table2[[#This Row],[6M Return vs Nifty]]-AVERAGE(Table2[6M Return vs Nifty]))/_xlfn.STDEV.P(Table2[6M Return vs Nifty])</f>
        <v>0.80022167452232429</v>
      </c>
      <c r="M138">
        <v>-6.78198211292242</v>
      </c>
      <c r="N138">
        <f>(Table2[[#This Row],[1W Return vs Nifty]]-AVERAGE(Table2[1W Return vs Nifty]))/_xlfn.STDEV.P(Table2[1W Return vs Nifty])</f>
        <v>-0.51571975715126539</v>
      </c>
      <c r="O138">
        <v>3119.07</v>
      </c>
      <c r="P138">
        <v>3095.4079288777002</v>
      </c>
      <c r="Q138">
        <v>2604.03128056376</v>
      </c>
      <c r="R138">
        <v>22.784820346590099</v>
      </c>
      <c r="S138" s="1">
        <f>(Table2[[#This Row],[Close Price]]-Table2[[#This Row],[20D EMA]])/Table2[[#This Row],[20D EMA]]</f>
        <v>-6.2428865014251121E-2</v>
      </c>
      <c r="T138" s="1">
        <f>(Table2[[#This Row],[Close Price]]-Table2[[#This Row],[50D EMA]])/Table2[[#This Row],[50D EMA]]</f>
        <v>-5.526183714975514E-2</v>
      </c>
      <c r="U138" s="1">
        <f>(Table2[[#This Row],[Close Price]]-Table2[[#This Row],[200D EMA]])/Table2[[#This Row],[200D EMA]]</f>
        <v>0.12300878327655591</v>
      </c>
      <c r="V138">
        <v>0.486802112948856</v>
      </c>
      <c r="W138">
        <v>2880</v>
      </c>
      <c r="X138">
        <v>2980.05</v>
      </c>
      <c r="Y138">
        <v>2880</v>
      </c>
      <c r="Z138">
        <v>2983.95</v>
      </c>
      <c r="AA138">
        <v>2880</v>
      </c>
      <c r="AB138">
        <v>3428</v>
      </c>
      <c r="AC138" s="1">
        <f>(Table2[[#This Row],[Close Price]]/Table2[[#This Row],[Day Low]])-1</f>
        <v>1.5399305555555465E-2</v>
      </c>
      <c r="AD138" s="1">
        <f>(Table2[[#This Row],[Day High]]/Table2[[#This Row],[Close Price]])-1</f>
        <v>1.9046967702224471E-2</v>
      </c>
      <c r="AE138" s="1">
        <f>(Table2[[#This Row],[Close Price]]/Table2[[#This Row],[Current Week Low]])-1</f>
        <v>1.5399305555555465E-2</v>
      </c>
      <c r="AF138" s="1">
        <f>(Table2[[#This Row],[Current Week High]]/Table2[[#This Row],[Close Price]])-1</f>
        <v>2.0380597397712252E-2</v>
      </c>
      <c r="AG138" s="1">
        <f>(Table2[[#This Row],[Close Price]]/Table2[[#This Row],[Current Month Low]])-1</f>
        <v>1.5399305555555465E-2</v>
      </c>
      <c r="AH138" s="1">
        <f>(Table2[[#This Row],[Current Month High]]/Table2[[#This Row],[Close Price]])-1</f>
        <v>0.17222630670063444</v>
      </c>
      <c r="AI138">
        <v>19.1717817634688</v>
      </c>
      <c r="AJ138">
        <v>68.949679357559603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-0.04</v>
      </c>
      <c r="AM138" t="s">
        <v>3146</v>
      </c>
      <c r="AN138">
        <v>-12.58</v>
      </c>
      <c r="AO138" t="s">
        <v>3146</v>
      </c>
      <c r="AP138">
        <v>8.0490095681496995E-2</v>
      </c>
      <c r="AQ138">
        <f>(Table2[[#This Row],[Sharpe Ratio]]-AVERAGE(Table2[Sharpe Ratio]))/_xlfn.STDEV.P(Table2[Sharpe Ratio])</f>
        <v>0.28096715351300755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0.57030658086119079</v>
      </c>
      <c r="AS138">
        <f>_xlfn.RANK.AVG(Table2[[#This Row],[1Y Return vs Nifty Z-Score]],Table2[1Y Return vs Nifty Z-Score])</f>
        <v>197</v>
      </c>
      <c r="AT138">
        <f>_xlfn.RANK.AVG(Table2[[#This Row],[6M Return vs Nifty Z-Score]],Table2[6M Return vs Nifty Z-Score])</f>
        <v>117</v>
      </c>
      <c r="AU138">
        <f>_xlfn.RANK.AVG(Table2[[#This Row],[Sharpe Ratio Z-Score]],Table2[Sharpe Ratio Z-Score])</f>
        <v>270</v>
      </c>
      <c r="AV138">
        <f>(Table2[[#This Row],[Rank 1Y]]+Table2[[#This Row],[Rank 6M]]+Table2[[#This Row],[Rank Sharpe]])/3</f>
        <v>194.66666666666666</v>
      </c>
    </row>
    <row r="139" spans="1:48" x14ac:dyDescent="0.3">
      <c r="A139" t="s">
        <v>850</v>
      </c>
      <c r="B139" t="s">
        <v>851</v>
      </c>
      <c r="C139" t="s">
        <v>3101</v>
      </c>
      <c r="D139" t="s">
        <v>24</v>
      </c>
      <c r="E139">
        <v>17822.717640800001</v>
      </c>
      <c r="F139">
        <v>221.45</v>
      </c>
      <c r="G139">
        <v>25.920895176563199</v>
      </c>
      <c r="H139">
        <f>(Table2[[#This Row],[1Y Return vs Nifty]]-AVERAGE(Table2[1Y Return vs Nifty]))/_xlfn.STDEV.P(Table2[1Y Return vs Nifty])</f>
        <v>0.12754139856693214</v>
      </c>
      <c r="I139">
        <v>6.4062357809173198</v>
      </c>
      <c r="J139">
        <f>(Table2[[#This Row],[1M Return vs Nifty]]-AVERAGE(Table2[1M Return vs Nifty]))/_xlfn.STDEV.P(Table2[1M Return vs Nifty])</f>
        <v>0.93518561123306931</v>
      </c>
      <c r="K139">
        <v>4.8166224807282703</v>
      </c>
      <c r="L139">
        <f>(Table2[[#This Row],[6M Return vs Nifty]]-AVERAGE(Table2[6M Return vs Nifty]))/_xlfn.STDEV.P(Table2[6M Return vs Nifty])</f>
        <v>0.10422626907268573</v>
      </c>
      <c r="M139">
        <v>-2.3061215394443599</v>
      </c>
      <c r="N139">
        <f>(Table2[[#This Row],[1W Return vs Nifty]]-AVERAGE(Table2[1W Return vs Nifty]))/_xlfn.STDEV.P(Table2[1W Return vs Nifty])</f>
        <v>0.4585605447740394</v>
      </c>
      <c r="O139">
        <v>214.04</v>
      </c>
      <c r="P139">
        <v>213.54046984137901</v>
      </c>
      <c r="Q139">
        <v>196.731138044316</v>
      </c>
      <c r="R139">
        <v>63.134130428194602</v>
      </c>
      <c r="S139" s="1">
        <f>(Table2[[#This Row],[Close Price]]-Table2[[#This Row],[20D EMA]])/Table2[[#This Row],[20D EMA]]</f>
        <v>3.4619697252849919E-2</v>
      </c>
      <c r="T139" s="1">
        <f>(Table2[[#This Row],[Close Price]]-Table2[[#This Row],[50D EMA]])/Table2[[#This Row],[50D EMA]]</f>
        <v>3.7039958582540798E-2</v>
      </c>
      <c r="U139" s="1">
        <f>(Table2[[#This Row],[Close Price]]-Table2[[#This Row],[200D EMA]])/Table2[[#This Row],[200D EMA]]</f>
        <v>0.12564793861008305</v>
      </c>
      <c r="V139">
        <v>1.99664379828953</v>
      </c>
      <c r="W139">
        <v>216.28</v>
      </c>
      <c r="X139">
        <v>224.8</v>
      </c>
      <c r="Y139">
        <v>214.2</v>
      </c>
      <c r="Z139">
        <v>224.8</v>
      </c>
      <c r="AA139">
        <v>193.2</v>
      </c>
      <c r="AB139">
        <v>228.88</v>
      </c>
      <c r="AC139" s="1">
        <f>(Table2[[#This Row],[Close Price]]/Table2[[#This Row],[Day Low]])-1</f>
        <v>2.3904198261512688E-2</v>
      </c>
      <c r="AD139" s="1">
        <f>(Table2[[#This Row],[Day High]]/Table2[[#This Row],[Close Price]])-1</f>
        <v>1.5127568299841965E-2</v>
      </c>
      <c r="AE139" s="1">
        <f>(Table2[[#This Row],[Close Price]]/Table2[[#This Row],[Current Week Low]])-1</f>
        <v>3.3846872082166302E-2</v>
      </c>
      <c r="AF139" s="1">
        <f>(Table2[[#This Row],[Current Week High]]/Table2[[#This Row],[Close Price]])-1</f>
        <v>1.5127568299841965E-2</v>
      </c>
      <c r="AG139" s="1">
        <f>(Table2[[#This Row],[Close Price]]/Table2[[#This Row],[Current Month Low]])-1</f>
        <v>0.14622153209109734</v>
      </c>
      <c r="AH139" s="1">
        <f>(Table2[[#This Row],[Current Month High]]/Table2[[#This Row],[Close Price]])-1</f>
        <v>3.3551591781440626E-2</v>
      </c>
      <c r="AI139">
        <v>5.10273199367803</v>
      </c>
      <c r="AJ139">
        <v>55.840957072484102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-0.01</v>
      </c>
      <c r="AM139" t="s">
        <v>3146</v>
      </c>
      <c r="AN139">
        <v>11.26</v>
      </c>
      <c r="AO139" t="s">
        <v>3147</v>
      </c>
      <c r="AP139">
        <v>0.18473714332201299</v>
      </c>
      <c r="AQ139">
        <f>(Table2[[#This Row],[Sharpe Ratio]]-AVERAGE(Table2[Sharpe Ratio]))/_xlfn.STDEV.P(Table2[Sharpe Ratio])</f>
        <v>1.5200185245524447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3.145532348199171</v>
      </c>
      <c r="AS139">
        <f>_xlfn.RANK.AVG(Table2[[#This Row],[1Y Return vs Nifty Z-Score]],Table2[1Y Return vs Nifty Z-Score])</f>
        <v>252</v>
      </c>
      <c r="AT139">
        <f>_xlfn.RANK.AVG(Table2[[#This Row],[6M Return vs Nifty Z-Score]],Table2[6M Return vs Nifty Z-Score])</f>
        <v>290</v>
      </c>
      <c r="AU139">
        <f>_xlfn.RANK.AVG(Table2[[#This Row],[Sharpe Ratio Z-Score]],Table2[Sharpe Ratio Z-Score])</f>
        <v>43</v>
      </c>
      <c r="AV139">
        <f>(Table2[[#This Row],[Rank 1Y]]+Table2[[#This Row],[Rank 6M]]+Table2[[#This Row],[Rank Sharpe]])/3</f>
        <v>195</v>
      </c>
    </row>
    <row r="140" spans="1:48" x14ac:dyDescent="0.3">
      <c r="A140" t="s">
        <v>1375</v>
      </c>
      <c r="B140" t="s">
        <v>1376</v>
      </c>
      <c r="C140" t="s">
        <v>3115</v>
      </c>
      <c r="D140" t="s">
        <v>422</v>
      </c>
      <c r="E140">
        <v>7783.6259679639998</v>
      </c>
      <c r="F140">
        <v>95.48</v>
      </c>
      <c r="G140">
        <v>29.234409986057599</v>
      </c>
      <c r="H140">
        <f>(Table2[[#This Row],[1Y Return vs Nifty]]-AVERAGE(Table2[1Y Return vs Nifty]))/_xlfn.STDEV.P(Table2[1Y Return vs Nifty])</f>
        <v>0.18653450512504713</v>
      </c>
      <c r="I140">
        <v>12.979199197203901</v>
      </c>
      <c r="J140">
        <f>(Table2[[#This Row],[1M Return vs Nifty]]-AVERAGE(Table2[1M Return vs Nifty]))/_xlfn.STDEV.P(Table2[1M Return vs Nifty])</f>
        <v>1.6950593027144978</v>
      </c>
      <c r="K140">
        <v>27.861692331015401</v>
      </c>
      <c r="L140">
        <f>(Table2[[#This Row],[6M Return vs Nifty]]-AVERAGE(Table2[6M Return vs Nifty]))/_xlfn.STDEV.P(Table2[6M Return vs Nifty])</f>
        <v>0.93534002660126536</v>
      </c>
      <c r="M140">
        <v>-2.6159096357812501</v>
      </c>
      <c r="N140">
        <f>(Table2[[#This Row],[1W Return vs Nifty]]-AVERAGE(Table2[1W Return vs Nifty]))/_xlfn.STDEV.P(Table2[1W Return vs Nifty])</f>
        <v>0.39112760420828024</v>
      </c>
      <c r="O140">
        <v>89.28</v>
      </c>
      <c r="P140">
        <v>87.330030968341006</v>
      </c>
      <c r="Q140">
        <v>79.900214074235905</v>
      </c>
      <c r="R140">
        <v>63.244299423423897</v>
      </c>
      <c r="S140" s="1">
        <f>(Table2[[#This Row],[Close Price]]-Table2[[#This Row],[20D EMA]])/Table2[[#This Row],[20D EMA]]</f>
        <v>6.9444444444444475E-2</v>
      </c>
      <c r="T140" s="1">
        <f>(Table2[[#This Row],[Close Price]]-Table2[[#This Row],[50D EMA]])/Table2[[#This Row],[50D EMA]]</f>
        <v>9.3323784971672971E-2</v>
      </c>
      <c r="U140" s="1">
        <f>(Table2[[#This Row],[Close Price]]-Table2[[#This Row],[200D EMA]])/Table2[[#This Row],[200D EMA]]</f>
        <v>0.19499054046699801</v>
      </c>
      <c r="V140">
        <v>1.57289071058922</v>
      </c>
      <c r="W140">
        <v>92.3</v>
      </c>
      <c r="X140">
        <v>99</v>
      </c>
      <c r="Y140">
        <v>85.22</v>
      </c>
      <c r="Z140">
        <v>99</v>
      </c>
      <c r="AA140">
        <v>78.81</v>
      </c>
      <c r="AB140">
        <v>99</v>
      </c>
      <c r="AC140" s="1">
        <f>(Table2[[#This Row],[Close Price]]/Table2[[#This Row],[Day Low]])-1</f>
        <v>3.4452871072589542E-2</v>
      </c>
      <c r="AD140" s="1">
        <f>(Table2[[#This Row],[Day High]]/Table2[[#This Row],[Close Price]])-1</f>
        <v>3.6866359447004671E-2</v>
      </c>
      <c r="AE140" s="1">
        <f>(Table2[[#This Row],[Close Price]]/Table2[[#This Row],[Current Week Low]])-1</f>
        <v>0.12039427364468436</v>
      </c>
      <c r="AF140" s="1">
        <f>(Table2[[#This Row],[Current Week High]]/Table2[[#This Row],[Close Price]])-1</f>
        <v>3.6866359447004671E-2</v>
      </c>
      <c r="AG140" s="1">
        <f>(Table2[[#This Row],[Close Price]]/Table2[[#This Row],[Current Month Low]])-1</f>
        <v>0.21152138053546499</v>
      </c>
      <c r="AH140" s="1">
        <f>(Table2[[#This Row],[Current Month High]]/Table2[[#This Row],[Close Price]])-1</f>
        <v>3.6866359447004671E-2</v>
      </c>
      <c r="AI140">
        <v>3.68663594470046</v>
      </c>
      <c r="AJ140">
        <v>60.470588235294102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0.14000000000000001</v>
      </c>
      <c r="AM140" t="s">
        <v>3147</v>
      </c>
      <c r="AN140">
        <v>3.97</v>
      </c>
      <c r="AO140" t="s">
        <v>3147</v>
      </c>
      <c r="AP140">
        <v>8.4498498261549995E-2</v>
      </c>
      <c r="AQ140">
        <f>(Table2[[#This Row],[Sharpe Ratio]]-AVERAGE(Table2[Sharpe Ratio]))/_xlfn.STDEV.P(Table2[Sharpe Ratio])</f>
        <v>0.32860991006971596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3.5366713487188064</v>
      </c>
      <c r="AS140">
        <f>_xlfn.RANK.AVG(Table2[[#This Row],[1Y Return vs Nifty Z-Score]],Table2[1Y Return vs Nifty Z-Score])</f>
        <v>232</v>
      </c>
      <c r="AT140">
        <f>_xlfn.RANK.AVG(Table2[[#This Row],[6M Return vs Nifty Z-Score]],Table2[6M Return vs Nifty Z-Score])</f>
        <v>97</v>
      </c>
      <c r="AU140">
        <f>_xlfn.RANK.AVG(Table2[[#This Row],[Sharpe Ratio Z-Score]],Table2[Sharpe Ratio Z-Score])</f>
        <v>257</v>
      </c>
      <c r="AV140">
        <f>(Table2[[#This Row],[Rank 1Y]]+Table2[[#This Row],[Rank 6M]]+Table2[[#This Row],[Rank Sharpe]])/3</f>
        <v>195.33333333333334</v>
      </c>
    </row>
    <row r="141" spans="1:48" x14ac:dyDescent="0.3">
      <c r="A141" t="s">
        <v>965</v>
      </c>
      <c r="B141" t="s">
        <v>966</v>
      </c>
      <c r="C141" t="s">
        <v>3100</v>
      </c>
      <c r="D141" t="s">
        <v>21</v>
      </c>
      <c r="E141">
        <v>14261.08324602</v>
      </c>
      <c r="F141">
        <v>2530.0500000000002</v>
      </c>
      <c r="G141">
        <v>207.49794959075899</v>
      </c>
      <c r="H141">
        <f>(Table2[[#This Row],[1Y Return vs Nifty]]-AVERAGE(Table2[1Y Return vs Nifty]))/_xlfn.STDEV.P(Table2[1Y Return vs Nifty])</f>
        <v>3.3603003072859128</v>
      </c>
      <c r="I141">
        <v>6.6145555687105402</v>
      </c>
      <c r="J141">
        <f>(Table2[[#This Row],[1M Return vs Nifty]]-AVERAGE(Table2[1M Return vs Nifty]))/_xlfn.STDEV.P(Table2[1M Return vs Nifty])</f>
        <v>0.95926861856684398</v>
      </c>
      <c r="K141">
        <v>42.599120161747997</v>
      </c>
      <c r="L141">
        <f>(Table2[[#This Row],[6M Return vs Nifty]]-AVERAGE(Table2[6M Return vs Nifty]))/_xlfn.STDEV.P(Table2[6M Return vs Nifty])</f>
        <v>1.4668410851911928</v>
      </c>
      <c r="M141">
        <v>-7.5908658389983099</v>
      </c>
      <c r="N141">
        <f>(Table2[[#This Row],[1W Return vs Nifty]]-AVERAGE(Table2[1W Return vs Nifty]))/_xlfn.STDEV.P(Table2[1W Return vs Nifty])</f>
        <v>-0.6917930436011358</v>
      </c>
      <c r="O141">
        <v>2581.56</v>
      </c>
      <c r="P141">
        <v>2559.9885290922398</v>
      </c>
      <c r="Q141">
        <v>2099.7621304651002</v>
      </c>
      <c r="R141">
        <v>42.292641443677198</v>
      </c>
      <c r="S141" s="1">
        <f>(Table2[[#This Row],[Close Price]]-Table2[[#This Row],[20D EMA]])/Table2[[#This Row],[20D EMA]]</f>
        <v>-1.9953051643192398E-2</v>
      </c>
      <c r="T141" s="1">
        <f>(Table2[[#This Row],[Close Price]]-Table2[[#This Row],[50D EMA]])/Table2[[#This Row],[50D EMA]]</f>
        <v>-1.1694790328945603E-2</v>
      </c>
      <c r="U141" s="1">
        <f>(Table2[[#This Row],[Close Price]]-Table2[[#This Row],[200D EMA]])/Table2[[#This Row],[200D EMA]]</f>
        <v>0.20492219727745573</v>
      </c>
      <c r="V141">
        <v>1.3435406834380299</v>
      </c>
      <c r="W141">
        <v>2510</v>
      </c>
      <c r="X141">
        <v>2568.5500000000002</v>
      </c>
      <c r="Y141">
        <v>2499.0500000000002</v>
      </c>
      <c r="Z141">
        <v>2586</v>
      </c>
      <c r="AA141">
        <v>2356</v>
      </c>
      <c r="AB141">
        <v>2949.8</v>
      </c>
      <c r="AC141" s="1">
        <f>(Table2[[#This Row],[Close Price]]/Table2[[#This Row],[Day Low]])-1</f>
        <v>7.988047808765053E-3</v>
      </c>
      <c r="AD141" s="1">
        <f>(Table2[[#This Row],[Day High]]/Table2[[#This Row],[Close Price]])-1</f>
        <v>1.5217090571332692E-2</v>
      </c>
      <c r="AE141" s="1">
        <f>(Table2[[#This Row],[Close Price]]/Table2[[#This Row],[Current Week Low]])-1</f>
        <v>1.240471379124064E-2</v>
      </c>
      <c r="AF141" s="1">
        <f>(Table2[[#This Row],[Current Week High]]/Table2[[#This Row],[Close Price]])-1</f>
        <v>2.2114187466650836E-2</v>
      </c>
      <c r="AG141" s="1">
        <f>(Table2[[#This Row],[Close Price]]/Table2[[#This Row],[Current Month Low]])-1</f>
        <v>7.3875212224108644E-2</v>
      </c>
      <c r="AH141" s="1">
        <f>(Table2[[#This Row],[Current Month High]]/Table2[[#This Row],[Close Price]])-1</f>
        <v>0.16590581213810007</v>
      </c>
      <c r="AI141">
        <v>16.590581213810001</v>
      </c>
      <c r="AJ141">
        <v>240.65571563215201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0.12</v>
      </c>
      <c r="AM141" t="s">
        <v>3147</v>
      </c>
      <c r="AN141">
        <v>-3.25</v>
      </c>
      <c r="AO141" t="s">
        <v>3146</v>
      </c>
      <c r="AQ141">
        <f>(Table2[[#This Row],[Sharpe Ratio]]-AVERAGE(Table2[Sharpe Ratio]))/_xlfn.STDEV.P(Table2[Sharpe Ratio])</f>
        <v>-0.67571570385832558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4.4189012635844875</v>
      </c>
      <c r="AS141">
        <f>_xlfn.RANK.AVG(Table2[[#This Row],[1Y Return vs Nifty Z-Score]],Table2[1Y Return vs Nifty Z-Score])</f>
        <v>11</v>
      </c>
      <c r="AT141">
        <f>_xlfn.RANK.AVG(Table2[[#This Row],[6M Return vs Nifty Z-Score]],Table2[6M Return vs Nifty Z-Score])</f>
        <v>55</v>
      </c>
      <c r="AU141">
        <f>_xlfn.RANK.AVG(Table2[[#This Row],[Sharpe Ratio Z-Score]],Table2[Sharpe Ratio Z-Score])</f>
        <v>521.5</v>
      </c>
      <c r="AV141">
        <f>(Table2[[#This Row],[Rank 1Y]]+Table2[[#This Row],[Rank 6M]]+Table2[[#This Row],[Rank Sharpe]])/3</f>
        <v>195.83333333333334</v>
      </c>
    </row>
    <row r="142" spans="1:48" x14ac:dyDescent="0.3">
      <c r="A142" t="s">
        <v>858</v>
      </c>
      <c r="B142" t="s">
        <v>859</v>
      </c>
      <c r="C142" t="s">
        <v>3110</v>
      </c>
      <c r="D142" t="s">
        <v>444</v>
      </c>
      <c r="E142">
        <v>17698.1311133649</v>
      </c>
      <c r="F142">
        <v>1239.6500000000001</v>
      </c>
      <c r="G142">
        <v>26.9301034900143</v>
      </c>
      <c r="H142">
        <f>(Table2[[#This Row],[1Y Return vs Nifty]]-AVERAGE(Table2[1Y Return vs Nifty]))/_xlfn.STDEV.P(Table2[1Y Return vs Nifty])</f>
        <v>0.14550912679442141</v>
      </c>
      <c r="I142">
        <v>8.8561139276328102</v>
      </c>
      <c r="J142">
        <f>(Table2[[#This Row],[1M Return vs Nifty]]-AVERAGE(Table2[1M Return vs Nifty]))/_xlfn.STDEV.P(Table2[1M Return vs Nifty])</f>
        <v>1.2184061060271962</v>
      </c>
      <c r="K142">
        <v>6.3006830605535997</v>
      </c>
      <c r="L142">
        <f>(Table2[[#This Row],[6M Return vs Nifty]]-AVERAGE(Table2[6M Return vs Nifty]))/_xlfn.STDEV.P(Table2[6M Return vs Nifty])</f>
        <v>0.15774848327779062</v>
      </c>
      <c r="M142">
        <v>7.36576437788138E-2</v>
      </c>
      <c r="N142">
        <f>(Table2[[#This Row],[1W Return vs Nifty]]-AVERAGE(Table2[1W Return vs Nifty]))/_xlfn.STDEV.P(Table2[1W Return vs Nifty])</f>
        <v>0.97657757034562354</v>
      </c>
      <c r="O142">
        <v>1254.82</v>
      </c>
      <c r="P142">
        <v>1262.7969130956601</v>
      </c>
      <c r="Q142">
        <v>1148.3770194623401</v>
      </c>
      <c r="R142">
        <v>44.246719368707197</v>
      </c>
      <c r="S142" s="1">
        <f>(Table2[[#This Row],[Close Price]]-Table2[[#This Row],[20D EMA]])/Table2[[#This Row],[20D EMA]]</f>
        <v>-1.2089383337849131E-2</v>
      </c>
      <c r="T142" s="1">
        <f>(Table2[[#This Row],[Close Price]]-Table2[[#This Row],[50D EMA]])/Table2[[#This Row],[50D EMA]]</f>
        <v>-1.8329877793981091E-2</v>
      </c>
      <c r="U142" s="1">
        <f>(Table2[[#This Row],[Close Price]]-Table2[[#This Row],[200D EMA]])/Table2[[#This Row],[200D EMA]]</f>
        <v>7.9479978256960626E-2</v>
      </c>
      <c r="V142">
        <v>0.71637591056993299</v>
      </c>
      <c r="W142">
        <v>1224</v>
      </c>
      <c r="X142">
        <v>1252.9000000000001</v>
      </c>
      <c r="Y142">
        <v>1205.55</v>
      </c>
      <c r="Z142">
        <v>1255</v>
      </c>
      <c r="AA142">
        <v>1163.55</v>
      </c>
      <c r="AB142">
        <v>1365</v>
      </c>
      <c r="AC142" s="1">
        <f>(Table2[[#This Row],[Close Price]]/Table2[[#This Row],[Day Low]])-1</f>
        <v>1.2785947712418366E-2</v>
      </c>
      <c r="AD142" s="1">
        <f>(Table2[[#This Row],[Day High]]/Table2[[#This Row],[Close Price]])-1</f>
        <v>1.0688500786512289E-2</v>
      </c>
      <c r="AE142" s="1">
        <f>(Table2[[#This Row],[Close Price]]/Table2[[#This Row],[Current Week Low]])-1</f>
        <v>2.8285844635228763E-2</v>
      </c>
      <c r="AF142" s="1">
        <f>(Table2[[#This Row],[Current Week High]]/Table2[[#This Row],[Close Price]])-1</f>
        <v>1.2382527326261439E-2</v>
      </c>
      <c r="AG142" s="1">
        <f>(Table2[[#This Row],[Close Price]]/Table2[[#This Row],[Current Month Low]])-1</f>
        <v>6.5403291650552253E-2</v>
      </c>
      <c r="AH142" s="1">
        <f>(Table2[[#This Row],[Current Month High]]/Table2[[#This Row],[Close Price]])-1</f>
        <v>0.1011172508369298</v>
      </c>
      <c r="AI142">
        <v>24.5270842576533</v>
      </c>
      <c r="AJ142">
        <v>70.398625429553206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-0.03</v>
      </c>
      <c r="AM142" t="s">
        <v>3146</v>
      </c>
      <c r="AN142">
        <v>-2.5299999999999998</v>
      </c>
      <c r="AO142" t="s">
        <v>3146</v>
      </c>
      <c r="AP142">
        <v>0.16631517116345301</v>
      </c>
      <c r="AQ142">
        <f>(Table2[[#This Row],[Sharpe Ratio]]-AVERAGE(Table2[Sharpe Ratio]))/_xlfn.STDEV.P(Table2[Sharpe Ratio])</f>
        <v>1.3010600947748827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245</v>
      </c>
      <c r="AT142">
        <f>_xlfn.RANK.AVG(Table2[[#This Row],[6M Return vs Nifty Z-Score]],Table2[6M Return vs Nifty Z-Score])</f>
        <v>270</v>
      </c>
      <c r="AU142">
        <f>_xlfn.RANK.AVG(Table2[[#This Row],[Sharpe Ratio Z-Score]],Table2[Sharpe Ratio Z-Score])</f>
        <v>75</v>
      </c>
      <c r="AV142">
        <f>(Table2[[#This Row],[Rank 1Y]]+Table2[[#This Row],[Rank 6M]]+Table2[[#This Row],[Rank Sharpe]])/3</f>
        <v>196.66666666666666</v>
      </c>
    </row>
    <row r="143" spans="1:48" x14ac:dyDescent="0.3">
      <c r="A143" t="s">
        <v>1491</v>
      </c>
      <c r="B143" t="s">
        <v>1492</v>
      </c>
      <c r="C143" t="s">
        <v>3115</v>
      </c>
      <c r="D143" t="s">
        <v>165</v>
      </c>
      <c r="E143">
        <v>6596.3185162500004</v>
      </c>
      <c r="F143">
        <v>952.85</v>
      </c>
      <c r="G143">
        <v>72.231047450691307</v>
      </c>
      <c r="H143">
        <f>(Table2[[#This Row],[1Y Return vs Nifty]]-AVERAGE(Table2[1Y Return vs Nifty]))/_xlfn.STDEV.P(Table2[1Y Return vs Nifty])</f>
        <v>0.95203741107971041</v>
      </c>
      <c r="I143">
        <v>-5.67809202170766</v>
      </c>
      <c r="J143">
        <f>(Table2[[#This Row],[1M Return vs Nifty]]-AVERAGE(Table2[1M Return vs Nifty]))/_xlfn.STDEV.P(Table2[1M Return vs Nifty])</f>
        <v>-0.46183460550807626</v>
      </c>
      <c r="K143">
        <v>26.066321796225701</v>
      </c>
      <c r="L143">
        <f>(Table2[[#This Row],[6M Return vs Nifty]]-AVERAGE(Table2[6M Return vs Nifty]))/_xlfn.STDEV.P(Table2[6M Return vs Nifty])</f>
        <v>0.87059050919823733</v>
      </c>
      <c r="M143">
        <v>-5.2533261937080997</v>
      </c>
      <c r="N143">
        <f>(Table2[[#This Row],[1W Return vs Nifty]]-AVERAGE(Table2[1W Return vs Nifty]))/_xlfn.STDEV.P(Table2[1W Return vs Nifty])</f>
        <v>-0.18297048445559913</v>
      </c>
      <c r="O143">
        <v>1013.62</v>
      </c>
      <c r="P143">
        <v>1009.30728733059</v>
      </c>
      <c r="Q143">
        <v>839.08109180264705</v>
      </c>
      <c r="R143">
        <v>37.224582626648001</v>
      </c>
      <c r="S143" s="1">
        <f>(Table2[[#This Row],[Close Price]]-Table2[[#This Row],[20D EMA]])/Table2[[#This Row],[20D EMA]]</f>
        <v>-5.9953434225843989E-2</v>
      </c>
      <c r="T143" s="1">
        <f>(Table2[[#This Row],[Close Price]]-Table2[[#This Row],[50D EMA]])/Table2[[#This Row],[50D EMA]]</f>
        <v>-5.5936668682842784E-2</v>
      </c>
      <c r="U143" s="1">
        <f>(Table2[[#This Row],[Close Price]]-Table2[[#This Row],[200D EMA]])/Table2[[#This Row],[200D EMA]]</f>
        <v>0.13558750078962756</v>
      </c>
      <c r="V143">
        <v>1.1096867859133299</v>
      </c>
      <c r="W143">
        <v>921.05</v>
      </c>
      <c r="X143">
        <v>968</v>
      </c>
      <c r="Y143">
        <v>907.4</v>
      </c>
      <c r="Z143">
        <v>1036.9000000000001</v>
      </c>
      <c r="AA143">
        <v>907.4</v>
      </c>
      <c r="AB143">
        <v>1234.45</v>
      </c>
      <c r="AC143" s="1">
        <f>(Table2[[#This Row],[Close Price]]/Table2[[#This Row],[Day Low]])-1</f>
        <v>3.4525812930894073E-2</v>
      </c>
      <c r="AD143" s="1">
        <f>(Table2[[#This Row],[Day High]]/Table2[[#This Row],[Close Price]])-1</f>
        <v>1.5899669412814177E-2</v>
      </c>
      <c r="AE143" s="1">
        <f>(Table2[[#This Row],[Close Price]]/Table2[[#This Row],[Current Week Low]])-1</f>
        <v>5.0088163985012146E-2</v>
      </c>
      <c r="AF143" s="1">
        <f>(Table2[[#This Row],[Current Week High]]/Table2[[#This Row],[Close Price]])-1</f>
        <v>8.8209057039408068E-2</v>
      </c>
      <c r="AG143" s="1">
        <f>(Table2[[#This Row],[Close Price]]/Table2[[#This Row],[Current Month Low]])-1</f>
        <v>5.0088163985012146E-2</v>
      </c>
      <c r="AH143" s="1">
        <f>(Table2[[#This Row],[Current Month High]]/Table2[[#This Row],[Close Price]])-1</f>
        <v>0.29553444928372774</v>
      </c>
      <c r="AI143">
        <v>29.553444928372699</v>
      </c>
      <c r="AJ143">
        <v>112.405260811413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0.02</v>
      </c>
      <c r="AM143" t="s">
        <v>3147</v>
      </c>
      <c r="AN143">
        <v>-20.67</v>
      </c>
      <c r="AO143" t="s">
        <v>3146</v>
      </c>
      <c r="AP143">
        <v>4.5820623553567003E-2</v>
      </c>
      <c r="AQ143">
        <f>(Table2[[#This Row],[Sharpe Ratio]]-AVERAGE(Table2[Sharpe Ratio]))/_xlfn.STDEV.P(Table2[Sharpe Ratio])</f>
        <v>-0.13110453528395857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1.0467182950303138</v>
      </c>
      <c r="AS143">
        <f>_xlfn.RANK.AVG(Table2[[#This Row],[1Y Return vs Nifty Z-Score]],Table2[1Y Return vs Nifty Z-Score])</f>
        <v>108</v>
      </c>
      <c r="AT143">
        <f>_xlfn.RANK.AVG(Table2[[#This Row],[6M Return vs Nifty Z-Score]],Table2[6M Return vs Nifty Z-Score])</f>
        <v>107</v>
      </c>
      <c r="AU143">
        <f>_xlfn.RANK.AVG(Table2[[#This Row],[Sharpe Ratio Z-Score]],Table2[Sharpe Ratio Z-Score])</f>
        <v>376</v>
      </c>
      <c r="AV143">
        <f>(Table2[[#This Row],[Rank 1Y]]+Table2[[#This Row],[Rank 6M]]+Table2[[#This Row],[Rank Sharpe]])/3</f>
        <v>197</v>
      </c>
    </row>
    <row r="144" spans="1:48" x14ac:dyDescent="0.3">
      <c r="A144" t="s">
        <v>1262</v>
      </c>
      <c r="B144" t="s">
        <v>1263</v>
      </c>
      <c r="C144" t="s">
        <v>3113</v>
      </c>
      <c r="D144" t="s">
        <v>111</v>
      </c>
      <c r="E144">
        <v>8838.6233150099997</v>
      </c>
      <c r="F144">
        <v>4466.8999999999996</v>
      </c>
      <c r="G144">
        <v>146.381963714688</v>
      </c>
      <c r="H144">
        <f>(Table2[[#This Row],[1Y Return vs Nifty]]-AVERAGE(Table2[1Y Return vs Nifty]))/_xlfn.STDEV.P(Table2[1Y Return vs Nifty])</f>
        <v>2.2722044107893922</v>
      </c>
      <c r="I144">
        <v>15.8315857147978</v>
      </c>
      <c r="J144">
        <f>(Table2[[#This Row],[1M Return vs Nifty]]-AVERAGE(Table2[1M Return vs Nifty]))/_xlfn.STDEV.P(Table2[1M Return vs Nifty])</f>
        <v>2.0248121608066918</v>
      </c>
      <c r="K144">
        <v>96.766212959721798</v>
      </c>
      <c r="L144">
        <f>(Table2[[#This Row],[6M Return vs Nifty]]-AVERAGE(Table2[6M Return vs Nifty]))/_xlfn.STDEV.P(Table2[6M Return vs Nifty])</f>
        <v>3.4203615701448262</v>
      </c>
      <c r="M144">
        <v>0.775117609307026</v>
      </c>
      <c r="N144">
        <f>(Table2[[#This Row],[1W Return vs Nifty]]-AVERAGE(Table2[1W Return vs Nifty]))/_xlfn.STDEV.P(Table2[1W Return vs Nifty])</f>
        <v>1.1292674532818732</v>
      </c>
      <c r="O144">
        <v>4288.45</v>
      </c>
      <c r="P144">
        <v>4010.8977086652599</v>
      </c>
      <c r="Q144">
        <v>3119.45904059961</v>
      </c>
      <c r="R144">
        <v>65.504406723395505</v>
      </c>
      <c r="S144" s="1">
        <f>(Table2[[#This Row],[Close Price]]-Table2[[#This Row],[20D EMA]])/Table2[[#This Row],[20D EMA]]</f>
        <v>4.1611771152747452E-2</v>
      </c>
      <c r="T144" s="1">
        <f>(Table2[[#This Row],[Close Price]]-Table2[[#This Row],[50D EMA]])/Table2[[#This Row],[50D EMA]]</f>
        <v>0.11369083044665516</v>
      </c>
      <c r="U144" s="1">
        <f>(Table2[[#This Row],[Close Price]]-Table2[[#This Row],[200D EMA]])/Table2[[#This Row],[200D EMA]]</f>
        <v>0.43194699525254543</v>
      </c>
      <c r="V144">
        <v>0.92077969418864802</v>
      </c>
      <c r="W144">
        <v>4255.55</v>
      </c>
      <c r="X144">
        <v>4476</v>
      </c>
      <c r="Y144">
        <v>4255.55</v>
      </c>
      <c r="Z144">
        <v>4500</v>
      </c>
      <c r="AA144">
        <v>4060.5</v>
      </c>
      <c r="AB144">
        <v>4500</v>
      </c>
      <c r="AC144" s="1">
        <f>(Table2[[#This Row],[Close Price]]/Table2[[#This Row],[Day Low]])-1</f>
        <v>4.9664555697853219E-2</v>
      </c>
      <c r="AD144" s="1">
        <f>(Table2[[#This Row],[Day High]]/Table2[[#This Row],[Close Price]])-1</f>
        <v>2.0372070115741714E-3</v>
      </c>
      <c r="AE144" s="1">
        <f>(Table2[[#This Row],[Close Price]]/Table2[[#This Row],[Current Week Low]])-1</f>
        <v>4.9664555697853219E-2</v>
      </c>
      <c r="AF144" s="1">
        <f>(Table2[[#This Row],[Current Week High]]/Table2[[#This Row],[Close Price]])-1</f>
        <v>7.4100606684726067E-3</v>
      </c>
      <c r="AG144" s="1">
        <f>(Table2[[#This Row],[Close Price]]/Table2[[#This Row],[Current Month Low]])-1</f>
        <v>0.10008619628124604</v>
      </c>
      <c r="AH144" s="1">
        <f>(Table2[[#This Row],[Current Month High]]/Table2[[#This Row],[Close Price]])-1</f>
        <v>7.4100606684726067E-3</v>
      </c>
      <c r="AI144">
        <v>0.74100606684726</v>
      </c>
      <c r="AJ144">
        <v>180.056426332288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0.23</v>
      </c>
      <c r="AM144" t="s">
        <v>3147</v>
      </c>
      <c r="AN144">
        <v>-0.06</v>
      </c>
      <c r="AO144" t="s">
        <v>3146</v>
      </c>
      <c r="AP144">
        <v>-6.2785965635890001E-3</v>
      </c>
      <c r="AQ144">
        <f>(Table2[[#This Row],[Sharpe Ratio]]-AVERAGE(Table2[Sharpe Ratio]))/_xlfn.STDEV.P(Table2[Sharpe Ratio])</f>
        <v>-0.75034135375821709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8.0963042412645656</v>
      </c>
      <c r="AS144">
        <f>_xlfn.RANK.AVG(Table2[[#This Row],[1Y Return vs Nifty Z-Score]],Table2[1Y Return vs Nifty Z-Score])</f>
        <v>28</v>
      </c>
      <c r="AT144">
        <f>_xlfn.RANK.AVG(Table2[[#This Row],[6M Return vs Nifty Z-Score]],Table2[6M Return vs Nifty Z-Score])</f>
        <v>6</v>
      </c>
      <c r="AU144">
        <f>_xlfn.RANK.AVG(Table2[[#This Row],[Sharpe Ratio Z-Score]],Table2[Sharpe Ratio Z-Score])</f>
        <v>563</v>
      </c>
      <c r="AV144">
        <f>(Table2[[#This Row],[Rank 1Y]]+Table2[[#This Row],[Rank 6M]]+Table2[[#This Row],[Rank Sharpe]])/3</f>
        <v>199</v>
      </c>
    </row>
    <row r="145" spans="1:48" x14ac:dyDescent="0.3">
      <c r="A145" t="s">
        <v>778</v>
      </c>
      <c r="B145" t="s">
        <v>779</v>
      </c>
      <c r="C145" t="s">
        <v>3104</v>
      </c>
      <c r="D145" t="s">
        <v>220</v>
      </c>
      <c r="E145">
        <v>20169.314232320001</v>
      </c>
      <c r="F145">
        <v>1241.5999999999999</v>
      </c>
      <c r="G145">
        <v>62.591324833784299</v>
      </c>
      <c r="H145">
        <f>(Table2[[#This Row],[1Y Return vs Nifty]]-AVERAGE(Table2[1Y Return vs Nifty]))/_xlfn.STDEV.P(Table2[1Y Return vs Nifty])</f>
        <v>0.78041385837959765</v>
      </c>
      <c r="I145">
        <v>-9.8323413797460208</v>
      </c>
      <c r="J145">
        <f>(Table2[[#This Row],[1M Return vs Nifty]]-AVERAGE(Table2[1M Return vs Nifty]))/_xlfn.STDEV.P(Table2[1M Return vs Nifty])</f>
        <v>-0.94209055630269578</v>
      </c>
      <c r="K145">
        <v>-1.9740398576415501</v>
      </c>
      <c r="L145">
        <f>(Table2[[#This Row],[6M Return vs Nifty]]-AVERAGE(Table2[6M Return vs Nifty]))/_xlfn.STDEV.P(Table2[6M Return vs Nifty])</f>
        <v>-0.14067699782194826</v>
      </c>
      <c r="M145">
        <v>-7.8438038672523698</v>
      </c>
      <c r="N145">
        <f>(Table2[[#This Row],[1W Return vs Nifty]]-AVERAGE(Table2[1W Return vs Nifty]))/_xlfn.STDEV.P(Table2[1W Return vs Nifty])</f>
        <v>-0.74685117923565603</v>
      </c>
      <c r="O145">
        <v>1271.02</v>
      </c>
      <c r="P145">
        <v>1295.98502627069</v>
      </c>
      <c r="Q145">
        <v>1153.5619896150599</v>
      </c>
      <c r="R145">
        <v>45.534117766193603</v>
      </c>
      <c r="S145" s="1">
        <f>(Table2[[#This Row],[Close Price]]-Table2[[#This Row],[20D EMA]])/Table2[[#This Row],[20D EMA]]</f>
        <v>-2.3146764016301925E-2</v>
      </c>
      <c r="T145" s="1">
        <f>(Table2[[#This Row],[Close Price]]-Table2[[#This Row],[50D EMA]])/Table2[[#This Row],[50D EMA]]</f>
        <v>-4.1964239685073956E-2</v>
      </c>
      <c r="U145" s="1">
        <f>(Table2[[#This Row],[Close Price]]-Table2[[#This Row],[200D EMA]])/Table2[[#This Row],[200D EMA]]</f>
        <v>7.6318404366217021E-2</v>
      </c>
      <c r="V145">
        <v>1.13215171560341</v>
      </c>
      <c r="W145">
        <v>1191.2</v>
      </c>
      <c r="X145">
        <v>1264.8499999999999</v>
      </c>
      <c r="Y145">
        <v>1156.5</v>
      </c>
      <c r="Z145">
        <v>1264.8499999999999</v>
      </c>
      <c r="AA145">
        <v>1156.5</v>
      </c>
      <c r="AB145">
        <v>1426.95</v>
      </c>
      <c r="AC145" s="1">
        <f>(Table2[[#This Row],[Close Price]]/Table2[[#This Row],[Day Low]])-1</f>
        <v>4.2310275352585469E-2</v>
      </c>
      <c r="AD145" s="1">
        <f>(Table2[[#This Row],[Day High]]/Table2[[#This Row],[Close Price]])-1</f>
        <v>1.8725837628865927E-2</v>
      </c>
      <c r="AE145" s="1">
        <f>(Table2[[#This Row],[Close Price]]/Table2[[#This Row],[Current Week Low]])-1</f>
        <v>7.3584089926502338E-2</v>
      </c>
      <c r="AF145" s="1">
        <f>(Table2[[#This Row],[Current Week High]]/Table2[[#This Row],[Close Price]])-1</f>
        <v>1.8725837628865927E-2</v>
      </c>
      <c r="AG145" s="1">
        <f>(Table2[[#This Row],[Close Price]]/Table2[[#This Row],[Current Month Low]])-1</f>
        <v>7.3584089926502338E-2</v>
      </c>
      <c r="AH145" s="1">
        <f>(Table2[[#This Row],[Current Month High]]/Table2[[#This Row],[Close Price]])-1</f>
        <v>0.14928318298969079</v>
      </c>
      <c r="AI145">
        <v>16.7042525773196</v>
      </c>
      <c r="AJ145">
        <v>106.503118503118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0.04</v>
      </c>
      <c r="AM145" t="s">
        <v>3147</v>
      </c>
      <c r="AN145">
        <v>-5.94</v>
      </c>
      <c r="AO145" t="s">
        <v>3146</v>
      </c>
      <c r="AP145">
        <v>0.15253309817602201</v>
      </c>
      <c r="AQ145">
        <f>(Table2[[#This Row],[Sharpe Ratio]]-AVERAGE(Table2[Sharpe Ratio]))/_xlfn.STDEV.P(Table2[Sharpe Ratio])</f>
        <v>1.1372502141370251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122</v>
      </c>
      <c r="AT145">
        <f>_xlfn.RANK.AVG(Table2[[#This Row],[6M Return vs Nifty Z-Score]],Table2[6M Return vs Nifty Z-Score])</f>
        <v>379</v>
      </c>
      <c r="AU145">
        <f>_xlfn.RANK.AVG(Table2[[#This Row],[Sharpe Ratio Z-Score]],Table2[Sharpe Ratio Z-Score])</f>
        <v>98</v>
      </c>
      <c r="AV145">
        <f>(Table2[[#This Row],[Rank 1Y]]+Table2[[#This Row],[Rank 6M]]+Table2[[#This Row],[Rank Sharpe]])/3</f>
        <v>199.66666666666666</v>
      </c>
    </row>
    <row r="146" spans="1:48" x14ac:dyDescent="0.3">
      <c r="A146" t="s">
        <v>1032</v>
      </c>
      <c r="B146" t="s">
        <v>1033</v>
      </c>
      <c r="C146" t="s">
        <v>3101</v>
      </c>
      <c r="D146" t="s">
        <v>539</v>
      </c>
      <c r="E146">
        <v>13003.659</v>
      </c>
      <c r="F146">
        <v>136.05000000000001</v>
      </c>
      <c r="G146">
        <v>35.561015260493399</v>
      </c>
      <c r="H146">
        <f>(Table2[[#This Row],[1Y Return vs Nifty]]-AVERAGE(Table2[1Y Return vs Nifty]))/_xlfn.STDEV.P(Table2[1Y Return vs Nifty])</f>
        <v>0.29917202768462581</v>
      </c>
      <c r="I146">
        <v>0.41362681712806798</v>
      </c>
      <c r="J146">
        <f>(Table2[[#This Row],[1M Return vs Nifty]]-AVERAGE(Table2[1M Return vs Nifty]))/_xlfn.STDEV.P(Table2[1M Return vs Nifty])</f>
        <v>0.24240434857820695</v>
      </c>
      <c r="K146">
        <v>58.879616921107697</v>
      </c>
      <c r="L146">
        <f>(Table2[[#This Row],[6M Return vs Nifty]]-AVERAGE(Table2[6M Return vs Nifty]))/_xlfn.STDEV.P(Table2[6M Return vs Nifty])</f>
        <v>2.0539924769642455</v>
      </c>
      <c r="M146">
        <v>-7.8021792070488001</v>
      </c>
      <c r="N146">
        <f>(Table2[[#This Row],[1W Return vs Nifty]]-AVERAGE(Table2[1W Return vs Nifty]))/_xlfn.STDEV.P(Table2[1W Return vs Nifty])</f>
        <v>-0.7377905559555259</v>
      </c>
      <c r="O146">
        <v>142.06</v>
      </c>
      <c r="P146">
        <v>131.999967083147</v>
      </c>
      <c r="Q146">
        <v>105.706322034227</v>
      </c>
      <c r="R146">
        <v>37.827379154212402</v>
      </c>
      <c r="S146" s="1">
        <f>(Table2[[#This Row],[Close Price]]-Table2[[#This Row],[20D EMA]])/Table2[[#This Row],[20D EMA]]</f>
        <v>-4.2306067858651208E-2</v>
      </c>
      <c r="T146" s="1">
        <f>(Table2[[#This Row],[Close Price]]-Table2[[#This Row],[50D EMA]])/Table2[[#This Row],[50D EMA]]</f>
        <v>3.068207520310888E-2</v>
      </c>
      <c r="U146" s="1">
        <f>(Table2[[#This Row],[Close Price]]-Table2[[#This Row],[200D EMA]])/Table2[[#This Row],[200D EMA]]</f>
        <v>0.28705641613325578</v>
      </c>
      <c r="V146">
        <v>1.1017898528013601</v>
      </c>
      <c r="W146">
        <v>133.55000000000001</v>
      </c>
      <c r="X146">
        <v>138.18</v>
      </c>
      <c r="Y146">
        <v>129.80000000000001</v>
      </c>
      <c r="Z146">
        <v>140</v>
      </c>
      <c r="AA146">
        <v>129.80000000000001</v>
      </c>
      <c r="AB146">
        <v>168.75</v>
      </c>
      <c r="AC146" s="1">
        <f>(Table2[[#This Row],[Close Price]]/Table2[[#This Row],[Day Low]])-1</f>
        <v>1.8719580681392678E-2</v>
      </c>
      <c r="AD146" s="1">
        <f>(Table2[[#This Row],[Day High]]/Table2[[#This Row],[Close Price]])-1</f>
        <v>1.5656008820286615E-2</v>
      </c>
      <c r="AE146" s="1">
        <f>(Table2[[#This Row],[Close Price]]/Table2[[#This Row],[Current Week Low]])-1</f>
        <v>4.8151001540831961E-2</v>
      </c>
      <c r="AF146" s="1">
        <f>(Table2[[#This Row],[Current Week High]]/Table2[[#This Row],[Close Price]])-1</f>
        <v>2.9033443586916396E-2</v>
      </c>
      <c r="AG146" s="1">
        <f>(Table2[[#This Row],[Close Price]]/Table2[[#This Row],[Current Month Low]])-1</f>
        <v>4.8151001540831961E-2</v>
      </c>
      <c r="AH146" s="1">
        <f>(Table2[[#This Row],[Current Month High]]/Table2[[#This Row],[Close Price]])-1</f>
        <v>0.24035281146637266</v>
      </c>
      <c r="AI146">
        <v>24.0352811466372</v>
      </c>
      <c r="AJ146">
        <v>97.173913043478294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0.32</v>
      </c>
      <c r="AM146" t="s">
        <v>3147</v>
      </c>
      <c r="AN146">
        <v>-11.58</v>
      </c>
      <c r="AO146" t="s">
        <v>3146</v>
      </c>
      <c r="AP146">
        <v>4.9571991832341997E-2</v>
      </c>
      <c r="AQ146">
        <f>(Table2[[#This Row],[Sharpe Ratio]]-AVERAGE(Table2[Sharpe Ratio]))/_xlfn.STDEV.P(Table2[Sharpe Ratio])</f>
        <v>-8.6516816837306915E-2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1.7712614804342453</v>
      </c>
      <c r="AS146">
        <f>_xlfn.RANK.AVG(Table2[[#This Row],[1Y Return vs Nifty Z-Score]],Table2[1Y Return vs Nifty Z-Score])</f>
        <v>210</v>
      </c>
      <c r="AT146">
        <f>_xlfn.RANK.AVG(Table2[[#This Row],[6M Return vs Nifty Z-Score]],Table2[6M Return vs Nifty Z-Score])</f>
        <v>29</v>
      </c>
      <c r="AU146">
        <f>_xlfn.RANK.AVG(Table2[[#This Row],[Sharpe Ratio Z-Score]],Table2[Sharpe Ratio Z-Score])</f>
        <v>361</v>
      </c>
      <c r="AV146">
        <f>(Table2[[#This Row],[Rank 1Y]]+Table2[[#This Row],[Rank 6M]]+Table2[[#This Row],[Rank Sharpe]])/3</f>
        <v>200</v>
      </c>
    </row>
    <row r="147" spans="1:48" x14ac:dyDescent="0.3">
      <c r="A147" t="s">
        <v>1072</v>
      </c>
      <c r="B147" t="s">
        <v>1073</v>
      </c>
      <c r="C147" t="s">
        <v>3107</v>
      </c>
      <c r="D147" t="s">
        <v>197</v>
      </c>
      <c r="E147">
        <v>11816.983754974999</v>
      </c>
      <c r="F147">
        <v>502.25</v>
      </c>
      <c r="G147">
        <v>24.136553271574101</v>
      </c>
      <c r="H147">
        <f>(Table2[[#This Row],[1Y Return vs Nifty]]-AVERAGE(Table2[1Y Return vs Nifty]))/_xlfn.STDEV.P(Table2[1Y Return vs Nifty])</f>
        <v>9.5773358226350802E-2</v>
      </c>
      <c r="I147">
        <v>-9.9117061544448699</v>
      </c>
      <c r="J147">
        <f>(Table2[[#This Row],[1M Return vs Nifty]]-AVERAGE(Table2[1M Return vs Nifty]))/_xlfn.STDEV.P(Table2[1M Return vs Nifty])</f>
        <v>-0.95126559661625909</v>
      </c>
      <c r="K147">
        <v>14.0896113113109</v>
      </c>
      <c r="L147">
        <f>(Table2[[#This Row],[6M Return vs Nifty]]-AVERAGE(Table2[6M Return vs Nifty]))/_xlfn.STDEV.P(Table2[6M Return vs Nifty])</f>
        <v>0.438653920651709</v>
      </c>
      <c r="M147">
        <v>-3.8836005971934799</v>
      </c>
      <c r="N147">
        <f>(Table2[[#This Row],[1W Return vs Nifty]]-AVERAGE(Table2[1W Return vs Nifty]))/_xlfn.STDEV.P(Table2[1W Return vs Nifty])</f>
        <v>0.11518372428689612</v>
      </c>
      <c r="O147">
        <v>532.92999999999995</v>
      </c>
      <c r="P147">
        <v>541.33526990215898</v>
      </c>
      <c r="Q147">
        <v>475.42535379958099</v>
      </c>
      <c r="R147">
        <v>36.860810724065601</v>
      </c>
      <c r="S147" s="1">
        <f>(Table2[[#This Row],[Close Price]]-Table2[[#This Row],[20D EMA]])/Table2[[#This Row],[20D EMA]]</f>
        <v>-5.7568536205505325E-2</v>
      </c>
      <c r="T147" s="1">
        <f>(Table2[[#This Row],[Close Price]]-Table2[[#This Row],[50D EMA]])/Table2[[#This Row],[50D EMA]]</f>
        <v>-7.2201594973154551E-2</v>
      </c>
      <c r="U147" s="1">
        <f>(Table2[[#This Row],[Close Price]]-Table2[[#This Row],[200D EMA]])/Table2[[#This Row],[200D EMA]]</f>
        <v>5.6422414130919772E-2</v>
      </c>
      <c r="V147">
        <v>0.38416278892574401</v>
      </c>
      <c r="W147">
        <v>488.45</v>
      </c>
      <c r="X147">
        <v>505.65</v>
      </c>
      <c r="Y147">
        <v>478</v>
      </c>
      <c r="Z147">
        <v>506.7</v>
      </c>
      <c r="AA147">
        <v>469.05</v>
      </c>
      <c r="AB147">
        <v>614.9</v>
      </c>
      <c r="AC147" s="1">
        <f>(Table2[[#This Row],[Close Price]]/Table2[[#This Row],[Day Low]])-1</f>
        <v>2.8252635889036704E-2</v>
      </c>
      <c r="AD147" s="1">
        <f>(Table2[[#This Row],[Day High]]/Table2[[#This Row],[Close Price]])-1</f>
        <v>6.7695370831259982E-3</v>
      </c>
      <c r="AE147" s="1">
        <f>(Table2[[#This Row],[Close Price]]/Table2[[#This Row],[Current Week Low]])-1</f>
        <v>5.0732217573221661E-2</v>
      </c>
      <c r="AF147" s="1">
        <f>(Table2[[#This Row],[Current Week High]]/Table2[[#This Row],[Close Price]])-1</f>
        <v>8.8601294176207102E-3</v>
      </c>
      <c r="AG147" s="1">
        <f>(Table2[[#This Row],[Close Price]]/Table2[[#This Row],[Current Month Low]])-1</f>
        <v>7.0781366592047812E-2</v>
      </c>
      <c r="AH147" s="1">
        <f>(Table2[[#This Row],[Current Month High]]/Table2[[#This Row],[Close Price]])-1</f>
        <v>0.22429069188651063</v>
      </c>
      <c r="AI147">
        <v>29.815828770532502</v>
      </c>
      <c r="AJ147">
        <v>56.002484857897102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0.06</v>
      </c>
      <c r="AM147" t="s">
        <v>3147</v>
      </c>
      <c r="AN147">
        <v>-12.11</v>
      </c>
      <c r="AO147" t="s">
        <v>3146</v>
      </c>
      <c r="AP147">
        <v>0.119171373956612</v>
      </c>
      <c r="AQ147">
        <f>(Table2[[#This Row],[Sharpe Ratio]]-AVERAGE(Table2[Sharpe Ratio]))/_xlfn.STDEV.P(Table2[Sharpe Ratio])</f>
        <v>0.74072205271757563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259</v>
      </c>
      <c r="AT147">
        <f>_xlfn.RANK.AVG(Table2[[#This Row],[6M Return vs Nifty Z-Score]],Table2[6M Return vs Nifty Z-Score])</f>
        <v>186</v>
      </c>
      <c r="AU147">
        <f>_xlfn.RANK.AVG(Table2[[#This Row],[Sharpe Ratio Z-Score]],Table2[Sharpe Ratio Z-Score])</f>
        <v>157</v>
      </c>
      <c r="AV147">
        <f>(Table2[[#This Row],[Rank 1Y]]+Table2[[#This Row],[Rank 6M]]+Table2[[#This Row],[Rank Sharpe]])/3</f>
        <v>200.66666666666666</v>
      </c>
    </row>
    <row r="148" spans="1:48" x14ac:dyDescent="0.3">
      <c r="A148" t="s">
        <v>580</v>
      </c>
      <c r="B148" t="s">
        <v>581</v>
      </c>
      <c r="C148" t="s">
        <v>3112</v>
      </c>
      <c r="D148" t="s">
        <v>240</v>
      </c>
      <c r="E148">
        <v>33558.286280200002</v>
      </c>
      <c r="F148">
        <v>5242.6000000000004</v>
      </c>
      <c r="G148">
        <v>92.152915353696301</v>
      </c>
      <c r="H148">
        <f>(Table2[[#This Row],[1Y Return vs Nifty]]-AVERAGE(Table2[1Y Return vs Nifty]))/_xlfn.STDEV.P(Table2[1Y Return vs Nifty])</f>
        <v>1.306722071812521</v>
      </c>
      <c r="I148">
        <v>2.3078705046166101</v>
      </c>
      <c r="J148">
        <f>(Table2[[#This Row],[1M Return vs Nifty]]-AVERAGE(Table2[1M Return vs Nifty]))/_xlfn.STDEV.P(Table2[1M Return vs Nifty])</f>
        <v>0.46139019289475691</v>
      </c>
      <c r="K148">
        <v>86.193012030339602</v>
      </c>
      <c r="L148">
        <f>(Table2[[#This Row],[6M Return vs Nifty]]-AVERAGE(Table2[6M Return vs Nifty]))/_xlfn.STDEV.P(Table2[6M Return vs Nifty])</f>
        <v>3.0390421464844977</v>
      </c>
      <c r="M148">
        <v>-5.7316334181716897</v>
      </c>
      <c r="N148">
        <f>(Table2[[#This Row],[1W Return vs Nifty]]-AVERAGE(Table2[1W Return vs Nifty]))/_xlfn.STDEV.P(Table2[1W Return vs Nifty])</f>
        <v>-0.28708572652206993</v>
      </c>
      <c r="O148">
        <v>5419.66</v>
      </c>
      <c r="P148">
        <v>5184.1047458275998</v>
      </c>
      <c r="Q148">
        <v>3982.8825331333501</v>
      </c>
      <c r="R148">
        <v>36.256071707111097</v>
      </c>
      <c r="S148" s="1">
        <f>(Table2[[#This Row],[Close Price]]-Table2[[#This Row],[20D EMA]])/Table2[[#This Row],[20D EMA]]</f>
        <v>-3.2669946085178682E-2</v>
      </c>
      <c r="T148" s="1">
        <f>(Table2[[#This Row],[Close Price]]-Table2[[#This Row],[50D EMA]])/Table2[[#This Row],[50D EMA]]</f>
        <v>1.1283578754746454E-2</v>
      </c>
      <c r="U148" s="1">
        <f>(Table2[[#This Row],[Close Price]]-Table2[[#This Row],[200D EMA]])/Table2[[#This Row],[200D EMA]]</f>
        <v>0.31628285704816539</v>
      </c>
      <c r="V148">
        <v>0.59732158711107997</v>
      </c>
      <c r="W148">
        <v>5160</v>
      </c>
      <c r="X148">
        <v>5401.75</v>
      </c>
      <c r="Y148">
        <v>5160</v>
      </c>
      <c r="Z148">
        <v>5433.9</v>
      </c>
      <c r="AA148">
        <v>4778.3999999999996</v>
      </c>
      <c r="AB148">
        <v>5909.95</v>
      </c>
      <c r="AC148" s="1">
        <f>(Table2[[#This Row],[Close Price]]/Table2[[#This Row],[Day Low]])-1</f>
        <v>1.6007751937984649E-2</v>
      </c>
      <c r="AD148" s="1">
        <f>(Table2[[#This Row],[Day High]]/Table2[[#This Row],[Close Price]])-1</f>
        <v>3.0357074733910583E-2</v>
      </c>
      <c r="AE148" s="1">
        <f>(Table2[[#This Row],[Close Price]]/Table2[[#This Row],[Current Week Low]])-1</f>
        <v>1.6007751937984649E-2</v>
      </c>
      <c r="AF148" s="1">
        <f>(Table2[[#This Row],[Current Week High]]/Table2[[#This Row],[Close Price]])-1</f>
        <v>3.648952809674566E-2</v>
      </c>
      <c r="AG148" s="1">
        <f>(Table2[[#This Row],[Close Price]]/Table2[[#This Row],[Current Month Low]])-1</f>
        <v>9.7145488029465987E-2</v>
      </c>
      <c r="AH148" s="1">
        <f>(Table2[[#This Row],[Current Month High]]/Table2[[#This Row],[Close Price]])-1</f>
        <v>0.12729370922824534</v>
      </c>
      <c r="AI148">
        <v>12.729370922824501</v>
      </c>
      <c r="AJ148">
        <v>142.93790546802501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0.24</v>
      </c>
      <c r="AM148" t="s">
        <v>3147</v>
      </c>
      <c r="AN148">
        <v>-6.22</v>
      </c>
      <c r="AO148" t="s">
        <v>3146</v>
      </c>
      <c r="AQ148">
        <f>(Table2[[#This Row],[Sharpe Ratio]]-AVERAGE(Table2[Sharpe Ratio]))/_xlfn.STDEV.P(Table2[Sharpe Ratio])</f>
        <v>-0.67571570385832558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3.8443529808113799</v>
      </c>
      <c r="AS148">
        <f>_xlfn.RANK.AVG(Table2[[#This Row],[1Y Return vs Nifty Z-Score]],Table2[1Y Return vs Nifty Z-Score])</f>
        <v>69</v>
      </c>
      <c r="AT148">
        <f>_xlfn.RANK.AVG(Table2[[#This Row],[6M Return vs Nifty Z-Score]],Table2[6M Return vs Nifty Z-Score])</f>
        <v>12</v>
      </c>
      <c r="AU148">
        <f>_xlfn.RANK.AVG(Table2[[#This Row],[Sharpe Ratio Z-Score]],Table2[Sharpe Ratio Z-Score])</f>
        <v>521.5</v>
      </c>
      <c r="AV148">
        <f>(Table2[[#This Row],[Rank 1Y]]+Table2[[#This Row],[Rank 6M]]+Table2[[#This Row],[Rank Sharpe]])/3</f>
        <v>200.83333333333334</v>
      </c>
    </row>
    <row r="149" spans="1:48" x14ac:dyDescent="0.3">
      <c r="A149" t="s">
        <v>1172</v>
      </c>
      <c r="B149" t="s">
        <v>1173</v>
      </c>
      <c r="C149" t="s">
        <v>3112</v>
      </c>
      <c r="D149" t="s">
        <v>264</v>
      </c>
      <c r="E149">
        <v>10099.0309175</v>
      </c>
      <c r="F149">
        <v>1557.5</v>
      </c>
      <c r="G149">
        <v>149.74606644234399</v>
      </c>
      <c r="H149">
        <f>(Table2[[#This Row],[1Y Return vs Nifty]]-AVERAGE(Table2[1Y Return vs Nifty]))/_xlfn.STDEV.P(Table2[1Y Return vs Nifty])</f>
        <v>2.3320981737858331</v>
      </c>
      <c r="I149">
        <v>22.295434045430699</v>
      </c>
      <c r="J149">
        <f>(Table2[[#This Row],[1M Return vs Nifty]]-AVERAGE(Table2[1M Return vs Nifty]))/_xlfn.STDEV.P(Table2[1M Return vs Nifty])</f>
        <v>2.7720714989621102</v>
      </c>
      <c r="K149">
        <v>41.0829276956201</v>
      </c>
      <c r="L149">
        <f>(Table2[[#This Row],[6M Return vs Nifty]]-AVERAGE(Table2[6M Return vs Nifty]))/_xlfn.STDEV.P(Table2[6M Return vs Nifty])</f>
        <v>1.412160043829785</v>
      </c>
      <c r="M149">
        <v>6.4647519706535501</v>
      </c>
      <c r="N149">
        <f>(Table2[[#This Row],[1W Return vs Nifty]]-AVERAGE(Table2[1W Return vs Nifty]))/_xlfn.STDEV.P(Table2[1W Return vs Nifty])</f>
        <v>2.3677552462806943</v>
      </c>
      <c r="O149">
        <v>1412.61</v>
      </c>
      <c r="P149">
        <v>1354.7868104889201</v>
      </c>
      <c r="Q149">
        <v>1124.5866740824599</v>
      </c>
      <c r="R149">
        <v>69.927957889166805</v>
      </c>
      <c r="S149" s="1">
        <f>(Table2[[#This Row],[Close Price]]-Table2[[#This Row],[20D EMA]])/Table2[[#This Row],[20D EMA]]</f>
        <v>0.10256900347583559</v>
      </c>
      <c r="T149" s="1">
        <f>(Table2[[#This Row],[Close Price]]-Table2[[#This Row],[50D EMA]])/Table2[[#This Row],[50D EMA]]</f>
        <v>0.14962737158470277</v>
      </c>
      <c r="U149" s="1">
        <f>(Table2[[#This Row],[Close Price]]-Table2[[#This Row],[200D EMA]])/Table2[[#This Row],[200D EMA]]</f>
        <v>0.38495327740811985</v>
      </c>
      <c r="V149">
        <v>2.6344233343637198</v>
      </c>
      <c r="W149">
        <v>1535.75</v>
      </c>
      <c r="X149">
        <v>1584</v>
      </c>
      <c r="Y149">
        <v>1504.1</v>
      </c>
      <c r="Z149">
        <v>1633</v>
      </c>
      <c r="AA149">
        <v>1211.75</v>
      </c>
      <c r="AB149">
        <v>1633</v>
      </c>
      <c r="AC149" s="1">
        <f>(Table2[[#This Row],[Close Price]]/Table2[[#This Row],[Day Low]])-1</f>
        <v>1.416246133810839E-2</v>
      </c>
      <c r="AD149" s="1">
        <f>(Table2[[#This Row],[Day High]]/Table2[[#This Row],[Close Price]])-1</f>
        <v>1.7014446227929358E-2</v>
      </c>
      <c r="AE149" s="1">
        <f>(Table2[[#This Row],[Close Price]]/Table2[[#This Row],[Current Week Low]])-1</f>
        <v>3.5502958579881616E-2</v>
      </c>
      <c r="AF149" s="1">
        <f>(Table2[[#This Row],[Current Week High]]/Table2[[#This Row],[Close Price]])-1</f>
        <v>4.8475120385232717E-2</v>
      </c>
      <c r="AG149" s="1">
        <f>(Table2[[#This Row],[Close Price]]/Table2[[#This Row],[Current Month Low]])-1</f>
        <v>0.28533113265937704</v>
      </c>
      <c r="AH149" s="1">
        <f>(Table2[[#This Row],[Current Month High]]/Table2[[#This Row],[Close Price]])-1</f>
        <v>4.8475120385232717E-2</v>
      </c>
      <c r="AI149">
        <v>4.84751203852327</v>
      </c>
      <c r="AJ149">
        <v>187.86618611958201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0.28000000000000003</v>
      </c>
      <c r="AM149" t="s">
        <v>3147</v>
      </c>
      <c r="AN149">
        <v>9.49</v>
      </c>
      <c r="AO149" t="s">
        <v>3147</v>
      </c>
      <c r="AQ149">
        <f>(Table2[[#This Row],[Sharpe Ratio]]-AVERAGE(Table2[Sharpe Ratio]))/_xlfn.STDEV.P(Table2[Sharpe Ratio])</f>
        <v>-0.67571570385832558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8.2083692590000972</v>
      </c>
      <c r="AS149">
        <f>_xlfn.RANK.AVG(Table2[[#This Row],[1Y Return vs Nifty Z-Score]],Table2[1Y Return vs Nifty Z-Score])</f>
        <v>27</v>
      </c>
      <c r="AT149">
        <f>_xlfn.RANK.AVG(Table2[[#This Row],[6M Return vs Nifty Z-Score]],Table2[6M Return vs Nifty Z-Score])</f>
        <v>59</v>
      </c>
      <c r="AU149">
        <f>_xlfn.RANK.AVG(Table2[[#This Row],[Sharpe Ratio Z-Score]],Table2[Sharpe Ratio Z-Score])</f>
        <v>521.5</v>
      </c>
      <c r="AV149">
        <f>(Table2[[#This Row],[Rank 1Y]]+Table2[[#This Row],[Rank 6M]]+Table2[[#This Row],[Rank Sharpe]])/3</f>
        <v>202.5</v>
      </c>
    </row>
    <row r="150" spans="1:48" x14ac:dyDescent="0.3">
      <c r="A150" t="s">
        <v>118</v>
      </c>
      <c r="B150" t="s">
        <v>119</v>
      </c>
      <c r="C150" t="s">
        <v>3108</v>
      </c>
      <c r="D150" t="s">
        <v>120</v>
      </c>
      <c r="E150">
        <v>232455.92478500001</v>
      </c>
      <c r="F150">
        <v>550.15</v>
      </c>
      <c r="G150">
        <v>59.4072282431503</v>
      </c>
      <c r="H150">
        <f>(Table2[[#This Row],[1Y Return vs Nifty]]-AVERAGE(Table2[1Y Return vs Nifty]))/_xlfn.STDEV.P(Table2[1Y Return vs Nifty])</f>
        <v>0.7237248860157578</v>
      </c>
      <c r="I150">
        <v>6.7969832821409399</v>
      </c>
      <c r="J150">
        <f>(Table2[[#This Row],[1M Return vs Nifty]]-AVERAGE(Table2[1M Return vs Nifty]))/_xlfn.STDEV.P(Table2[1M Return vs Nifty])</f>
        <v>0.98035834800142363</v>
      </c>
      <c r="K150">
        <v>21.623000228351401</v>
      </c>
      <c r="L150">
        <f>(Table2[[#This Row],[6M Return vs Nifty]]-AVERAGE(Table2[6M Return vs Nifty]))/_xlfn.STDEV.P(Table2[6M Return vs Nifty])</f>
        <v>0.71034340610092228</v>
      </c>
      <c r="M150">
        <v>3.2861588839343199</v>
      </c>
      <c r="N150">
        <f>(Table2[[#This Row],[1W Return vs Nifty]]-AVERAGE(Table2[1W Return vs Nifty]))/_xlfn.STDEV.P(Table2[1W Return vs Nifty])</f>
        <v>1.6758568769309015</v>
      </c>
      <c r="O150">
        <v>517.97</v>
      </c>
      <c r="P150">
        <v>524.88352756078405</v>
      </c>
      <c r="Q150">
        <v>495.33266633782</v>
      </c>
      <c r="R150">
        <v>67.035440658947294</v>
      </c>
      <c r="S150" s="1">
        <f>(Table2[[#This Row],[Close Price]]-Table2[[#This Row],[20D EMA]])/Table2[[#This Row],[20D EMA]]</f>
        <v>6.2127150221055173E-2</v>
      </c>
      <c r="T150" s="1">
        <f>(Table2[[#This Row],[Close Price]]-Table2[[#This Row],[50D EMA]])/Table2[[#This Row],[50D EMA]]</f>
        <v>4.8137293537545721E-2</v>
      </c>
      <c r="U150" s="1">
        <f>(Table2[[#This Row],[Close Price]]-Table2[[#This Row],[200D EMA]])/Table2[[#This Row],[200D EMA]]</f>
        <v>0.11066771361449884</v>
      </c>
      <c r="V150">
        <v>0.90781377957626097</v>
      </c>
      <c r="W150">
        <v>527.95000000000005</v>
      </c>
      <c r="X150">
        <v>553.85</v>
      </c>
      <c r="Y150">
        <v>512</v>
      </c>
      <c r="Z150">
        <v>553.85</v>
      </c>
      <c r="AA150">
        <v>490.5</v>
      </c>
      <c r="AB150">
        <v>553.85</v>
      </c>
      <c r="AC150" s="1">
        <f>(Table2[[#This Row],[Close Price]]/Table2[[#This Row],[Day Low]])-1</f>
        <v>4.2049436499668413E-2</v>
      </c>
      <c r="AD150" s="1">
        <f>(Table2[[#This Row],[Day High]]/Table2[[#This Row],[Close Price]])-1</f>
        <v>6.7254385167683228E-3</v>
      </c>
      <c r="AE150" s="1">
        <f>(Table2[[#This Row],[Close Price]]/Table2[[#This Row],[Current Week Low]])-1</f>
        <v>7.4511718749999956E-2</v>
      </c>
      <c r="AF150" s="1">
        <f>(Table2[[#This Row],[Current Week High]]/Table2[[#This Row],[Close Price]])-1</f>
        <v>6.7254385167683228E-3</v>
      </c>
      <c r="AG150" s="1">
        <f>(Table2[[#This Row],[Close Price]]/Table2[[#This Row],[Current Month Low]])-1</f>
        <v>0.12161060142711522</v>
      </c>
      <c r="AH150" s="1">
        <f>(Table2[[#This Row],[Current Month High]]/Table2[[#This Row],[Close Price]])-1</f>
        <v>6.7254385167683228E-3</v>
      </c>
      <c r="AI150">
        <v>46.814505134963198</v>
      </c>
      <c r="AJ150">
        <v>93.306394940266998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</v>
      </c>
      <c r="AM150" t="s">
        <v>3146</v>
      </c>
      <c r="AN150">
        <v>9.1199999999999992</v>
      </c>
      <c r="AO150" t="s">
        <v>3147</v>
      </c>
      <c r="AP150">
        <v>5.4905982884002003E-2</v>
      </c>
      <c r="AQ150">
        <f>(Table2[[#This Row],[Sharpe Ratio]]-AVERAGE(Table2[Sharpe Ratio]))/_xlfn.STDEV.P(Table2[Sharpe Ratio])</f>
        <v>-2.3118484939581567E-2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130</v>
      </c>
      <c r="AT150">
        <f>_xlfn.RANK.AVG(Table2[[#This Row],[6M Return vs Nifty Z-Score]],Table2[6M Return vs Nifty Z-Score])</f>
        <v>137</v>
      </c>
      <c r="AU150">
        <f>_xlfn.RANK.AVG(Table2[[#This Row],[Sharpe Ratio Z-Score]],Table2[Sharpe Ratio Z-Score])</f>
        <v>342</v>
      </c>
      <c r="AV150">
        <f>(Table2[[#This Row],[Rank 1Y]]+Table2[[#This Row],[Rank 6M]]+Table2[[#This Row],[Rank Sharpe]])/3</f>
        <v>203</v>
      </c>
    </row>
    <row r="151" spans="1:48" x14ac:dyDescent="0.3">
      <c r="A151" t="s">
        <v>305</v>
      </c>
      <c r="B151" t="s">
        <v>306</v>
      </c>
      <c r="C151" t="s">
        <v>3107</v>
      </c>
      <c r="D151" t="s">
        <v>307</v>
      </c>
      <c r="E151">
        <v>88263.018217079996</v>
      </c>
      <c r="F151">
        <v>4563.3</v>
      </c>
      <c r="G151">
        <v>20.6301515762847</v>
      </c>
      <c r="H151">
        <f>(Table2[[#This Row],[1Y Return vs Nifty]]-AVERAGE(Table2[1Y Return vs Nifty]))/_xlfn.STDEV.P(Table2[1Y Return vs Nifty])</f>
        <v>3.3346134948804645E-2</v>
      </c>
      <c r="I151">
        <v>18.360497325666799</v>
      </c>
      <c r="J151">
        <f>(Table2[[#This Row],[1M Return vs Nifty]]-AVERAGE(Table2[1M Return vs Nifty]))/_xlfn.STDEV.P(Table2[1M Return vs Nifty])</f>
        <v>2.317169394443467</v>
      </c>
      <c r="K151">
        <v>15.0267218231924</v>
      </c>
      <c r="L151">
        <f>(Table2[[#This Row],[6M Return vs Nifty]]-AVERAGE(Table2[6M Return vs Nifty]))/_xlfn.STDEV.P(Table2[6M Return vs Nifty])</f>
        <v>0.47245053935623682</v>
      </c>
      <c r="M151">
        <v>5.1620361361274298</v>
      </c>
      <c r="N151">
        <f>(Table2[[#This Row],[1W Return vs Nifty]]-AVERAGE(Table2[1W Return vs Nifty]))/_xlfn.STDEV.P(Table2[1W Return vs Nifty])</f>
        <v>2.0841873478287729</v>
      </c>
      <c r="O151">
        <v>4421.2299999999996</v>
      </c>
      <c r="P151">
        <v>4262.6570285469397</v>
      </c>
      <c r="Q151">
        <v>3926.6801473811602</v>
      </c>
      <c r="R151">
        <v>57.552948591056598</v>
      </c>
      <c r="S151" s="1">
        <f>(Table2[[#This Row],[Close Price]]-Table2[[#This Row],[20D EMA]])/Table2[[#This Row],[20D EMA]]</f>
        <v>3.2133591783282171E-2</v>
      </c>
      <c r="T151" s="1">
        <f>(Table2[[#This Row],[Close Price]]-Table2[[#This Row],[50D EMA]])/Table2[[#This Row],[50D EMA]]</f>
        <v>7.0529477140586189E-2</v>
      </c>
      <c r="U151" s="1">
        <f>(Table2[[#This Row],[Close Price]]-Table2[[#This Row],[200D EMA]])/Table2[[#This Row],[200D EMA]]</f>
        <v>0.16212674033137739</v>
      </c>
      <c r="V151">
        <v>1.0183831665477701</v>
      </c>
      <c r="W151">
        <v>4472</v>
      </c>
      <c r="X151">
        <v>4660.55</v>
      </c>
      <c r="Y151">
        <v>4472</v>
      </c>
      <c r="Z151">
        <v>4737.6499999999996</v>
      </c>
      <c r="AA151">
        <v>3927</v>
      </c>
      <c r="AB151">
        <v>4810.8</v>
      </c>
      <c r="AC151" s="1">
        <f>(Table2[[#This Row],[Close Price]]/Table2[[#This Row],[Day Low]])-1</f>
        <v>2.0415921288014394E-2</v>
      </c>
      <c r="AD151" s="1">
        <f>(Table2[[#This Row],[Day High]]/Table2[[#This Row],[Close Price]])-1</f>
        <v>2.1311331711699966E-2</v>
      </c>
      <c r="AE151" s="1">
        <f>(Table2[[#This Row],[Close Price]]/Table2[[#This Row],[Current Week Low]])-1</f>
        <v>2.0415921288014394E-2</v>
      </c>
      <c r="AF151" s="1">
        <f>(Table2[[#This Row],[Current Week High]]/Table2[[#This Row],[Close Price]])-1</f>
        <v>3.8206999320666846E-2</v>
      </c>
      <c r="AG151" s="1">
        <f>(Table2[[#This Row],[Close Price]]/Table2[[#This Row],[Current Month Low]])-1</f>
        <v>0.1620320855614974</v>
      </c>
      <c r="AH151" s="1">
        <f>(Table2[[#This Row],[Current Month High]]/Table2[[#This Row],[Close Price]])-1</f>
        <v>5.4237065281704133E-2</v>
      </c>
      <c r="AI151">
        <v>5.4237065281704098</v>
      </c>
      <c r="AJ151">
        <v>51.958041958041903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0.22</v>
      </c>
      <c r="AM151" t="s">
        <v>3147</v>
      </c>
      <c r="AN151">
        <v>7.99</v>
      </c>
      <c r="AO151" t="s">
        <v>3147</v>
      </c>
      <c r="AP151">
        <v>0.121245933109007</v>
      </c>
      <c r="AQ151">
        <f>(Table2[[#This Row],[Sharpe Ratio]]-AVERAGE(Table2[Sharpe Ratio]))/_xlfn.STDEV.P(Table2[Sharpe Ratio])</f>
        <v>0.76537968495039876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5.6725331015276801</v>
      </c>
      <c r="AS151">
        <f>_xlfn.RANK.AVG(Table2[[#This Row],[1Y Return vs Nifty Z-Score]],Table2[1Y Return vs Nifty Z-Score])</f>
        <v>283</v>
      </c>
      <c r="AT151">
        <f>_xlfn.RANK.AVG(Table2[[#This Row],[6M Return vs Nifty Z-Score]],Table2[6M Return vs Nifty Z-Score])</f>
        <v>177</v>
      </c>
      <c r="AU151">
        <f>_xlfn.RANK.AVG(Table2[[#This Row],[Sharpe Ratio Z-Score]],Table2[Sharpe Ratio Z-Score])</f>
        <v>151</v>
      </c>
      <c r="AV151">
        <f>(Table2[[#This Row],[Rank 1Y]]+Table2[[#This Row],[Rank 6M]]+Table2[[#This Row],[Rank Sharpe]])/3</f>
        <v>203.66666666666666</v>
      </c>
    </row>
    <row r="152" spans="1:48" x14ac:dyDescent="0.3">
      <c r="A152" t="s">
        <v>314</v>
      </c>
      <c r="B152" t="s">
        <v>315</v>
      </c>
      <c r="C152" t="s">
        <v>3099</v>
      </c>
      <c r="D152" t="s">
        <v>18</v>
      </c>
      <c r="E152">
        <v>82665.904785449995</v>
      </c>
      <c r="F152">
        <v>388.5</v>
      </c>
      <c r="G152">
        <v>108.48495082863199</v>
      </c>
      <c r="H152">
        <f>(Table2[[#This Row],[1Y Return vs Nifty]]-AVERAGE(Table2[1Y Return vs Nifty]))/_xlfn.STDEV.P(Table2[1Y Return vs Nifty])</f>
        <v>1.5974941264063587</v>
      </c>
      <c r="I152">
        <v>-5.7282663250873798</v>
      </c>
      <c r="J152">
        <f>(Table2[[#This Row],[1M Return vs Nifty]]-AVERAGE(Table2[1M Return vs Nifty]))/_xlfn.STDEV.P(Table2[1M Return vs Nifty])</f>
        <v>-0.46763505360309943</v>
      </c>
      <c r="K152">
        <v>7.1948025626224501</v>
      </c>
      <c r="L152">
        <f>(Table2[[#This Row],[6M Return vs Nifty]]-AVERAGE(Table2[6M Return vs Nifty]))/_xlfn.STDEV.P(Table2[6M Return vs Nifty])</f>
        <v>0.18999464368744395</v>
      </c>
      <c r="M152">
        <v>-7.4722117745740304</v>
      </c>
      <c r="N152">
        <f>(Table2[[#This Row],[1W Return vs Nifty]]-AVERAGE(Table2[1W Return vs Nifty]))/_xlfn.STDEV.P(Table2[1W Return vs Nifty])</f>
        <v>-0.66596509033624662</v>
      </c>
      <c r="O152">
        <v>404.13</v>
      </c>
      <c r="P152">
        <v>402.95103861061898</v>
      </c>
      <c r="Q152">
        <v>352.04576235019198</v>
      </c>
      <c r="R152">
        <v>40.6415617115684</v>
      </c>
      <c r="S152" s="1">
        <f>(Table2[[#This Row],[Close Price]]-Table2[[#This Row],[20D EMA]])/Table2[[#This Row],[20D EMA]]</f>
        <v>-3.8675673669363808E-2</v>
      </c>
      <c r="T152" s="1">
        <f>(Table2[[#This Row],[Close Price]]-Table2[[#This Row],[50D EMA]])/Table2[[#This Row],[50D EMA]]</f>
        <v>-3.5863013681380174E-2</v>
      </c>
      <c r="U152" s="1">
        <f>(Table2[[#This Row],[Close Price]]-Table2[[#This Row],[200D EMA]])/Table2[[#This Row],[200D EMA]]</f>
        <v>0.10354971298744321</v>
      </c>
      <c r="V152">
        <v>0.92039061300307701</v>
      </c>
      <c r="W152">
        <v>375.5</v>
      </c>
      <c r="X152">
        <v>389.85</v>
      </c>
      <c r="Y152">
        <v>375.5</v>
      </c>
      <c r="Z152">
        <v>393.8</v>
      </c>
      <c r="AA152">
        <v>370.65</v>
      </c>
      <c r="AB152">
        <v>446.05</v>
      </c>
      <c r="AC152" s="1">
        <f>(Table2[[#This Row],[Close Price]]/Table2[[#This Row],[Day Low]])-1</f>
        <v>3.4620505992010608E-2</v>
      </c>
      <c r="AD152" s="1">
        <f>(Table2[[#This Row],[Day High]]/Table2[[#This Row],[Close Price]])-1</f>
        <v>3.4749034749035346E-3</v>
      </c>
      <c r="AE152" s="1">
        <f>(Table2[[#This Row],[Close Price]]/Table2[[#This Row],[Current Week Low]])-1</f>
        <v>3.4620505992010608E-2</v>
      </c>
      <c r="AF152" s="1">
        <f>(Table2[[#This Row],[Current Week High]]/Table2[[#This Row],[Close Price]])-1</f>
        <v>1.364221364221363E-2</v>
      </c>
      <c r="AG152" s="1">
        <f>(Table2[[#This Row],[Close Price]]/Table2[[#This Row],[Current Month Low]])-1</f>
        <v>4.8158640226628968E-2</v>
      </c>
      <c r="AH152" s="1">
        <f>(Table2[[#This Row],[Current Month High]]/Table2[[#This Row],[Close Price]])-1</f>
        <v>0.14813384813384811</v>
      </c>
      <c r="AI152">
        <v>17.670527670527601</v>
      </c>
      <c r="AJ152">
        <v>141.20447019867501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0.13</v>
      </c>
      <c r="AM152" t="s">
        <v>3147</v>
      </c>
      <c r="AN152">
        <v>-1.77</v>
      </c>
      <c r="AO152" t="s">
        <v>3146</v>
      </c>
      <c r="AP152">
        <v>6.4422759613684002E-2</v>
      </c>
      <c r="AQ152">
        <f>(Table2[[#This Row],[Sharpe Ratio]]-AVERAGE(Table2[Sharpe Ratio]))/_xlfn.STDEV.P(Table2[Sharpe Ratio])</f>
        <v>8.9995272444236912E-2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0.74388389859869353</v>
      </c>
      <c r="AS152">
        <f>_xlfn.RANK.AVG(Table2[[#This Row],[1Y Return vs Nifty Z-Score]],Table2[1Y Return vs Nifty Z-Score])</f>
        <v>47</v>
      </c>
      <c r="AT152">
        <f>_xlfn.RANK.AVG(Table2[[#This Row],[6M Return vs Nifty Z-Score]],Table2[6M Return vs Nifty Z-Score])</f>
        <v>253</v>
      </c>
      <c r="AU152">
        <f>_xlfn.RANK.AVG(Table2[[#This Row],[Sharpe Ratio Z-Score]],Table2[Sharpe Ratio Z-Score])</f>
        <v>312</v>
      </c>
      <c r="AV152">
        <f>(Table2[[#This Row],[Rank 1Y]]+Table2[[#This Row],[Rank 6M]]+Table2[[#This Row],[Rank Sharpe]])/3</f>
        <v>204</v>
      </c>
    </row>
    <row r="153" spans="1:48" x14ac:dyDescent="0.3">
      <c r="A153" t="s">
        <v>846</v>
      </c>
      <c r="B153" t="s">
        <v>847</v>
      </c>
      <c r="C153" t="s">
        <v>3112</v>
      </c>
      <c r="D153" t="s">
        <v>117</v>
      </c>
      <c r="E153">
        <v>17868.26258988</v>
      </c>
      <c r="F153">
        <v>11935.1</v>
      </c>
      <c r="G153">
        <v>109.943400743783</v>
      </c>
      <c r="H153">
        <f>(Table2[[#This Row],[1Y Return vs Nifty]]-AVERAGE(Table2[1Y Return vs Nifty]))/_xlfn.STDEV.P(Table2[1Y Return vs Nifty])</f>
        <v>1.6234600556992191</v>
      </c>
      <c r="I153">
        <v>-9.3428007465966392</v>
      </c>
      <c r="J153">
        <f>(Table2[[#This Row],[1M Return vs Nifty]]-AVERAGE(Table2[1M Return vs Nifty]))/_xlfn.STDEV.P(Table2[1M Return vs Nifty])</f>
        <v>-0.88549674549284763</v>
      </c>
      <c r="K153">
        <v>44.5181612629491</v>
      </c>
      <c r="L153">
        <f>(Table2[[#This Row],[6M Return vs Nifty]]-AVERAGE(Table2[6M Return vs Nifty]))/_xlfn.STDEV.P(Table2[6M Return vs Nifty])</f>
        <v>1.5360507456883232</v>
      </c>
      <c r="M153">
        <v>-10.364425170615201</v>
      </c>
      <c r="N153">
        <f>(Table2[[#This Row],[1W Return vs Nifty]]-AVERAGE(Table2[1W Return vs Nifty]))/_xlfn.STDEV.P(Table2[1W Return vs Nifty])</f>
        <v>-1.2955259299711042</v>
      </c>
      <c r="O153">
        <v>12817.15</v>
      </c>
      <c r="P153">
        <v>13258.2494166545</v>
      </c>
      <c r="Q153">
        <v>11095.2739983303</v>
      </c>
      <c r="R153">
        <v>26.693656069651801</v>
      </c>
      <c r="S153" s="1">
        <f>(Table2[[#This Row],[Close Price]]-Table2[[#This Row],[20D EMA]])/Table2[[#This Row],[20D EMA]]</f>
        <v>-6.881795094853374E-2</v>
      </c>
      <c r="T153" s="1">
        <f>(Table2[[#This Row],[Close Price]]-Table2[[#This Row],[50D EMA]])/Table2[[#This Row],[50D EMA]]</f>
        <v>-9.9798199224734055E-2</v>
      </c>
      <c r="U153" s="1">
        <f>(Table2[[#This Row],[Close Price]]-Table2[[#This Row],[200D EMA]])/Table2[[#This Row],[200D EMA]]</f>
        <v>7.5692227320937167E-2</v>
      </c>
      <c r="V153">
        <v>1.13295227798089</v>
      </c>
      <c r="W153">
        <v>11625.35</v>
      </c>
      <c r="X153">
        <v>12222.55</v>
      </c>
      <c r="Y153">
        <v>11600.1</v>
      </c>
      <c r="Z153">
        <v>12222.55</v>
      </c>
      <c r="AA153">
        <v>11224.05</v>
      </c>
      <c r="AB153">
        <v>14440</v>
      </c>
      <c r="AC153" s="1">
        <f>(Table2[[#This Row],[Close Price]]/Table2[[#This Row],[Day Low]])-1</f>
        <v>2.6644359094564862E-2</v>
      </c>
      <c r="AD153" s="1">
        <f>(Table2[[#This Row],[Day High]]/Table2[[#This Row],[Close Price]])-1</f>
        <v>2.4084423255774867E-2</v>
      </c>
      <c r="AE153" s="1">
        <f>(Table2[[#This Row],[Close Price]]/Table2[[#This Row],[Current Week Low]])-1</f>
        <v>2.8879061387401928E-2</v>
      </c>
      <c r="AF153" s="1">
        <f>(Table2[[#This Row],[Current Week High]]/Table2[[#This Row],[Close Price]])-1</f>
        <v>2.4084423255774867E-2</v>
      </c>
      <c r="AG153" s="1">
        <f>(Table2[[#This Row],[Close Price]]/Table2[[#This Row],[Current Month Low]])-1</f>
        <v>6.3350573099727914E-2</v>
      </c>
      <c r="AH153" s="1">
        <f>(Table2[[#This Row],[Current Month High]]/Table2[[#This Row],[Close Price]])-1</f>
        <v>0.20987675009007045</v>
      </c>
      <c r="AI153">
        <v>31.5623664652998</v>
      </c>
      <c r="AJ153">
        <v>167.04330607359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</v>
      </c>
      <c r="AM153" t="s">
        <v>3146</v>
      </c>
      <c r="AN153">
        <v>-10.61</v>
      </c>
      <c r="AO153" t="s">
        <v>3146</v>
      </c>
      <c r="AQ153">
        <f>(Table2[[#This Row],[Sharpe Ratio]]-AVERAGE(Table2[Sharpe Ratio]))/_xlfn.STDEV.P(Table2[Sharpe Ratio])</f>
        <v>-0.67571570385832558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44</v>
      </c>
      <c r="AT153">
        <f>_xlfn.RANK.AVG(Table2[[#This Row],[6M Return vs Nifty Z-Score]],Table2[6M Return vs Nifty Z-Score])</f>
        <v>50</v>
      </c>
      <c r="AU153">
        <f>_xlfn.RANK.AVG(Table2[[#This Row],[Sharpe Ratio Z-Score]],Table2[Sharpe Ratio Z-Score])</f>
        <v>521.5</v>
      </c>
      <c r="AV153">
        <f>(Table2[[#This Row],[Rank 1Y]]+Table2[[#This Row],[Rank 6M]]+Table2[[#This Row],[Rank Sharpe]])/3</f>
        <v>205.16666666666666</v>
      </c>
    </row>
    <row r="154" spans="1:48" x14ac:dyDescent="0.3">
      <c r="A154" t="s">
        <v>490</v>
      </c>
      <c r="B154" t="s">
        <v>491</v>
      </c>
      <c r="C154" t="s">
        <v>3101</v>
      </c>
      <c r="D154" t="s">
        <v>144</v>
      </c>
      <c r="E154">
        <v>43327.121700000003</v>
      </c>
      <c r="F154">
        <v>216.43</v>
      </c>
      <c r="G154">
        <v>160.31239261031101</v>
      </c>
      <c r="H154">
        <f>(Table2[[#This Row],[1Y Return vs Nifty]]-AVERAGE(Table2[1Y Return vs Nifty]))/_xlfn.STDEV.P(Table2[1Y Return vs Nifty])</f>
        <v>2.5202187772515501</v>
      </c>
      <c r="I154">
        <v>-7.3587468973586496</v>
      </c>
      <c r="J154">
        <f>(Table2[[#This Row],[1M Return vs Nifty]]-AVERAGE(Table2[1M Return vs Nifty]))/_xlfn.STDEV.P(Table2[1M Return vs Nifty])</f>
        <v>-0.65612831195147403</v>
      </c>
      <c r="K154">
        <v>-13.418005543556401</v>
      </c>
      <c r="L154">
        <f>(Table2[[#This Row],[6M Return vs Nifty]]-AVERAGE(Table2[6M Return vs Nifty]))/_xlfn.STDEV.P(Table2[6M Return vs Nifty])</f>
        <v>-0.5534002997706432</v>
      </c>
      <c r="M154">
        <v>-1.66006952311145</v>
      </c>
      <c r="N154">
        <f>(Table2[[#This Row],[1W Return vs Nifty]]-AVERAGE(Table2[1W Return vs Nifty]))/_xlfn.STDEV.P(Table2[1W Return vs Nifty])</f>
        <v>0.59918953515457829</v>
      </c>
      <c r="O154">
        <v>217.04</v>
      </c>
      <c r="P154">
        <v>237.492611770476</v>
      </c>
      <c r="Q154">
        <v>224.649995615195</v>
      </c>
      <c r="R154">
        <v>54.6811294791287</v>
      </c>
      <c r="S154" s="1">
        <f>(Table2[[#This Row],[Close Price]]-Table2[[#This Row],[20D EMA]])/Table2[[#This Row],[20D EMA]]</f>
        <v>-2.8105418356062718E-3</v>
      </c>
      <c r="T154" s="1">
        <f>(Table2[[#This Row],[Close Price]]-Table2[[#This Row],[50D EMA]])/Table2[[#This Row],[50D EMA]]</f>
        <v>-8.8687440057427527E-2</v>
      </c>
      <c r="U154" s="1">
        <f>(Table2[[#This Row],[Close Price]]-Table2[[#This Row],[200D EMA]])/Table2[[#This Row],[200D EMA]]</f>
        <v>-3.6590232698134988E-2</v>
      </c>
      <c r="V154">
        <v>0.550059447435711</v>
      </c>
      <c r="W154">
        <v>201.3</v>
      </c>
      <c r="X154">
        <v>221.43</v>
      </c>
      <c r="Y154">
        <v>192.11</v>
      </c>
      <c r="Z154">
        <v>221.43</v>
      </c>
      <c r="AA154">
        <v>192.11</v>
      </c>
      <c r="AB154">
        <v>241.38</v>
      </c>
      <c r="AC154" s="1">
        <f>(Table2[[#This Row],[Close Price]]/Table2[[#This Row],[Day Low]])-1</f>
        <v>7.5161450571286537E-2</v>
      </c>
      <c r="AD154" s="1">
        <f>(Table2[[#This Row],[Day High]]/Table2[[#This Row],[Close Price]])-1</f>
        <v>2.3102157741533125E-2</v>
      </c>
      <c r="AE154" s="1">
        <f>(Table2[[#This Row],[Close Price]]/Table2[[#This Row],[Current Week Low]])-1</f>
        <v>0.1265941387746603</v>
      </c>
      <c r="AF154" s="1">
        <f>(Table2[[#This Row],[Current Week High]]/Table2[[#This Row],[Close Price]])-1</f>
        <v>2.3102157741533125E-2</v>
      </c>
      <c r="AG154" s="1">
        <f>(Table2[[#This Row],[Close Price]]/Table2[[#This Row],[Current Month Low]])-1</f>
        <v>0.1265941387746603</v>
      </c>
      <c r="AH154" s="1">
        <f>(Table2[[#This Row],[Current Month High]]/Table2[[#This Row],[Close Price]])-1</f>
        <v>0.1152797671302499</v>
      </c>
      <c r="AI154">
        <v>63.424663863604799</v>
      </c>
      <c r="AJ154">
        <v>192.275489534098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-0.3</v>
      </c>
      <c r="AM154" t="s">
        <v>3146</v>
      </c>
      <c r="AN154">
        <v>-2.99</v>
      </c>
      <c r="AO154" t="s">
        <v>3146</v>
      </c>
      <c r="AP154">
        <v>0.15982038867998499</v>
      </c>
      <c r="AQ154">
        <f>(Table2[[#This Row],[Sharpe Ratio]]-AVERAGE(Table2[Sharpe Ratio]))/_xlfn.STDEV.P(Table2[Sharpe Ratio])</f>
        <v>1.2238649192482396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20</v>
      </c>
      <c r="AT154">
        <f>_xlfn.RANK.AVG(Table2[[#This Row],[6M Return vs Nifty Z-Score]],Table2[6M Return vs Nifty Z-Score])</f>
        <v>513</v>
      </c>
      <c r="AU154">
        <f>_xlfn.RANK.AVG(Table2[[#This Row],[Sharpe Ratio Z-Score]],Table2[Sharpe Ratio Z-Score])</f>
        <v>84</v>
      </c>
      <c r="AV154">
        <f>(Table2[[#This Row],[Rank 1Y]]+Table2[[#This Row],[Rank 6M]]+Table2[[#This Row],[Rank Sharpe]])/3</f>
        <v>205.66666666666666</v>
      </c>
    </row>
    <row r="155" spans="1:48" x14ac:dyDescent="0.3">
      <c r="A155" t="s">
        <v>1002</v>
      </c>
      <c r="B155" t="s">
        <v>1003</v>
      </c>
      <c r="C155" t="s">
        <v>3105</v>
      </c>
      <c r="D155" t="s">
        <v>51</v>
      </c>
      <c r="E155">
        <v>13491.4545761399</v>
      </c>
      <c r="F155">
        <v>556.65</v>
      </c>
      <c r="G155">
        <v>42.298082456712599</v>
      </c>
      <c r="H155">
        <f>(Table2[[#This Row],[1Y Return vs Nifty]]-AVERAGE(Table2[1Y Return vs Nifty]))/_xlfn.STDEV.P(Table2[1Y Return vs Nifty])</f>
        <v>0.41911732621081066</v>
      </c>
      <c r="I155">
        <v>5.56380959760686</v>
      </c>
      <c r="J155">
        <f>(Table2[[#This Row],[1M Return vs Nifty]]-AVERAGE(Table2[1M Return vs Nifty]))/_xlfn.STDEV.P(Table2[1M Return vs Nifty])</f>
        <v>0.83779613054212443</v>
      </c>
      <c r="K155">
        <v>24.325222867869901</v>
      </c>
      <c r="L155">
        <f>(Table2[[#This Row],[6M Return vs Nifty]]-AVERAGE(Table2[6M Return vs Nifty]))/_xlfn.STDEV.P(Table2[6M Return vs Nifty])</f>
        <v>0.80779828153411759</v>
      </c>
      <c r="M155">
        <v>-6.7492046712685099</v>
      </c>
      <c r="N155">
        <f>(Table2[[#This Row],[1W Return vs Nifty]]-AVERAGE(Table2[1W Return vs Nifty]))/_xlfn.STDEV.P(Table2[1W Return vs Nifty])</f>
        <v>-0.5085849469339544</v>
      </c>
      <c r="O155">
        <v>573.41</v>
      </c>
      <c r="P155">
        <v>584.02356634039495</v>
      </c>
      <c r="Q155">
        <v>514.85143685001105</v>
      </c>
      <c r="R155">
        <v>42.286409637441103</v>
      </c>
      <c r="S155" s="1">
        <f>(Table2[[#This Row],[Close Price]]-Table2[[#This Row],[20D EMA]])/Table2[[#This Row],[20D EMA]]</f>
        <v>-2.9228649657313251E-2</v>
      </c>
      <c r="T155" s="1">
        <f>(Table2[[#This Row],[Close Price]]-Table2[[#This Row],[50D EMA]])/Table2[[#This Row],[50D EMA]]</f>
        <v>-4.6870653716806418E-2</v>
      </c>
      <c r="U155" s="1">
        <f>(Table2[[#This Row],[Close Price]]-Table2[[#This Row],[200D EMA]])/Table2[[#This Row],[200D EMA]]</f>
        <v>8.1185678349705914E-2</v>
      </c>
      <c r="V155">
        <v>0.44854473166518199</v>
      </c>
      <c r="W155">
        <v>537.85</v>
      </c>
      <c r="X155">
        <v>565.5</v>
      </c>
      <c r="Y155">
        <v>535.1</v>
      </c>
      <c r="Z155">
        <v>565.5</v>
      </c>
      <c r="AA155">
        <v>531.25</v>
      </c>
      <c r="AB155">
        <v>613.9</v>
      </c>
      <c r="AC155" s="1">
        <f>(Table2[[#This Row],[Close Price]]/Table2[[#This Row],[Day Low]])-1</f>
        <v>3.495398345263534E-2</v>
      </c>
      <c r="AD155" s="1">
        <f>(Table2[[#This Row],[Day High]]/Table2[[#This Row],[Close Price]])-1</f>
        <v>1.5898679601185739E-2</v>
      </c>
      <c r="AE155" s="1">
        <f>(Table2[[#This Row],[Close Price]]/Table2[[#This Row],[Current Week Low]])-1</f>
        <v>4.0272846196972356E-2</v>
      </c>
      <c r="AF155" s="1">
        <f>(Table2[[#This Row],[Current Week High]]/Table2[[#This Row],[Close Price]])-1</f>
        <v>1.5898679601185739E-2</v>
      </c>
      <c r="AG155" s="1">
        <f>(Table2[[#This Row],[Close Price]]/Table2[[#This Row],[Current Month Low]])-1</f>
        <v>4.781176470588222E-2</v>
      </c>
      <c r="AH155" s="1">
        <f>(Table2[[#This Row],[Current Month High]]/Table2[[#This Row],[Close Price]])-1</f>
        <v>0.10284739064043835</v>
      </c>
      <c r="AI155">
        <v>29.524836072936299</v>
      </c>
      <c r="AJ155">
        <v>73.357209592027303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-0.17</v>
      </c>
      <c r="AM155" t="s">
        <v>3146</v>
      </c>
      <c r="AN155">
        <v>-7.82</v>
      </c>
      <c r="AO155" t="s">
        <v>3146</v>
      </c>
      <c r="AP155">
        <v>6.0333132939817E-2</v>
      </c>
      <c r="AQ155">
        <f>(Table2[[#This Row],[Sharpe Ratio]]-AVERAGE(Table2[Sharpe Ratio]))/_xlfn.STDEV.P(Table2[Sharpe Ratio])</f>
        <v>4.1387108932803764E-2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186</v>
      </c>
      <c r="AT155">
        <f>_xlfn.RANK.AVG(Table2[[#This Row],[6M Return vs Nifty Z-Score]],Table2[6M Return vs Nifty Z-Score])</f>
        <v>116</v>
      </c>
      <c r="AU155">
        <f>_xlfn.RANK.AVG(Table2[[#This Row],[Sharpe Ratio Z-Score]],Table2[Sharpe Ratio Z-Score])</f>
        <v>322</v>
      </c>
      <c r="AV155">
        <f>(Table2[[#This Row],[Rank 1Y]]+Table2[[#This Row],[Rank 6M]]+Table2[[#This Row],[Rank Sharpe]])/3</f>
        <v>208</v>
      </c>
    </row>
    <row r="156" spans="1:48" x14ac:dyDescent="0.3">
      <c r="A156" t="s">
        <v>1429</v>
      </c>
      <c r="B156" t="s">
        <v>1430</v>
      </c>
      <c r="C156" t="s">
        <v>3103</v>
      </c>
      <c r="D156" t="s">
        <v>128</v>
      </c>
      <c r="E156">
        <v>7189.5666375749997</v>
      </c>
      <c r="F156">
        <v>1191.75</v>
      </c>
      <c r="G156">
        <v>42.541598574486002</v>
      </c>
      <c r="H156">
        <f>(Table2[[#This Row],[1Y Return vs Nifty]]-AVERAGE(Table2[1Y Return vs Nifty]))/_xlfn.STDEV.P(Table2[1Y Return vs Nifty])</f>
        <v>0.42345283491089608</v>
      </c>
      <c r="I156">
        <v>12.619899519846401</v>
      </c>
      <c r="J156">
        <f>(Table2[[#This Row],[1M Return vs Nifty]]-AVERAGE(Table2[1M Return vs Nifty]))/_xlfn.STDEV.P(Table2[1M Return vs Nifty])</f>
        <v>1.6535221215542875</v>
      </c>
      <c r="K156">
        <v>15.2273332998321</v>
      </c>
      <c r="L156">
        <f>(Table2[[#This Row],[6M Return vs Nifty]]-AVERAGE(Table2[6M Return vs Nifty]))/_xlfn.STDEV.P(Table2[6M Return vs Nifty])</f>
        <v>0.47968553405300057</v>
      </c>
      <c r="M156">
        <v>-1.79445671060668</v>
      </c>
      <c r="N156">
        <f>(Table2[[#This Row],[1W Return vs Nifty]]-AVERAGE(Table2[1W Return vs Nifty]))/_xlfn.STDEV.P(Table2[1W Return vs Nifty])</f>
        <v>0.56993688363464889</v>
      </c>
      <c r="O156">
        <v>1245.49</v>
      </c>
      <c r="P156">
        <v>1219.54630355878</v>
      </c>
      <c r="Q156">
        <v>1061.48486024057</v>
      </c>
      <c r="R156">
        <v>27.798187294381702</v>
      </c>
      <c r="S156" s="1">
        <f>(Table2[[#This Row],[Close Price]]-Table2[[#This Row],[20D EMA]])/Table2[[#This Row],[20D EMA]]</f>
        <v>-4.3147676817959203E-2</v>
      </c>
      <c r="T156" s="1">
        <f>(Table2[[#This Row],[Close Price]]-Table2[[#This Row],[50D EMA]])/Table2[[#This Row],[50D EMA]]</f>
        <v>-2.2792331441345924E-2</v>
      </c>
      <c r="U156" s="1">
        <f>(Table2[[#This Row],[Close Price]]-Table2[[#This Row],[200D EMA]])/Table2[[#This Row],[200D EMA]]</f>
        <v>0.12271973406187564</v>
      </c>
      <c r="V156">
        <v>1.38137104953584</v>
      </c>
      <c r="W156">
        <v>1174.95</v>
      </c>
      <c r="X156">
        <v>1256.9000000000001</v>
      </c>
      <c r="Y156">
        <v>1174.95</v>
      </c>
      <c r="Z156">
        <v>1266.9000000000001</v>
      </c>
      <c r="AA156">
        <v>1130.7</v>
      </c>
      <c r="AB156">
        <v>1337.9</v>
      </c>
      <c r="AC156" s="1">
        <f>(Table2[[#This Row],[Close Price]]/Table2[[#This Row],[Day Low]])-1</f>
        <v>1.4298480786416379E-2</v>
      </c>
      <c r="AD156" s="1">
        <f>(Table2[[#This Row],[Day High]]/Table2[[#This Row],[Close Price]])-1</f>
        <v>5.4667505768827507E-2</v>
      </c>
      <c r="AE156" s="1">
        <f>(Table2[[#This Row],[Close Price]]/Table2[[#This Row],[Current Week Low]])-1</f>
        <v>1.4298480786416379E-2</v>
      </c>
      <c r="AF156" s="1">
        <f>(Table2[[#This Row],[Current Week High]]/Table2[[#This Row],[Close Price]])-1</f>
        <v>6.3058527375708051E-2</v>
      </c>
      <c r="AG156" s="1">
        <f>(Table2[[#This Row],[Close Price]]/Table2[[#This Row],[Current Month Low]])-1</f>
        <v>5.3993101618466488E-2</v>
      </c>
      <c r="AH156" s="1">
        <f>(Table2[[#This Row],[Current Month High]]/Table2[[#This Row],[Close Price]])-1</f>
        <v>0.12263478078456069</v>
      </c>
      <c r="AI156">
        <v>12.951541850220201</v>
      </c>
      <c r="AJ156">
        <v>77.264614011601907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0.06</v>
      </c>
      <c r="AM156" t="s">
        <v>3147</v>
      </c>
      <c r="AN156">
        <v>-7.75</v>
      </c>
      <c r="AO156" t="s">
        <v>3146</v>
      </c>
      <c r="AP156">
        <v>8.2795189824030002E-2</v>
      </c>
      <c r="AQ156">
        <f>(Table2[[#This Row],[Sharpe Ratio]]-AVERAGE(Table2[Sharpe Ratio]))/_xlfn.STDEV.P(Table2[Sharpe Ratio])</f>
        <v>0.30836486042485733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3.4349622345776902</v>
      </c>
      <c r="AS156">
        <f>_xlfn.RANK.AVG(Table2[[#This Row],[1Y Return vs Nifty Z-Score]],Table2[1Y Return vs Nifty Z-Score])</f>
        <v>185</v>
      </c>
      <c r="AT156">
        <f>_xlfn.RANK.AVG(Table2[[#This Row],[6M Return vs Nifty Z-Score]],Table2[6M Return vs Nifty Z-Score])</f>
        <v>176</v>
      </c>
      <c r="AU156">
        <f>_xlfn.RANK.AVG(Table2[[#This Row],[Sharpe Ratio Z-Score]],Table2[Sharpe Ratio Z-Score])</f>
        <v>264</v>
      </c>
      <c r="AV156">
        <f>(Table2[[#This Row],[Rank 1Y]]+Table2[[#This Row],[Rank 6M]]+Table2[[#This Row],[Rank Sharpe]])/3</f>
        <v>208.33333333333334</v>
      </c>
    </row>
    <row r="157" spans="1:48" x14ac:dyDescent="0.3">
      <c r="A157" t="s">
        <v>1399</v>
      </c>
      <c r="B157" t="s">
        <v>1400</v>
      </c>
      <c r="C157" t="s">
        <v>3105</v>
      </c>
      <c r="D157" t="s">
        <v>51</v>
      </c>
      <c r="E157">
        <v>7451.5046081350001</v>
      </c>
      <c r="F157">
        <v>1820.35</v>
      </c>
      <c r="G157">
        <v>28.662896030107198</v>
      </c>
      <c r="H157">
        <f>(Table2[[#This Row],[1Y Return vs Nifty]]-AVERAGE(Table2[1Y Return vs Nifty]))/_xlfn.STDEV.P(Table2[1Y Return vs Nifty])</f>
        <v>0.17635939330534883</v>
      </c>
      <c r="I157">
        <v>1.5245165269465599</v>
      </c>
      <c r="J157">
        <f>(Table2[[#This Row],[1M Return vs Nifty]]-AVERAGE(Table2[1M Return vs Nifty]))/_xlfn.STDEV.P(Table2[1M Return vs Nifty])</f>
        <v>0.37082981075815741</v>
      </c>
      <c r="K157">
        <v>40.129770800990698</v>
      </c>
      <c r="L157">
        <f>(Table2[[#This Row],[6M Return vs Nifty]]-AVERAGE(Table2[6M Return vs Nifty]))/_xlfn.STDEV.P(Table2[6M Return vs Nifty])</f>
        <v>1.3777847169873783</v>
      </c>
      <c r="M157">
        <v>1.6387291680378899</v>
      </c>
      <c r="N157">
        <f>(Table2[[#This Row],[1W Return vs Nifty]]-AVERAGE(Table2[1W Return vs Nifty]))/_xlfn.STDEV.P(Table2[1W Return vs Nifty])</f>
        <v>1.3172535883219694</v>
      </c>
      <c r="O157">
        <v>1611.52</v>
      </c>
      <c r="P157">
        <v>1547.34188888217</v>
      </c>
      <c r="Q157">
        <v>1350.1353403591299</v>
      </c>
      <c r="R157">
        <v>73.9632282191413</v>
      </c>
      <c r="S157" s="1">
        <f>(Table2[[#This Row],[Close Price]]-Table2[[#This Row],[20D EMA]])/Table2[[#This Row],[20D EMA]]</f>
        <v>0.12958573272438439</v>
      </c>
      <c r="T157" s="1">
        <f>(Table2[[#This Row],[Close Price]]-Table2[[#This Row],[50D EMA]])/Table2[[#This Row],[50D EMA]]</f>
        <v>0.17643683860653206</v>
      </c>
      <c r="U157" s="1">
        <f>(Table2[[#This Row],[Close Price]]-Table2[[#This Row],[200D EMA]])/Table2[[#This Row],[200D EMA]]</f>
        <v>0.34827224025985054</v>
      </c>
      <c r="V157">
        <v>1.2539410920245699</v>
      </c>
      <c r="W157">
        <v>1591.7</v>
      </c>
      <c r="X157">
        <v>1890</v>
      </c>
      <c r="Y157">
        <v>1507.95</v>
      </c>
      <c r="Z157">
        <v>1890</v>
      </c>
      <c r="AA157">
        <v>1453.25</v>
      </c>
      <c r="AB157">
        <v>1890</v>
      </c>
      <c r="AC157" s="1">
        <f>(Table2[[#This Row],[Close Price]]/Table2[[#This Row],[Day Low]])-1</f>
        <v>0.14365144185462086</v>
      </c>
      <c r="AD157" s="1">
        <f>(Table2[[#This Row],[Day High]]/Table2[[#This Row],[Close Price]])-1</f>
        <v>3.8261872716785383E-2</v>
      </c>
      <c r="AE157" s="1">
        <f>(Table2[[#This Row],[Close Price]]/Table2[[#This Row],[Current Week Low]])-1</f>
        <v>0.20716867270134931</v>
      </c>
      <c r="AF157" s="1">
        <f>(Table2[[#This Row],[Current Week High]]/Table2[[#This Row],[Close Price]])-1</f>
        <v>3.8261872716785383E-2</v>
      </c>
      <c r="AG157" s="1">
        <f>(Table2[[#This Row],[Close Price]]/Table2[[#This Row],[Current Month Low]])-1</f>
        <v>0.25260622742129701</v>
      </c>
      <c r="AH157" s="1">
        <f>(Table2[[#This Row],[Current Month High]]/Table2[[#This Row],[Close Price]])-1</f>
        <v>3.8261872716785383E-2</v>
      </c>
      <c r="AI157">
        <v>3.8261872716785299</v>
      </c>
      <c r="AJ157">
        <v>81.228533028025197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0.39</v>
      </c>
      <c r="AM157" t="s">
        <v>3147</v>
      </c>
      <c r="AN157">
        <v>9.41</v>
      </c>
      <c r="AO157" t="s">
        <v>3147</v>
      </c>
      <c r="AP157">
        <v>5.8067653648388999E-2</v>
      </c>
      <c r="AQ157">
        <f>(Table2[[#This Row],[Sharpe Ratio]]-AVERAGE(Table2[Sharpe Ratio]))/_xlfn.STDEV.P(Table2[Sharpe Ratio])</f>
        <v>1.446025310677509E-2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3.2566877624796291</v>
      </c>
      <c r="AS157">
        <f>_xlfn.RANK.AVG(Table2[[#This Row],[1Y Return vs Nifty Z-Score]],Table2[1Y Return vs Nifty Z-Score])</f>
        <v>235</v>
      </c>
      <c r="AT157">
        <f>_xlfn.RANK.AVG(Table2[[#This Row],[6M Return vs Nifty Z-Score]],Table2[6M Return vs Nifty Z-Score])</f>
        <v>62</v>
      </c>
      <c r="AU157">
        <f>_xlfn.RANK.AVG(Table2[[#This Row],[Sharpe Ratio Z-Score]],Table2[Sharpe Ratio Z-Score])</f>
        <v>330</v>
      </c>
      <c r="AV157">
        <f>(Table2[[#This Row],[Rank 1Y]]+Table2[[#This Row],[Rank 6M]]+Table2[[#This Row],[Rank Sharpe]])/3</f>
        <v>209</v>
      </c>
    </row>
    <row r="158" spans="1:48" x14ac:dyDescent="0.3">
      <c r="A158" t="s">
        <v>852</v>
      </c>
      <c r="B158" t="s">
        <v>853</v>
      </c>
      <c r="C158" t="s">
        <v>3112</v>
      </c>
      <c r="D158" t="s">
        <v>162</v>
      </c>
      <c r="E158">
        <v>17769.016361024998</v>
      </c>
      <c r="F158">
        <v>743.15</v>
      </c>
      <c r="G158">
        <v>104.801413748907</v>
      </c>
      <c r="H158">
        <f>(Table2[[#This Row],[1Y Return vs Nifty]]-AVERAGE(Table2[1Y Return vs Nifty]))/_xlfn.STDEV.P(Table2[1Y Return vs Nifty])</f>
        <v>1.5319132227591701</v>
      </c>
      <c r="I158">
        <v>-3.6661982871537702</v>
      </c>
      <c r="J158">
        <f>(Table2[[#This Row],[1M Return vs Nifty]]-AVERAGE(Table2[1M Return vs Nifty]))/_xlfn.STDEV.P(Table2[1M Return vs Nifty])</f>
        <v>-0.2292477155284704</v>
      </c>
      <c r="K158">
        <v>-14.5219689593902</v>
      </c>
      <c r="L158">
        <f>(Table2[[#This Row],[6M Return vs Nifty]]-AVERAGE(Table2[6M Return vs Nifty]))/_xlfn.STDEV.P(Table2[6M Return vs Nifty])</f>
        <v>-0.59321442004315261</v>
      </c>
      <c r="M158">
        <v>-7.6655794173712204</v>
      </c>
      <c r="N158">
        <f>(Table2[[#This Row],[1W Return vs Nifty]]-AVERAGE(Table2[1W Return vs Nifty]))/_xlfn.STDEV.P(Table2[1W Return vs Nifty])</f>
        <v>-0.70805627756476985</v>
      </c>
      <c r="O158">
        <v>789.41</v>
      </c>
      <c r="P158">
        <v>801.53471679378094</v>
      </c>
      <c r="Q158">
        <v>717.31053559881002</v>
      </c>
      <c r="R158">
        <v>30.676412691097301</v>
      </c>
      <c r="S158" s="1">
        <f>(Table2[[#This Row],[Close Price]]-Table2[[#This Row],[20D EMA]])/Table2[[#This Row],[20D EMA]]</f>
        <v>-5.8600727125321432E-2</v>
      </c>
      <c r="T158" s="1">
        <f>(Table2[[#This Row],[Close Price]]-Table2[[#This Row],[50D EMA]])/Table2[[#This Row],[50D EMA]]</f>
        <v>-7.2841157807020107E-2</v>
      </c>
      <c r="U158" s="1">
        <f>(Table2[[#This Row],[Close Price]]-Table2[[#This Row],[200D EMA]])/Table2[[#This Row],[200D EMA]]</f>
        <v>3.6022703025850866E-2</v>
      </c>
      <c r="V158">
        <v>0.585443431704877</v>
      </c>
      <c r="W158">
        <v>729.1</v>
      </c>
      <c r="X158">
        <v>750</v>
      </c>
      <c r="Y158">
        <v>715.25</v>
      </c>
      <c r="Z158">
        <v>751.6</v>
      </c>
      <c r="AA158">
        <v>714.2</v>
      </c>
      <c r="AB158">
        <v>880</v>
      </c>
      <c r="AC158" s="1">
        <f>(Table2[[#This Row],[Close Price]]/Table2[[#This Row],[Day Low]])-1</f>
        <v>1.9270333287614738E-2</v>
      </c>
      <c r="AD158" s="1">
        <f>(Table2[[#This Row],[Day High]]/Table2[[#This Row],[Close Price]])-1</f>
        <v>9.2175200161475068E-3</v>
      </c>
      <c r="AE158" s="1">
        <f>(Table2[[#This Row],[Close Price]]/Table2[[#This Row],[Current Week Low]])-1</f>
        <v>3.9007340090877252E-2</v>
      </c>
      <c r="AF158" s="1">
        <f>(Table2[[#This Row],[Current Week High]]/Table2[[#This Row],[Close Price]])-1</f>
        <v>1.1370517392182089E-2</v>
      </c>
      <c r="AG158" s="1">
        <f>(Table2[[#This Row],[Close Price]]/Table2[[#This Row],[Current Month Low]])-1</f>
        <v>4.0534864183702002E-2</v>
      </c>
      <c r="AH158" s="1">
        <f>(Table2[[#This Row],[Current Month High]]/Table2[[#This Row],[Close Price]])-1</f>
        <v>0.18414855681894648</v>
      </c>
      <c r="AI158">
        <v>31.871089282109899</v>
      </c>
      <c r="AJ158">
        <v>135.80834523242899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-7.0000000000000007E-2</v>
      </c>
      <c r="AM158" t="s">
        <v>3146</v>
      </c>
      <c r="AN158">
        <v>-13.63</v>
      </c>
      <c r="AO158" t="s">
        <v>3146</v>
      </c>
      <c r="AP158">
        <v>0.18098559851365201</v>
      </c>
      <c r="AQ158">
        <f>(Table2[[#This Row],[Sharpe Ratio]]-AVERAGE(Table2[Sharpe Ratio]))/_xlfn.STDEV.P(Table2[Sharpe Ratio])</f>
        <v>1.4754287079243049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53</v>
      </c>
      <c r="AT158">
        <f>_xlfn.RANK.AVG(Table2[[#This Row],[6M Return vs Nifty Z-Score]],Table2[6M Return vs Nifty Z-Score])</f>
        <v>527</v>
      </c>
      <c r="AU158">
        <f>_xlfn.RANK.AVG(Table2[[#This Row],[Sharpe Ratio Z-Score]],Table2[Sharpe Ratio Z-Score])</f>
        <v>50</v>
      </c>
      <c r="AV158">
        <f>(Table2[[#This Row],[Rank 1Y]]+Table2[[#This Row],[Rank 6M]]+Table2[[#This Row],[Rank Sharpe]])/3</f>
        <v>210</v>
      </c>
    </row>
    <row r="159" spans="1:48" x14ac:dyDescent="0.3">
      <c r="A159" t="s">
        <v>912</v>
      </c>
      <c r="B159" t="s">
        <v>913</v>
      </c>
      <c r="C159" t="s">
        <v>3112</v>
      </c>
      <c r="D159" t="s">
        <v>784</v>
      </c>
      <c r="E159">
        <v>15871.343617500001</v>
      </c>
      <c r="F159">
        <v>3811.15</v>
      </c>
      <c r="G159">
        <v>60.751235205966502</v>
      </c>
      <c r="H159">
        <f>(Table2[[#This Row],[1Y Return vs Nifty]]-AVERAGE(Table2[1Y Return vs Nifty]))/_xlfn.STDEV.P(Table2[1Y Return vs Nifty])</f>
        <v>0.74765329754573762</v>
      </c>
      <c r="I159">
        <v>8.5116196395777308</v>
      </c>
      <c r="J159">
        <f>(Table2[[#This Row],[1M Return vs Nifty]]-AVERAGE(Table2[1M Return vs Nifty]))/_xlfn.STDEV.P(Table2[1M Return vs Nifty])</f>
        <v>1.1785805159881499</v>
      </c>
      <c r="K159">
        <v>1.9036803981850901</v>
      </c>
      <c r="L159">
        <f>(Table2[[#This Row],[6M Return vs Nifty]]-AVERAGE(Table2[6M Return vs Nifty]))/_xlfn.STDEV.P(Table2[6M Return vs Nifty])</f>
        <v>-8.2814193207952393E-4</v>
      </c>
      <c r="M159">
        <v>-6.9966982422981303</v>
      </c>
      <c r="N159">
        <f>(Table2[[#This Row],[1W Return vs Nifty]]-AVERAGE(Table2[1W Return vs Nifty]))/_xlfn.STDEV.P(Table2[1W Return vs Nifty])</f>
        <v>-0.56245796356367861</v>
      </c>
      <c r="O159">
        <v>3811.42</v>
      </c>
      <c r="P159">
        <v>3868.8544258894799</v>
      </c>
      <c r="Q159">
        <v>3658.8743932471298</v>
      </c>
      <c r="R159">
        <v>49.416346895162803</v>
      </c>
      <c r="S159" s="1">
        <f>(Table2[[#This Row],[Close Price]]-Table2[[#This Row],[20D EMA]])/Table2[[#This Row],[20D EMA]]</f>
        <v>-7.0839739519649325E-5</v>
      </c>
      <c r="T159" s="1">
        <f>(Table2[[#This Row],[Close Price]]-Table2[[#This Row],[50D EMA]])/Table2[[#This Row],[50D EMA]]</f>
        <v>-1.4915119448107203E-2</v>
      </c>
      <c r="U159" s="1">
        <f>(Table2[[#This Row],[Close Price]]-Table2[[#This Row],[200D EMA]])/Table2[[#This Row],[200D EMA]]</f>
        <v>4.1618156401846518E-2</v>
      </c>
      <c r="V159">
        <v>1.4184826111727</v>
      </c>
      <c r="W159">
        <v>3742.4</v>
      </c>
      <c r="X159">
        <v>3844.95</v>
      </c>
      <c r="Y159">
        <v>3682.7</v>
      </c>
      <c r="Z159">
        <v>3844.95</v>
      </c>
      <c r="AA159">
        <v>3424.4</v>
      </c>
      <c r="AB159">
        <v>4147.95</v>
      </c>
      <c r="AC159" s="1">
        <f>(Table2[[#This Row],[Close Price]]/Table2[[#This Row],[Day Low]])-1</f>
        <v>1.8370564343736628E-2</v>
      </c>
      <c r="AD159" s="1">
        <f>(Table2[[#This Row],[Day High]]/Table2[[#This Row],[Close Price]])-1</f>
        <v>8.8687141676395687E-3</v>
      </c>
      <c r="AE159" s="1">
        <f>(Table2[[#This Row],[Close Price]]/Table2[[#This Row],[Current Week Low]])-1</f>
        <v>3.4879300513210421E-2</v>
      </c>
      <c r="AF159" s="1">
        <f>(Table2[[#This Row],[Current Week High]]/Table2[[#This Row],[Close Price]])-1</f>
        <v>8.8687141676395687E-3</v>
      </c>
      <c r="AG159" s="1">
        <f>(Table2[[#This Row],[Close Price]]/Table2[[#This Row],[Current Month Low]])-1</f>
        <v>0.11293949304987727</v>
      </c>
      <c r="AH159" s="1">
        <f>(Table2[[#This Row],[Current Month High]]/Table2[[#This Row],[Close Price]])-1</f>
        <v>8.8372276084646373E-2</v>
      </c>
      <c r="AI159">
        <v>43.998530627238402</v>
      </c>
      <c r="AJ159">
        <v>91.968468241575493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-0.01</v>
      </c>
      <c r="AM159" t="s">
        <v>3146</v>
      </c>
      <c r="AN159">
        <v>0.51</v>
      </c>
      <c r="AO159" t="s">
        <v>3147</v>
      </c>
      <c r="AP159">
        <v>0.11409962063437799</v>
      </c>
      <c r="AQ159">
        <f>(Table2[[#This Row],[Sharpe Ratio]]-AVERAGE(Table2[Sharpe Ratio]))/_xlfn.STDEV.P(Table2[Sharpe Ratio])</f>
        <v>0.68044060542749907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125</v>
      </c>
      <c r="AT159">
        <f>_xlfn.RANK.AVG(Table2[[#This Row],[6M Return vs Nifty Z-Score]],Table2[6M Return vs Nifty Z-Score])</f>
        <v>329</v>
      </c>
      <c r="AU159">
        <f>_xlfn.RANK.AVG(Table2[[#This Row],[Sharpe Ratio Z-Score]],Table2[Sharpe Ratio Z-Score])</f>
        <v>176</v>
      </c>
      <c r="AV159">
        <f>(Table2[[#This Row],[Rank 1Y]]+Table2[[#This Row],[Rank 6M]]+Table2[[#This Row],[Rank Sharpe]])/3</f>
        <v>210</v>
      </c>
    </row>
    <row r="160" spans="1:48" x14ac:dyDescent="0.3">
      <c r="A160" t="s">
        <v>576</v>
      </c>
      <c r="B160" t="s">
        <v>577</v>
      </c>
      <c r="C160" t="s">
        <v>3101</v>
      </c>
      <c r="D160" t="s">
        <v>217</v>
      </c>
      <c r="E160">
        <v>33622.598003840001</v>
      </c>
      <c r="F160">
        <v>6645.4</v>
      </c>
      <c r="G160">
        <v>88.139609679457905</v>
      </c>
      <c r="H160">
        <f>(Table2[[#This Row],[1Y Return vs Nifty]]-AVERAGE(Table2[1Y Return vs Nifty]))/_xlfn.STDEV.P(Table2[1Y Return vs Nifty])</f>
        <v>1.2352700388799265</v>
      </c>
      <c r="I160">
        <v>1.83003246277448</v>
      </c>
      <c r="J160">
        <f>(Table2[[#This Row],[1M Return vs Nifty]]-AVERAGE(Table2[1M Return vs Nifty]))/_xlfn.STDEV.P(Table2[1M Return vs Nifty])</f>
        <v>0.40614927129078893</v>
      </c>
      <c r="K160">
        <v>-7.62825392384884</v>
      </c>
      <c r="L160">
        <f>(Table2[[#This Row],[6M Return vs Nifty]]-AVERAGE(Table2[6M Return vs Nifty]))/_xlfn.STDEV.P(Table2[6M Return vs Nifty])</f>
        <v>-0.34459458752619204</v>
      </c>
      <c r="M160">
        <v>-7.9687237604091496</v>
      </c>
      <c r="N160">
        <f>(Table2[[#This Row],[1W Return vs Nifty]]-AVERAGE(Table2[1W Return vs Nifty]))/_xlfn.STDEV.P(Table2[1W Return vs Nifty])</f>
        <v>-0.77404304306234573</v>
      </c>
      <c r="O160">
        <v>6764.02</v>
      </c>
      <c r="P160">
        <v>6745.0287222721099</v>
      </c>
      <c r="Q160">
        <v>6141.0166340772203</v>
      </c>
      <c r="R160">
        <v>43.179663144660601</v>
      </c>
      <c r="S160" s="1">
        <f>(Table2[[#This Row],[Close Price]]-Table2[[#This Row],[20D EMA]])/Table2[[#This Row],[20D EMA]]</f>
        <v>-1.7536908524812284E-2</v>
      </c>
      <c r="T160" s="1">
        <f>(Table2[[#This Row],[Close Price]]-Table2[[#This Row],[50D EMA]])/Table2[[#This Row],[50D EMA]]</f>
        <v>-1.4770689106650631E-2</v>
      </c>
      <c r="U160" s="1">
        <f>(Table2[[#This Row],[Close Price]]-Table2[[#This Row],[200D EMA]])/Table2[[#This Row],[200D EMA]]</f>
        <v>8.2133528693587476E-2</v>
      </c>
      <c r="V160">
        <v>0.79800789676294903</v>
      </c>
      <c r="W160">
        <v>6485.55</v>
      </c>
      <c r="X160">
        <v>6680</v>
      </c>
      <c r="Y160">
        <v>6468</v>
      </c>
      <c r="Z160">
        <v>6680</v>
      </c>
      <c r="AA160">
        <v>6351.5</v>
      </c>
      <c r="AB160">
        <v>7545</v>
      </c>
      <c r="AC160" s="1">
        <f>(Table2[[#This Row],[Close Price]]/Table2[[#This Row],[Day Low]])-1</f>
        <v>2.4647100091742313E-2</v>
      </c>
      <c r="AD160" s="1">
        <f>(Table2[[#This Row],[Day High]]/Table2[[#This Row],[Close Price]])-1</f>
        <v>5.2066090829747669E-3</v>
      </c>
      <c r="AE160" s="1">
        <f>(Table2[[#This Row],[Close Price]]/Table2[[#This Row],[Current Week Low]])-1</f>
        <v>2.7427334570191642E-2</v>
      </c>
      <c r="AF160" s="1">
        <f>(Table2[[#This Row],[Current Week High]]/Table2[[#This Row],[Close Price]])-1</f>
        <v>5.2066090829747669E-3</v>
      </c>
      <c r="AG160" s="1">
        <f>(Table2[[#This Row],[Close Price]]/Table2[[#This Row],[Current Month Low]])-1</f>
        <v>4.6272534047075542E-2</v>
      </c>
      <c r="AH160" s="1">
        <f>(Table2[[#This Row],[Current Month High]]/Table2[[#This Row],[Close Price]])-1</f>
        <v>0.13537183615734194</v>
      </c>
      <c r="AI160">
        <v>46.821109338790698</v>
      </c>
      <c r="AJ160">
        <v>117.77486482058001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0.04</v>
      </c>
      <c r="AM160" t="s">
        <v>3147</v>
      </c>
      <c r="AN160">
        <v>-5.72</v>
      </c>
      <c r="AO160" t="s">
        <v>3146</v>
      </c>
      <c r="AP160">
        <v>0.13478004109688399</v>
      </c>
      <c r="AQ160">
        <f>(Table2[[#This Row],[Sharpe Ratio]]-AVERAGE(Table2[Sharpe Ratio]))/_xlfn.STDEV.P(Table2[Sharpe Ratio])</f>
        <v>0.92624232267230655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1.4490240022544845</v>
      </c>
      <c r="AS160">
        <f>_xlfn.RANK.AVG(Table2[[#This Row],[1Y Return vs Nifty Z-Score]],Table2[1Y Return vs Nifty Z-Score])</f>
        <v>75</v>
      </c>
      <c r="AT160">
        <f>_xlfn.RANK.AVG(Table2[[#This Row],[6M Return vs Nifty Z-Score]],Table2[6M Return vs Nifty Z-Score])</f>
        <v>440</v>
      </c>
      <c r="AU160">
        <f>_xlfn.RANK.AVG(Table2[[#This Row],[Sharpe Ratio Z-Score]],Table2[Sharpe Ratio Z-Score])</f>
        <v>122</v>
      </c>
      <c r="AV160">
        <f>(Table2[[#This Row],[Rank 1Y]]+Table2[[#This Row],[Rank 6M]]+Table2[[#This Row],[Rank Sharpe]])/3</f>
        <v>212.33333333333334</v>
      </c>
    </row>
    <row r="161" spans="1:48" x14ac:dyDescent="0.3">
      <c r="A161" t="s">
        <v>1160</v>
      </c>
      <c r="B161" t="s">
        <v>1161</v>
      </c>
      <c r="C161" t="s">
        <v>3111</v>
      </c>
      <c r="D161" t="s">
        <v>297</v>
      </c>
      <c r="E161">
        <v>10278.048438</v>
      </c>
      <c r="F161">
        <v>1496.7</v>
      </c>
      <c r="G161">
        <v>48.440532877009801</v>
      </c>
      <c r="H161">
        <f>(Table2[[#This Row],[1Y Return vs Nifty]]-AVERAGE(Table2[1Y Return vs Nifty]))/_xlfn.STDEV.P(Table2[1Y Return vs Nifty])</f>
        <v>0.52847619526859613</v>
      </c>
      <c r="I161">
        <v>5.8294697913681297</v>
      </c>
      <c r="J161">
        <f>(Table2[[#This Row],[1M Return vs Nifty]]-AVERAGE(Table2[1M Return vs Nifty]))/_xlfn.STDEV.P(Table2[1M Return vs Nifty])</f>
        <v>0.86850803008090105</v>
      </c>
      <c r="K161">
        <v>49.229573210418302</v>
      </c>
      <c r="L161">
        <f>(Table2[[#This Row],[6M Return vs Nifty]]-AVERAGE(Table2[6M Return vs Nifty]))/_xlfn.STDEV.P(Table2[6M Return vs Nifty])</f>
        <v>1.7059664505381995</v>
      </c>
      <c r="M161">
        <v>-3.6528857949395102</v>
      </c>
      <c r="N161">
        <f>(Table2[[#This Row],[1W Return vs Nifty]]-AVERAGE(Table2[1W Return vs Nifty]))/_xlfn.STDEV.P(Table2[1W Return vs Nifty])</f>
        <v>0.16540443235152738</v>
      </c>
      <c r="O161">
        <v>1661.92</v>
      </c>
      <c r="P161">
        <v>1596.19243864039</v>
      </c>
      <c r="Q161">
        <v>1285.0207081598901</v>
      </c>
      <c r="R161">
        <v>27.620260488878898</v>
      </c>
      <c r="S161" s="1">
        <f>(Table2[[#This Row],[Close Price]]-Table2[[#This Row],[20D EMA]])/Table2[[#This Row],[20D EMA]]</f>
        <v>-9.9415134302493519E-2</v>
      </c>
      <c r="T161" s="1">
        <f>(Table2[[#This Row],[Close Price]]-Table2[[#This Row],[50D EMA]])/Table2[[#This Row],[50D EMA]]</f>
        <v>-6.2331105092275706E-2</v>
      </c>
      <c r="U161" s="1">
        <f>(Table2[[#This Row],[Close Price]]-Table2[[#This Row],[200D EMA]])/Table2[[#This Row],[200D EMA]]</f>
        <v>0.1647283117664525</v>
      </c>
      <c r="V161">
        <v>0.51490992367341504</v>
      </c>
      <c r="W161">
        <v>1481.05</v>
      </c>
      <c r="X161">
        <v>1672</v>
      </c>
      <c r="Y161">
        <v>1481.05</v>
      </c>
      <c r="Z161">
        <v>1672</v>
      </c>
      <c r="AA161">
        <v>1481.05</v>
      </c>
      <c r="AB161">
        <v>1880.95</v>
      </c>
      <c r="AC161" s="1">
        <f>(Table2[[#This Row],[Close Price]]/Table2[[#This Row],[Day Low]])-1</f>
        <v>1.0566827588535332E-2</v>
      </c>
      <c r="AD161" s="1">
        <f>(Table2[[#This Row],[Day High]]/Table2[[#This Row],[Close Price]])-1</f>
        <v>0.11712434021513984</v>
      </c>
      <c r="AE161" s="1">
        <f>(Table2[[#This Row],[Close Price]]/Table2[[#This Row],[Current Week Low]])-1</f>
        <v>1.0566827588535332E-2</v>
      </c>
      <c r="AF161" s="1">
        <f>(Table2[[#This Row],[Current Week High]]/Table2[[#This Row],[Close Price]])-1</f>
        <v>0.11712434021513984</v>
      </c>
      <c r="AG161" s="1">
        <f>(Table2[[#This Row],[Close Price]]/Table2[[#This Row],[Current Month Low]])-1</f>
        <v>1.0566827588535332E-2</v>
      </c>
      <c r="AH161" s="1">
        <f>(Table2[[#This Row],[Current Month High]]/Table2[[#This Row],[Close Price]])-1</f>
        <v>0.25673147591367673</v>
      </c>
      <c r="AI161">
        <v>25.673147591367599</v>
      </c>
      <c r="AJ161">
        <v>82.524390243902403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-0.08</v>
      </c>
      <c r="AM161" t="s">
        <v>3146</v>
      </c>
      <c r="AN161">
        <v>-17.98</v>
      </c>
      <c r="AO161" t="s">
        <v>3146</v>
      </c>
      <c r="AP161">
        <v>2.7000512217549E-2</v>
      </c>
      <c r="AQ161">
        <f>(Table2[[#This Row],[Sharpe Ratio]]-AVERAGE(Table2[Sharpe Ratio]))/_xlfn.STDEV.P(Table2[Sharpe Ratio])</f>
        <v>-0.35479513642617178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2.9135599718130525</v>
      </c>
      <c r="AS161">
        <f>_xlfn.RANK.AVG(Table2[[#This Row],[1Y Return vs Nifty Z-Score]],Table2[1Y Return vs Nifty Z-Score])</f>
        <v>166</v>
      </c>
      <c r="AT161">
        <f>_xlfn.RANK.AVG(Table2[[#This Row],[6M Return vs Nifty Z-Score]],Table2[6M Return vs Nifty Z-Score])</f>
        <v>42</v>
      </c>
      <c r="AU161">
        <f>_xlfn.RANK.AVG(Table2[[#This Row],[Sharpe Ratio Z-Score]],Table2[Sharpe Ratio Z-Score])</f>
        <v>429</v>
      </c>
      <c r="AV161">
        <f>(Table2[[#This Row],[Rank 1Y]]+Table2[[#This Row],[Rank 6M]]+Table2[[#This Row],[Rank Sharpe]])/3</f>
        <v>212.33333333333334</v>
      </c>
    </row>
    <row r="162" spans="1:48" x14ac:dyDescent="0.3">
      <c r="A162" t="s">
        <v>1569</v>
      </c>
      <c r="B162" t="s">
        <v>1570</v>
      </c>
      <c r="C162" t="s">
        <v>3112</v>
      </c>
      <c r="D162" t="s">
        <v>162</v>
      </c>
      <c r="E162">
        <v>5914.1617248699904</v>
      </c>
      <c r="F162">
        <v>378.7</v>
      </c>
      <c r="G162">
        <v>27.230001951791401</v>
      </c>
      <c r="H162">
        <f>(Table2[[#This Row],[1Y Return vs Nifty]]-AVERAGE(Table2[1Y Return vs Nifty]))/_xlfn.STDEV.P(Table2[1Y Return vs Nifty])</f>
        <v>0.15084845464698982</v>
      </c>
      <c r="I162">
        <v>-1.0851794070145999</v>
      </c>
      <c r="J162">
        <f>(Table2[[#This Row],[1M Return vs Nifty]]-AVERAGE(Table2[1M Return vs Nifty]))/_xlfn.STDEV.P(Table2[1M Return vs Nifty])</f>
        <v>6.9133428564771435E-2</v>
      </c>
      <c r="K162">
        <v>0.70643529993946896</v>
      </c>
      <c r="L162">
        <f>(Table2[[#This Row],[6M Return vs Nifty]]-AVERAGE(Table2[6M Return vs Nifty]))/_xlfn.STDEV.P(Table2[6M Return vs Nifty])</f>
        <v>-4.4006439014706668E-2</v>
      </c>
      <c r="M162">
        <v>-7.8159925717132301</v>
      </c>
      <c r="N162">
        <f>(Table2[[#This Row],[1W Return vs Nifty]]-AVERAGE(Table2[1W Return vs Nifty]))/_xlfn.STDEV.P(Table2[1W Return vs Nifty])</f>
        <v>-0.74079737193536488</v>
      </c>
      <c r="O162">
        <v>396.13</v>
      </c>
      <c r="P162">
        <v>399.97704486515102</v>
      </c>
      <c r="Q162">
        <v>355.45544896745201</v>
      </c>
      <c r="R162">
        <v>30.6088274729562</v>
      </c>
      <c r="S162" s="1">
        <f>(Table2[[#This Row],[Close Price]]-Table2[[#This Row],[20D EMA]])/Table2[[#This Row],[20D EMA]]</f>
        <v>-4.400070683866409E-2</v>
      </c>
      <c r="T162" s="1">
        <f>(Table2[[#This Row],[Close Price]]-Table2[[#This Row],[50D EMA]])/Table2[[#This Row],[50D EMA]]</f>
        <v>-5.3195664947033171E-2</v>
      </c>
      <c r="U162" s="1">
        <f>(Table2[[#This Row],[Close Price]]-Table2[[#This Row],[200D EMA]])/Table2[[#This Row],[200D EMA]]</f>
        <v>6.53937113640264E-2</v>
      </c>
      <c r="V162">
        <v>1.0479052902111201</v>
      </c>
      <c r="W162">
        <v>374.9</v>
      </c>
      <c r="X162">
        <v>396.45</v>
      </c>
      <c r="Y162">
        <v>367.05</v>
      </c>
      <c r="Z162">
        <v>396.45</v>
      </c>
      <c r="AA162">
        <v>367.05</v>
      </c>
      <c r="AB162">
        <v>427</v>
      </c>
      <c r="AC162" s="1">
        <f>(Table2[[#This Row],[Close Price]]/Table2[[#This Row],[Day Low]])-1</f>
        <v>1.0136036276340299E-2</v>
      </c>
      <c r="AD162" s="1">
        <f>(Table2[[#This Row],[Day High]]/Table2[[#This Row],[Close Price]])-1</f>
        <v>4.6870874042777899E-2</v>
      </c>
      <c r="AE162" s="1">
        <f>(Table2[[#This Row],[Close Price]]/Table2[[#This Row],[Current Week Low]])-1</f>
        <v>3.1739545021114202E-2</v>
      </c>
      <c r="AF162" s="1">
        <f>(Table2[[#This Row],[Current Week High]]/Table2[[#This Row],[Close Price]])-1</f>
        <v>4.6870874042777899E-2</v>
      </c>
      <c r="AG162" s="1">
        <f>(Table2[[#This Row],[Close Price]]/Table2[[#This Row],[Current Month Low]])-1</f>
        <v>3.1739545021114202E-2</v>
      </c>
      <c r="AH162" s="1">
        <f>(Table2[[#This Row],[Current Month High]]/Table2[[#This Row],[Close Price]])-1</f>
        <v>0.12754158964879858</v>
      </c>
      <c r="AI162">
        <v>19.091629257987801</v>
      </c>
      <c r="AJ162">
        <v>58.617801047120402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-0.04</v>
      </c>
      <c r="AM162" t="s">
        <v>3146</v>
      </c>
      <c r="AN162">
        <v>-1.75</v>
      </c>
      <c r="AO162" t="s">
        <v>3146</v>
      </c>
      <c r="AP162">
        <v>0.17837383991936401</v>
      </c>
      <c r="AQ162">
        <f>(Table2[[#This Row],[Sharpe Ratio]]-AVERAGE(Table2[Sharpe Ratio]))/_xlfn.STDEV.P(Table2[Sharpe Ratio])</f>
        <v>1.4443860727579267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240</v>
      </c>
      <c r="AT162">
        <f>_xlfn.RANK.AVG(Table2[[#This Row],[6M Return vs Nifty Z-Score]],Table2[6M Return vs Nifty Z-Score])</f>
        <v>343</v>
      </c>
      <c r="AU162">
        <f>_xlfn.RANK.AVG(Table2[[#This Row],[Sharpe Ratio Z-Score]],Table2[Sharpe Ratio Z-Score])</f>
        <v>57</v>
      </c>
      <c r="AV162">
        <f>(Table2[[#This Row],[Rank 1Y]]+Table2[[#This Row],[Rank 6M]]+Table2[[#This Row],[Rank Sharpe]])/3</f>
        <v>213.33333333333334</v>
      </c>
    </row>
    <row r="163" spans="1:48" x14ac:dyDescent="0.3">
      <c r="A163" t="s">
        <v>139</v>
      </c>
      <c r="B163" t="s">
        <v>140</v>
      </c>
      <c r="C163" t="s">
        <v>3103</v>
      </c>
      <c r="D163" t="s">
        <v>141</v>
      </c>
      <c r="E163">
        <v>197944.83892665</v>
      </c>
      <c r="F163">
        <v>609.29999999999995</v>
      </c>
      <c r="G163">
        <v>37.758562463085497</v>
      </c>
      <c r="H163">
        <f>(Table2[[#This Row],[1Y Return vs Nifty]]-AVERAGE(Table2[1Y Return vs Nifty]))/_xlfn.STDEV.P(Table2[1Y Return vs Nifty])</f>
        <v>0.3382966864661523</v>
      </c>
      <c r="I163">
        <v>4.1001747091665903</v>
      </c>
      <c r="J163">
        <f>(Table2[[#This Row],[1M Return vs Nifty]]-AVERAGE(Table2[1M Return vs Nifty]))/_xlfn.STDEV.P(Table2[1M Return vs Nifty])</f>
        <v>0.66859122626647505</v>
      </c>
      <c r="K163">
        <v>-5.5565151441021303</v>
      </c>
      <c r="L163">
        <f>(Table2[[#This Row],[6M Return vs Nifty]]-AVERAGE(Table2[6M Return vs Nifty]))/_xlfn.STDEV.P(Table2[6M Return vs Nifty])</f>
        <v>-0.26987792955817513</v>
      </c>
      <c r="M163">
        <v>3.6959035510319298</v>
      </c>
      <c r="N163">
        <f>(Table2[[#This Row],[1W Return vs Nifty]]-AVERAGE(Table2[1W Return vs Nifty]))/_xlfn.STDEV.P(Table2[1W Return vs Nifty])</f>
        <v>1.7650478048918079</v>
      </c>
      <c r="O163">
        <v>603.89</v>
      </c>
      <c r="P163">
        <v>608.86832289811105</v>
      </c>
      <c r="Q163">
        <v>571.36819547690902</v>
      </c>
      <c r="R163">
        <v>53.8560869989374</v>
      </c>
      <c r="S163" s="1">
        <f>(Table2[[#This Row],[Close Price]]-Table2[[#This Row],[20D EMA]])/Table2[[#This Row],[20D EMA]]</f>
        <v>8.958585172796317E-3</v>
      </c>
      <c r="T163" s="1">
        <f>(Table2[[#This Row],[Close Price]]-Table2[[#This Row],[50D EMA]])/Table2[[#This Row],[50D EMA]]</f>
        <v>7.0898269076341157E-4</v>
      </c>
      <c r="U163" s="1">
        <f>(Table2[[#This Row],[Close Price]]-Table2[[#This Row],[200D EMA]])/Table2[[#This Row],[200D EMA]]</f>
        <v>6.6387672298473061E-2</v>
      </c>
      <c r="V163">
        <v>0.93608847315701604</v>
      </c>
      <c r="W163">
        <v>589.4</v>
      </c>
      <c r="X163">
        <v>613.79999999999995</v>
      </c>
      <c r="Y163">
        <v>589.4</v>
      </c>
      <c r="Z163">
        <v>615.54999999999995</v>
      </c>
      <c r="AA163">
        <v>536.85</v>
      </c>
      <c r="AB163">
        <v>631.20000000000005</v>
      </c>
      <c r="AC163" s="1">
        <f>(Table2[[#This Row],[Close Price]]/Table2[[#This Row],[Day Low]])-1</f>
        <v>3.3763148965049172E-2</v>
      </c>
      <c r="AD163" s="1">
        <f>(Table2[[#This Row],[Day High]]/Table2[[#This Row],[Close Price]])-1</f>
        <v>7.3855243722305008E-3</v>
      </c>
      <c r="AE163" s="1">
        <f>(Table2[[#This Row],[Close Price]]/Table2[[#This Row],[Current Week Low]])-1</f>
        <v>3.3763148965049172E-2</v>
      </c>
      <c r="AF163" s="1">
        <f>(Table2[[#This Row],[Current Week High]]/Table2[[#This Row],[Close Price]])-1</f>
        <v>1.0257672739208967E-2</v>
      </c>
      <c r="AG163" s="1">
        <f>(Table2[[#This Row],[Close Price]]/Table2[[#This Row],[Current Month Low]])-1</f>
        <v>0.13495389773679789</v>
      </c>
      <c r="AH163" s="1">
        <f>(Table2[[#This Row],[Current Month High]]/Table2[[#This Row],[Close Price]])-1</f>
        <v>3.594288527818823E-2</v>
      </c>
      <c r="AI163">
        <v>11.787296898079701</v>
      </c>
      <c r="AJ163">
        <v>68.631683825971393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0.06</v>
      </c>
      <c r="AM163" t="s">
        <v>3147</v>
      </c>
      <c r="AN163">
        <v>2.86</v>
      </c>
      <c r="AO163" t="s">
        <v>3147</v>
      </c>
      <c r="AP163">
        <v>0.207320533077125</v>
      </c>
      <c r="AQ163">
        <f>(Table2[[#This Row],[Sharpe Ratio]]-AVERAGE(Table2[Sharpe Ratio]))/_xlfn.STDEV.P(Table2[Sharpe Ratio])</f>
        <v>1.788438404751663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201</v>
      </c>
      <c r="AT163">
        <f>_xlfn.RANK.AVG(Table2[[#This Row],[6M Return vs Nifty Z-Score]],Table2[6M Return vs Nifty Z-Score])</f>
        <v>418</v>
      </c>
      <c r="AU163">
        <f>_xlfn.RANK.AVG(Table2[[#This Row],[Sharpe Ratio Z-Score]],Table2[Sharpe Ratio Z-Score])</f>
        <v>22</v>
      </c>
      <c r="AV163">
        <f>(Table2[[#This Row],[Rank 1Y]]+Table2[[#This Row],[Rank 6M]]+Table2[[#This Row],[Rank Sharpe]])/3</f>
        <v>213.66666666666666</v>
      </c>
    </row>
    <row r="164" spans="1:48" x14ac:dyDescent="0.3">
      <c r="A164" t="s">
        <v>1315</v>
      </c>
      <c r="B164" t="s">
        <v>1316</v>
      </c>
      <c r="C164" t="s">
        <v>3112</v>
      </c>
      <c r="D164" t="s">
        <v>264</v>
      </c>
      <c r="E164">
        <v>8351.7009710619895</v>
      </c>
      <c r="F164">
        <v>71.87</v>
      </c>
      <c r="G164">
        <v>40.778341369776797</v>
      </c>
      <c r="H164">
        <f>(Table2[[#This Row],[1Y Return vs Nifty]]-AVERAGE(Table2[1Y Return vs Nifty]))/_xlfn.STDEV.P(Table2[1Y Return vs Nifty])</f>
        <v>0.39206018204913134</v>
      </c>
      <c r="I164">
        <v>-6.4062803003814697</v>
      </c>
      <c r="J164">
        <f>(Table2[[#This Row],[1M Return vs Nifty]]-AVERAGE(Table2[1M Return vs Nifty]))/_xlfn.STDEV.P(Table2[1M Return vs Nifty])</f>
        <v>-0.54601750450890185</v>
      </c>
      <c r="K164">
        <v>-5.4547542335889201</v>
      </c>
      <c r="L164">
        <f>(Table2[[#This Row],[6M Return vs Nifty]]-AVERAGE(Table2[6M Return vs Nifty]))/_xlfn.STDEV.P(Table2[6M Return vs Nifty])</f>
        <v>-0.26620795184686391</v>
      </c>
      <c r="M164">
        <v>-9.1128004488577492</v>
      </c>
      <c r="N164">
        <f>(Table2[[#This Row],[1W Return vs Nifty]]-AVERAGE(Table2[1W Return vs Nifty]))/_xlfn.STDEV.P(Table2[1W Return vs Nifty])</f>
        <v>-1.0230792592600368</v>
      </c>
      <c r="O164">
        <v>76.39</v>
      </c>
      <c r="P164">
        <v>77.386390889278204</v>
      </c>
      <c r="Q164">
        <v>67.356015129457703</v>
      </c>
      <c r="R164">
        <v>30.008431484579901</v>
      </c>
      <c r="S164" s="1">
        <f>(Table2[[#This Row],[Close Price]]-Table2[[#This Row],[20D EMA]])/Table2[[#This Row],[20D EMA]]</f>
        <v>-5.9170048435659067E-2</v>
      </c>
      <c r="T164" s="1">
        <f>(Table2[[#This Row],[Close Price]]-Table2[[#This Row],[50D EMA]])/Table2[[#This Row],[50D EMA]]</f>
        <v>-7.1283733817886177E-2</v>
      </c>
      <c r="U164" s="1">
        <f>(Table2[[#This Row],[Close Price]]-Table2[[#This Row],[200D EMA]])/Table2[[#This Row],[200D EMA]]</f>
        <v>6.7016804094874982E-2</v>
      </c>
      <c r="V164">
        <v>0.89008503567322395</v>
      </c>
      <c r="W164">
        <v>70.75</v>
      </c>
      <c r="X164">
        <v>73.81</v>
      </c>
      <c r="Y164">
        <v>70</v>
      </c>
      <c r="Z164">
        <v>73.81</v>
      </c>
      <c r="AA164">
        <v>70</v>
      </c>
      <c r="AB164">
        <v>83.6</v>
      </c>
      <c r="AC164" s="1">
        <f>(Table2[[#This Row],[Close Price]]/Table2[[#This Row],[Day Low]])-1</f>
        <v>1.5830388692579467E-2</v>
      </c>
      <c r="AD164" s="1">
        <f>(Table2[[#This Row],[Day High]]/Table2[[#This Row],[Close Price]])-1</f>
        <v>2.6993182134409377E-2</v>
      </c>
      <c r="AE164" s="1">
        <f>(Table2[[#This Row],[Close Price]]/Table2[[#This Row],[Current Week Low]])-1</f>
        <v>2.671428571428569E-2</v>
      </c>
      <c r="AF164" s="1">
        <f>(Table2[[#This Row],[Current Week High]]/Table2[[#This Row],[Close Price]])-1</f>
        <v>2.6993182134409377E-2</v>
      </c>
      <c r="AG164" s="1">
        <f>(Table2[[#This Row],[Close Price]]/Table2[[#This Row],[Current Month Low]])-1</f>
        <v>2.671428571428569E-2</v>
      </c>
      <c r="AH164" s="1">
        <f>(Table2[[#This Row],[Current Month High]]/Table2[[#This Row],[Close Price]])-1</f>
        <v>0.16321135383330998</v>
      </c>
      <c r="AI164">
        <v>29.956866564630499</v>
      </c>
      <c r="AJ164">
        <v>81.489898989899004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-0.05</v>
      </c>
      <c r="AM164" t="s">
        <v>3146</v>
      </c>
      <c r="AN164">
        <v>-10.62</v>
      </c>
      <c r="AO164" t="s">
        <v>3146</v>
      </c>
      <c r="AP164">
        <v>0.186473330807191</v>
      </c>
      <c r="AQ164">
        <f>(Table2[[#This Row],[Sharpe Ratio]]-AVERAGE(Table2[Sharpe Ratio]))/_xlfn.STDEV.P(Table2[Sharpe Ratio])</f>
        <v>1.5406543653995599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191</v>
      </c>
      <c r="AT164">
        <f>_xlfn.RANK.AVG(Table2[[#This Row],[6M Return vs Nifty Z-Score]],Table2[6M Return vs Nifty Z-Score])</f>
        <v>415</v>
      </c>
      <c r="AU164">
        <f>_xlfn.RANK.AVG(Table2[[#This Row],[Sharpe Ratio Z-Score]],Table2[Sharpe Ratio Z-Score])</f>
        <v>40</v>
      </c>
      <c r="AV164">
        <f>(Table2[[#This Row],[Rank 1Y]]+Table2[[#This Row],[Rank 6M]]+Table2[[#This Row],[Rank Sharpe]])/3</f>
        <v>215.33333333333334</v>
      </c>
    </row>
    <row r="165" spans="1:48" x14ac:dyDescent="0.3">
      <c r="A165" t="s">
        <v>316</v>
      </c>
      <c r="B165" t="s">
        <v>317</v>
      </c>
      <c r="C165" t="s">
        <v>3105</v>
      </c>
      <c r="D165" t="s">
        <v>51</v>
      </c>
      <c r="E165">
        <v>82029.517224405005</v>
      </c>
      <c r="F165">
        <v>1412.35</v>
      </c>
      <c r="G165">
        <v>35.515899152646803</v>
      </c>
      <c r="H165">
        <f>(Table2[[#This Row],[1Y Return vs Nifty]]-AVERAGE(Table2[1Y Return vs Nifty]))/_xlfn.STDEV.P(Table2[1Y Return vs Nifty])</f>
        <v>0.29836879018284812</v>
      </c>
      <c r="I165">
        <v>1.40822125135406</v>
      </c>
      <c r="J165">
        <f>(Table2[[#This Row],[1M Return vs Nifty]]-AVERAGE(Table2[1M Return vs Nifty]))/_xlfn.STDEV.P(Table2[1M Return vs Nifty])</f>
        <v>0.35738538474060816</v>
      </c>
      <c r="K165">
        <v>14.5682163605554</v>
      </c>
      <c r="L165">
        <f>(Table2[[#This Row],[6M Return vs Nifty]]-AVERAGE(Table2[6M Return vs Nifty]))/_xlfn.STDEV.P(Table2[6M Return vs Nifty])</f>
        <v>0.4559146728834837</v>
      </c>
      <c r="M165">
        <v>-2.1805444760066299</v>
      </c>
      <c r="N165">
        <f>(Table2[[#This Row],[1W Return vs Nifty]]-AVERAGE(Table2[1W Return vs Nifty]))/_xlfn.STDEV.P(Table2[1W Return vs Nifty])</f>
        <v>0.48589545775278131</v>
      </c>
      <c r="O165">
        <v>1461</v>
      </c>
      <c r="P165">
        <v>1466.1006595348899</v>
      </c>
      <c r="Q165">
        <v>1284.97076218443</v>
      </c>
      <c r="R165">
        <v>27.714232810130099</v>
      </c>
      <c r="S165" s="1">
        <f>(Table2[[#This Row],[Close Price]]-Table2[[#This Row],[20D EMA]])/Table2[[#This Row],[20D EMA]]</f>
        <v>-3.3299110198494242E-2</v>
      </c>
      <c r="T165" s="1">
        <f>(Table2[[#This Row],[Close Price]]-Table2[[#This Row],[50D EMA]])/Table2[[#This Row],[50D EMA]]</f>
        <v>-3.666232545856847E-2</v>
      </c>
      <c r="U165" s="1">
        <f>(Table2[[#This Row],[Close Price]]-Table2[[#This Row],[200D EMA]])/Table2[[#This Row],[200D EMA]]</f>
        <v>9.9130067052286261E-2</v>
      </c>
      <c r="V165">
        <v>0.52129517313752904</v>
      </c>
      <c r="W165">
        <v>1398.05</v>
      </c>
      <c r="X165">
        <v>1442</v>
      </c>
      <c r="Y165">
        <v>1398.05</v>
      </c>
      <c r="Z165">
        <v>1442.35</v>
      </c>
      <c r="AA165">
        <v>1398.05</v>
      </c>
      <c r="AB165">
        <v>1520.05</v>
      </c>
      <c r="AC165" s="1">
        <f>(Table2[[#This Row],[Close Price]]/Table2[[#This Row],[Day Low]])-1</f>
        <v>1.0228532598977047E-2</v>
      </c>
      <c r="AD165" s="1">
        <f>(Table2[[#This Row],[Day High]]/Table2[[#This Row],[Close Price]])-1</f>
        <v>2.0993379827946468E-2</v>
      </c>
      <c r="AE165" s="1">
        <f>(Table2[[#This Row],[Close Price]]/Table2[[#This Row],[Current Week Low]])-1</f>
        <v>1.0228532598977047E-2</v>
      </c>
      <c r="AF165" s="1">
        <f>(Table2[[#This Row],[Current Week High]]/Table2[[#This Row],[Close Price]])-1</f>
        <v>2.1241193755088927E-2</v>
      </c>
      <c r="AG165" s="1">
        <f>(Table2[[#This Row],[Close Price]]/Table2[[#This Row],[Current Month Low]])-1</f>
        <v>1.0228532598977047E-2</v>
      </c>
      <c r="AH165" s="1">
        <f>(Table2[[#This Row],[Current Month High]]/Table2[[#This Row],[Close Price]])-1</f>
        <v>7.6255885580769567E-2</v>
      </c>
      <c r="AI165">
        <v>12.7199348603391</v>
      </c>
      <c r="AJ165">
        <v>69.214640867429395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-0.04</v>
      </c>
      <c r="AM165" t="s">
        <v>3146</v>
      </c>
      <c r="AN165">
        <v>-5.58</v>
      </c>
      <c r="AO165" t="s">
        <v>3146</v>
      </c>
      <c r="AP165">
        <v>8.5663866524601007E-2</v>
      </c>
      <c r="AQ165">
        <f>(Table2[[#This Row],[Sharpe Ratio]]-AVERAGE(Table2[Sharpe Ratio]))/_xlfn.STDEV.P(Table2[Sharpe Ratio])</f>
        <v>0.34246115263994686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211</v>
      </c>
      <c r="AT165">
        <f>_xlfn.RANK.AVG(Table2[[#This Row],[6M Return vs Nifty Z-Score]],Table2[6M Return vs Nifty Z-Score])</f>
        <v>184</v>
      </c>
      <c r="AU165">
        <f>_xlfn.RANK.AVG(Table2[[#This Row],[Sharpe Ratio Z-Score]],Table2[Sharpe Ratio Z-Score])</f>
        <v>252</v>
      </c>
      <c r="AV165">
        <f>(Table2[[#This Row],[Rank 1Y]]+Table2[[#This Row],[Rank 6M]]+Table2[[#This Row],[Rank Sharpe]])/3</f>
        <v>215.66666666666666</v>
      </c>
    </row>
    <row r="166" spans="1:48" x14ac:dyDescent="0.3">
      <c r="A166" t="s">
        <v>215</v>
      </c>
      <c r="B166" t="s">
        <v>216</v>
      </c>
      <c r="C166" t="s">
        <v>3101</v>
      </c>
      <c r="D166" t="s">
        <v>217</v>
      </c>
      <c r="E166">
        <v>115247.21194275</v>
      </c>
      <c r="F166">
        <v>10355.25</v>
      </c>
      <c r="G166">
        <v>23.957393098644602</v>
      </c>
      <c r="H166">
        <f>(Table2[[#This Row],[1Y Return vs Nifty]]-AVERAGE(Table2[1Y Return vs Nifty]))/_xlfn.STDEV.P(Table2[1Y Return vs Nifty])</f>
        <v>9.258362895690081E-2</v>
      </c>
      <c r="I166">
        <v>5.3990818224043098</v>
      </c>
      <c r="J166">
        <f>(Table2[[#This Row],[1M Return vs Nifty]]-AVERAGE(Table2[1M Return vs Nifty]))/_xlfn.STDEV.P(Table2[1M Return vs Nifty])</f>
        <v>0.81875261931208609</v>
      </c>
      <c r="K166">
        <v>18.425754627709601</v>
      </c>
      <c r="L166">
        <f>(Table2[[#This Row],[6M Return vs Nifty]]-AVERAGE(Table2[6M Return vs Nifty]))/_xlfn.STDEV.P(Table2[6M Return vs Nifty])</f>
        <v>0.59503567120776824</v>
      </c>
      <c r="M166">
        <v>-1.56476154490786</v>
      </c>
      <c r="N166">
        <f>(Table2[[#This Row],[1W Return vs Nifty]]-AVERAGE(Table2[1W Return vs Nifty]))/_xlfn.STDEV.P(Table2[1W Return vs Nifty])</f>
        <v>0.61993564291546588</v>
      </c>
      <c r="O166">
        <v>10382.1</v>
      </c>
      <c r="P166">
        <v>10274.5670108995</v>
      </c>
      <c r="Q166">
        <v>9198.3948854814098</v>
      </c>
      <c r="R166">
        <v>50.729721412437101</v>
      </c>
      <c r="S166" s="1">
        <f>(Table2[[#This Row],[Close Price]]-Table2[[#This Row],[20D EMA]])/Table2[[#This Row],[20D EMA]]</f>
        <v>-2.5861819863033839E-3</v>
      </c>
      <c r="T166" s="1">
        <f>(Table2[[#This Row],[Close Price]]-Table2[[#This Row],[50D EMA]])/Table2[[#This Row],[50D EMA]]</f>
        <v>7.8526899493584091E-3</v>
      </c>
      <c r="U166" s="1">
        <f>(Table2[[#This Row],[Close Price]]-Table2[[#This Row],[200D EMA]])/Table2[[#This Row],[200D EMA]]</f>
        <v>0.12576706359329612</v>
      </c>
      <c r="V166">
        <v>0.55513349337386297</v>
      </c>
      <c r="W166">
        <v>10200</v>
      </c>
      <c r="X166">
        <v>10387.049999999999</v>
      </c>
      <c r="Y166">
        <v>10140.15</v>
      </c>
      <c r="Z166">
        <v>10387.049999999999</v>
      </c>
      <c r="AA166">
        <v>10004.85</v>
      </c>
      <c r="AB166">
        <v>10897</v>
      </c>
      <c r="AC166" s="1">
        <f>(Table2[[#This Row],[Close Price]]/Table2[[#This Row],[Day Low]])-1</f>
        <v>1.5220588235294041E-2</v>
      </c>
      <c r="AD166" s="1">
        <f>(Table2[[#This Row],[Day High]]/Table2[[#This Row],[Close Price]])-1</f>
        <v>3.0709060621423312E-3</v>
      </c>
      <c r="AE166" s="1">
        <f>(Table2[[#This Row],[Close Price]]/Table2[[#This Row],[Current Week Low]])-1</f>
        <v>2.1212703954083478E-2</v>
      </c>
      <c r="AF166" s="1">
        <f>(Table2[[#This Row],[Current Week High]]/Table2[[#This Row],[Close Price]])-1</f>
        <v>3.0709060621423312E-3</v>
      </c>
      <c r="AG166" s="1">
        <f>(Table2[[#This Row],[Close Price]]/Table2[[#This Row],[Current Month Low]])-1</f>
        <v>3.5023013838288319E-2</v>
      </c>
      <c r="AH166" s="1">
        <f>(Table2[[#This Row],[Current Month High]]/Table2[[#This Row],[Close Price]])-1</f>
        <v>5.2316457835397401E-2</v>
      </c>
      <c r="AI166">
        <v>9.6062383814973007</v>
      </c>
      <c r="AJ166">
        <v>56.237269723441798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0.03</v>
      </c>
      <c r="AM166" t="s">
        <v>3147</v>
      </c>
      <c r="AN166">
        <v>-4.57</v>
      </c>
      <c r="AO166" t="s">
        <v>3146</v>
      </c>
      <c r="AP166">
        <v>9.1380062302629003E-2</v>
      </c>
      <c r="AQ166">
        <f>(Table2[[#This Row],[Sharpe Ratio]]-AVERAGE(Table2[Sharpe Ratio]))/_xlfn.STDEV.P(Table2[Sharpe Ratio])</f>
        <v>0.4104022634550864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2.5367098258473071</v>
      </c>
      <c r="AS166">
        <f>_xlfn.RANK.AVG(Table2[[#This Row],[1Y Return vs Nifty Z-Score]],Table2[1Y Return vs Nifty Z-Score])</f>
        <v>260</v>
      </c>
      <c r="AT166">
        <f>_xlfn.RANK.AVG(Table2[[#This Row],[6M Return vs Nifty Z-Score]],Table2[6M Return vs Nifty Z-Score])</f>
        <v>151</v>
      </c>
      <c r="AU166">
        <f>_xlfn.RANK.AVG(Table2[[#This Row],[Sharpe Ratio Z-Score]],Table2[Sharpe Ratio Z-Score])</f>
        <v>237</v>
      </c>
      <c r="AV166">
        <f>(Table2[[#This Row],[Rank 1Y]]+Table2[[#This Row],[Rank 6M]]+Table2[[#This Row],[Rank Sharpe]])/3</f>
        <v>216</v>
      </c>
    </row>
    <row r="167" spans="1:48" x14ac:dyDescent="0.3">
      <c r="A167" t="s">
        <v>1270</v>
      </c>
      <c r="B167" t="s">
        <v>1271</v>
      </c>
      <c r="C167" t="s">
        <v>3104</v>
      </c>
      <c r="D167" t="s">
        <v>48</v>
      </c>
      <c r="E167">
        <v>8785.6933024199898</v>
      </c>
      <c r="F167">
        <v>2778.85</v>
      </c>
      <c r="G167">
        <v>27.0719439851243</v>
      </c>
      <c r="H167">
        <f>(Table2[[#This Row],[1Y Return vs Nifty]]-AVERAGE(Table2[1Y Return vs Nifty]))/_xlfn.STDEV.P(Table2[1Y Return vs Nifty])</f>
        <v>0.14803442452911203</v>
      </c>
      <c r="I167">
        <v>-10.4097217188003</v>
      </c>
      <c r="J167">
        <f>(Table2[[#This Row],[1M Return vs Nifty]]-AVERAGE(Table2[1M Return vs Nifty]))/_xlfn.STDEV.P(Table2[1M Return vs Nifty])</f>
        <v>-1.0088391599141</v>
      </c>
      <c r="K167">
        <v>-1.78813995320335</v>
      </c>
      <c r="L167">
        <f>(Table2[[#This Row],[6M Return vs Nifty]]-AVERAGE(Table2[6M Return vs Nifty]))/_xlfn.STDEV.P(Table2[6M Return vs Nifty])</f>
        <v>-0.13397257170800828</v>
      </c>
      <c r="M167">
        <v>-9.49925975123125</v>
      </c>
      <c r="N167">
        <f>(Table2[[#This Row],[1W Return vs Nifty]]-AVERAGE(Table2[1W Return vs Nifty]))/_xlfn.STDEV.P(Table2[1W Return vs Nifty])</f>
        <v>-1.1072015592327804</v>
      </c>
      <c r="O167">
        <v>3033.81</v>
      </c>
      <c r="P167">
        <v>3086.7583610906399</v>
      </c>
      <c r="Q167">
        <v>2740.4366541868699</v>
      </c>
      <c r="R167">
        <v>22.303305000476701</v>
      </c>
      <c r="S167" s="1">
        <f>(Table2[[#This Row],[Close Price]]-Table2[[#This Row],[20D EMA]])/Table2[[#This Row],[20D EMA]]</f>
        <v>-8.4039541039155397E-2</v>
      </c>
      <c r="T167" s="1">
        <f>(Table2[[#This Row],[Close Price]]-Table2[[#This Row],[50D EMA]])/Table2[[#This Row],[50D EMA]]</f>
        <v>-9.9751365371485448E-2</v>
      </c>
      <c r="U167" s="1">
        <f>(Table2[[#This Row],[Close Price]]-Table2[[#This Row],[200D EMA]])/Table2[[#This Row],[200D EMA]]</f>
        <v>1.4017235448388014E-2</v>
      </c>
      <c r="V167">
        <v>0.43199583256447799</v>
      </c>
      <c r="W167">
        <v>2704.1</v>
      </c>
      <c r="X167">
        <v>2850</v>
      </c>
      <c r="Y167">
        <v>2704.1</v>
      </c>
      <c r="Z167">
        <v>2850</v>
      </c>
      <c r="AA167">
        <v>2704.1</v>
      </c>
      <c r="AB167">
        <v>3398</v>
      </c>
      <c r="AC167" s="1">
        <f>(Table2[[#This Row],[Close Price]]/Table2[[#This Row],[Day Low]])-1</f>
        <v>2.7643208461225477E-2</v>
      </c>
      <c r="AD167" s="1">
        <f>(Table2[[#This Row],[Day High]]/Table2[[#This Row],[Close Price]])-1</f>
        <v>2.5604116810911126E-2</v>
      </c>
      <c r="AE167" s="1">
        <f>(Table2[[#This Row],[Close Price]]/Table2[[#This Row],[Current Week Low]])-1</f>
        <v>2.7643208461225477E-2</v>
      </c>
      <c r="AF167" s="1">
        <f>(Table2[[#This Row],[Current Week High]]/Table2[[#This Row],[Close Price]])-1</f>
        <v>2.5604116810911126E-2</v>
      </c>
      <c r="AG167" s="1">
        <f>(Table2[[#This Row],[Close Price]]/Table2[[#This Row],[Current Month Low]])-1</f>
        <v>2.7643208461225477E-2</v>
      </c>
      <c r="AH167" s="1">
        <f>(Table2[[#This Row],[Current Month High]]/Table2[[#This Row],[Close Price]])-1</f>
        <v>0.22280799611350033</v>
      </c>
      <c r="AI167">
        <v>34.048257372654099</v>
      </c>
      <c r="AJ167">
        <v>65.164415518804105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0.03</v>
      </c>
      <c r="AM167" t="s">
        <v>3147</v>
      </c>
      <c r="AN167">
        <v>-10.6</v>
      </c>
      <c r="AO167" t="s">
        <v>3146</v>
      </c>
      <c r="AP167">
        <v>0.19125158721615601</v>
      </c>
      <c r="AQ167">
        <f>(Table2[[#This Row],[Sharpe Ratio]]-AVERAGE(Table2[Sharpe Ratio]))/_xlfn.STDEV.P(Table2[Sharpe Ratio])</f>
        <v>1.5974473901298358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242</v>
      </c>
      <c r="AT167">
        <f>_xlfn.RANK.AVG(Table2[[#This Row],[6M Return vs Nifty Z-Score]],Table2[6M Return vs Nifty Z-Score])</f>
        <v>373</v>
      </c>
      <c r="AU167">
        <f>_xlfn.RANK.AVG(Table2[[#This Row],[Sharpe Ratio Z-Score]],Table2[Sharpe Ratio Z-Score])</f>
        <v>33</v>
      </c>
      <c r="AV167">
        <f>(Table2[[#This Row],[Rank 1Y]]+Table2[[#This Row],[Rank 6M]]+Table2[[#This Row],[Rank Sharpe]])/3</f>
        <v>216</v>
      </c>
    </row>
    <row r="168" spans="1:48" x14ac:dyDescent="0.3">
      <c r="A168" t="s">
        <v>1247</v>
      </c>
      <c r="B168" t="s">
        <v>1248</v>
      </c>
      <c r="C168" t="s">
        <v>3107</v>
      </c>
      <c r="D168" t="s">
        <v>197</v>
      </c>
      <c r="E168">
        <v>9039.46438304</v>
      </c>
      <c r="F168">
        <v>2052.1</v>
      </c>
      <c r="G168">
        <v>76.449194745334907</v>
      </c>
      <c r="H168">
        <f>(Table2[[#This Row],[1Y Return vs Nifty]]-AVERAGE(Table2[1Y Return vs Nifty]))/_xlfn.STDEV.P(Table2[1Y Return vs Nifty])</f>
        <v>1.0271364002611423</v>
      </c>
      <c r="I168">
        <v>-7.0388776031614801</v>
      </c>
      <c r="J168">
        <f>(Table2[[#This Row],[1M Return vs Nifty]]-AVERAGE(Table2[1M Return vs Nifty]))/_xlfn.STDEV.P(Table2[1M Return vs Nifty])</f>
        <v>-0.61914951776392324</v>
      </c>
      <c r="K168">
        <v>-8.4218841909429205</v>
      </c>
      <c r="L168">
        <f>(Table2[[#This Row],[6M Return vs Nifty]]-AVERAGE(Table2[6M Return vs Nifty]))/_xlfn.STDEV.P(Table2[6M Return vs Nifty])</f>
        <v>-0.37321663283384615</v>
      </c>
      <c r="M168">
        <v>-8.9107415909727603</v>
      </c>
      <c r="N168">
        <f>(Table2[[#This Row],[1W Return vs Nifty]]-AVERAGE(Table2[1W Return vs Nifty]))/_xlfn.STDEV.P(Table2[1W Return vs Nifty])</f>
        <v>-0.97909621692994631</v>
      </c>
      <c r="O168">
        <v>2092.23</v>
      </c>
      <c r="P168">
        <v>2107.4295441131299</v>
      </c>
      <c r="Q168">
        <v>1877.0719391550899</v>
      </c>
      <c r="R168">
        <v>47.644341582478397</v>
      </c>
      <c r="S168" s="1">
        <f>(Table2[[#This Row],[Close Price]]-Table2[[#This Row],[20D EMA]])/Table2[[#This Row],[20D EMA]]</f>
        <v>-1.9180491628549495E-2</v>
      </c>
      <c r="T168" s="1">
        <f>(Table2[[#This Row],[Close Price]]-Table2[[#This Row],[50D EMA]])/Table2[[#This Row],[50D EMA]]</f>
        <v>-2.6254516677763615E-2</v>
      </c>
      <c r="U168" s="1">
        <f>(Table2[[#This Row],[Close Price]]-Table2[[#This Row],[200D EMA]])/Table2[[#This Row],[200D EMA]]</f>
        <v>9.324525991459541E-2</v>
      </c>
      <c r="V168">
        <v>0.42664280853627601</v>
      </c>
      <c r="W168">
        <v>1933.25</v>
      </c>
      <c r="X168">
        <v>2060</v>
      </c>
      <c r="Y168">
        <v>1902</v>
      </c>
      <c r="Z168">
        <v>2060</v>
      </c>
      <c r="AA168">
        <v>1901</v>
      </c>
      <c r="AB168">
        <v>2277</v>
      </c>
      <c r="AC168" s="1">
        <f>(Table2[[#This Row],[Close Price]]/Table2[[#This Row],[Day Low]])-1</f>
        <v>6.1476787792577259E-2</v>
      </c>
      <c r="AD168" s="1">
        <f>(Table2[[#This Row],[Day High]]/Table2[[#This Row],[Close Price]])-1</f>
        <v>3.8497149261731423E-3</v>
      </c>
      <c r="AE168" s="1">
        <f>(Table2[[#This Row],[Close Price]]/Table2[[#This Row],[Current Week Low]])-1</f>
        <v>7.8916929547844239E-2</v>
      </c>
      <c r="AF168" s="1">
        <f>(Table2[[#This Row],[Current Week High]]/Table2[[#This Row],[Close Price]])-1</f>
        <v>3.8497149261731423E-3</v>
      </c>
      <c r="AG168" s="1">
        <f>(Table2[[#This Row],[Close Price]]/Table2[[#This Row],[Current Month Low]])-1</f>
        <v>7.9484481851656907E-2</v>
      </c>
      <c r="AH168" s="1">
        <f>(Table2[[#This Row],[Current Month High]]/Table2[[#This Row],[Close Price]])-1</f>
        <v>0.10959504897422168</v>
      </c>
      <c r="AI168">
        <v>16.904634277082</v>
      </c>
      <c r="AJ168">
        <v>109.397959183673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0.11</v>
      </c>
      <c r="AM168" t="s">
        <v>3147</v>
      </c>
      <c r="AN168">
        <v>-7.16</v>
      </c>
      <c r="AO168" t="s">
        <v>3146</v>
      </c>
      <c r="AP168">
        <v>0.14876517595060099</v>
      </c>
      <c r="AQ168">
        <f>(Table2[[#This Row],[Sharpe Ratio]]-AVERAGE(Table2[Sharpe Ratio]))/_xlfn.STDEV.P(Table2[Sharpe Ratio])</f>
        <v>1.0924657400915136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99</v>
      </c>
      <c r="AT168">
        <f>_xlfn.RANK.AVG(Table2[[#This Row],[6M Return vs Nifty Z-Score]],Table2[6M Return vs Nifty Z-Score])</f>
        <v>448</v>
      </c>
      <c r="AU168">
        <f>_xlfn.RANK.AVG(Table2[[#This Row],[Sharpe Ratio Z-Score]],Table2[Sharpe Ratio Z-Score])</f>
        <v>105</v>
      </c>
      <c r="AV168">
        <f>(Table2[[#This Row],[Rank 1Y]]+Table2[[#This Row],[Rank 6M]]+Table2[[#This Row],[Rank Sharpe]])/3</f>
        <v>217.33333333333334</v>
      </c>
    </row>
    <row r="169" spans="1:48" x14ac:dyDescent="0.3">
      <c r="A169" t="s">
        <v>478</v>
      </c>
      <c r="B169" t="s">
        <v>479</v>
      </c>
      <c r="C169" t="s">
        <v>3105</v>
      </c>
      <c r="D169" t="s">
        <v>51</v>
      </c>
      <c r="E169">
        <v>44547.857730809999</v>
      </c>
      <c r="F169">
        <v>2629.65</v>
      </c>
      <c r="G169">
        <v>55.483176560357599</v>
      </c>
      <c r="H169">
        <f>(Table2[[#This Row],[1Y Return vs Nifty]]-AVERAGE(Table2[1Y Return vs Nifty]))/_xlfn.STDEV.P(Table2[1Y Return vs Nifty])</f>
        <v>0.65386191199215205</v>
      </c>
      <c r="I169">
        <v>4.31254818783834</v>
      </c>
      <c r="J169">
        <f>(Table2[[#This Row],[1M Return vs Nifty]]-AVERAGE(Table2[1M Return vs Nifty]))/_xlfn.STDEV.P(Table2[1M Return vs Nifty])</f>
        <v>0.69314286439231532</v>
      </c>
      <c r="K169">
        <v>16.4069543891368</v>
      </c>
      <c r="L169">
        <f>(Table2[[#This Row],[6M Return vs Nifty]]-AVERAGE(Table2[6M Return vs Nifty]))/_xlfn.STDEV.P(Table2[6M Return vs Nifty])</f>
        <v>0.52222822636685229</v>
      </c>
      <c r="M169">
        <v>-0.49764647367673598</v>
      </c>
      <c r="N169">
        <f>(Table2[[#This Row],[1W Return vs Nifty]]-AVERAGE(Table2[1W Return vs Nifty]))/_xlfn.STDEV.P(Table2[1W Return vs Nifty])</f>
        <v>0.85221928462421692</v>
      </c>
      <c r="O169">
        <v>2671.98</v>
      </c>
      <c r="P169">
        <v>2707.7874295177198</v>
      </c>
      <c r="Q169">
        <v>2430.2197028431101</v>
      </c>
      <c r="R169">
        <v>44.668541799761599</v>
      </c>
      <c r="S169" s="1">
        <f>(Table2[[#This Row],[Close Price]]-Table2[[#This Row],[20D EMA]])/Table2[[#This Row],[20D EMA]]</f>
        <v>-1.5842184447488351E-2</v>
      </c>
      <c r="T169" s="1">
        <f>(Table2[[#This Row],[Close Price]]-Table2[[#This Row],[50D EMA]])/Table2[[#This Row],[50D EMA]]</f>
        <v>-2.8856559664152324E-2</v>
      </c>
      <c r="U169" s="1">
        <f>(Table2[[#This Row],[Close Price]]-Table2[[#This Row],[200D EMA]])/Table2[[#This Row],[200D EMA]]</f>
        <v>8.206266162831978E-2</v>
      </c>
      <c r="V169">
        <v>0.99126939905928502</v>
      </c>
      <c r="W169">
        <v>2620</v>
      </c>
      <c r="X169">
        <v>2676.55</v>
      </c>
      <c r="Y169">
        <v>2536.6999999999998</v>
      </c>
      <c r="Z169">
        <v>2676.55</v>
      </c>
      <c r="AA169">
        <v>2500</v>
      </c>
      <c r="AB169">
        <v>2889.9</v>
      </c>
      <c r="AC169" s="1">
        <f>(Table2[[#This Row],[Close Price]]/Table2[[#This Row],[Day Low]])-1</f>
        <v>3.6832061068703403E-3</v>
      </c>
      <c r="AD169" s="1">
        <f>(Table2[[#This Row],[Day High]]/Table2[[#This Row],[Close Price]])-1</f>
        <v>1.7835073108588562E-2</v>
      </c>
      <c r="AE169" s="1">
        <f>(Table2[[#This Row],[Close Price]]/Table2[[#This Row],[Current Week Low]])-1</f>
        <v>3.6642094059210928E-2</v>
      </c>
      <c r="AF169" s="1">
        <f>(Table2[[#This Row],[Current Week High]]/Table2[[#This Row],[Close Price]])-1</f>
        <v>1.7835073108588562E-2</v>
      </c>
      <c r="AG169" s="1">
        <f>(Table2[[#This Row],[Close Price]]/Table2[[#This Row],[Current Month Low]])-1</f>
        <v>5.1860000000000017E-2</v>
      </c>
      <c r="AH169" s="1">
        <f>(Table2[[#This Row],[Current Month High]]/Table2[[#This Row],[Close Price]])-1</f>
        <v>9.8967543209172337E-2</v>
      </c>
      <c r="AI169">
        <v>17.430076245888198</v>
      </c>
      <c r="AJ169">
        <v>89.859571856611595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-0.1</v>
      </c>
      <c r="AM169" t="s">
        <v>3146</v>
      </c>
      <c r="AN169">
        <v>-5.53</v>
      </c>
      <c r="AO169" t="s">
        <v>3146</v>
      </c>
      <c r="AP169">
        <v>5.0811733685754E-2</v>
      </c>
      <c r="AQ169">
        <f>(Table2[[#This Row],[Sharpe Ratio]]-AVERAGE(Table2[Sharpe Ratio]))/_xlfn.STDEV.P(Table2[Sharpe Ratio])</f>
        <v>-7.1781590488238567E-2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143</v>
      </c>
      <c r="AT169">
        <f>_xlfn.RANK.AVG(Table2[[#This Row],[6M Return vs Nifty Z-Score]],Table2[6M Return vs Nifty Z-Score])</f>
        <v>162</v>
      </c>
      <c r="AU169">
        <f>_xlfn.RANK.AVG(Table2[[#This Row],[Sharpe Ratio Z-Score]],Table2[Sharpe Ratio Z-Score])</f>
        <v>357</v>
      </c>
      <c r="AV169">
        <f>(Table2[[#This Row],[Rank 1Y]]+Table2[[#This Row],[Rank 6M]]+Table2[[#This Row],[Rank Sharpe]])/3</f>
        <v>220.66666666666666</v>
      </c>
    </row>
    <row r="170" spans="1:48" x14ac:dyDescent="0.3">
      <c r="A170" t="s">
        <v>908</v>
      </c>
      <c r="B170" t="s">
        <v>909</v>
      </c>
      <c r="C170" t="s">
        <v>3107</v>
      </c>
      <c r="D170" t="s">
        <v>784</v>
      </c>
      <c r="E170">
        <v>15972.374838735001</v>
      </c>
      <c r="F170">
        <v>883.65</v>
      </c>
      <c r="G170">
        <v>11.5639785987102</v>
      </c>
      <c r="H170">
        <f>(Table2[[#This Row],[1Y Return vs Nifty]]-AVERAGE(Table2[1Y Return vs Nifty]))/_xlfn.STDEV.P(Table2[1Y Return vs Nifty])</f>
        <v>-0.12806606306155077</v>
      </c>
      <c r="I170">
        <v>-6.7897403236442901</v>
      </c>
      <c r="J170">
        <f>(Table2[[#This Row],[1M Return vs Nifty]]-AVERAGE(Table2[1M Return vs Nifty]))/_xlfn.STDEV.P(Table2[1M Return vs Nifty])</f>
        <v>-0.59034776545182532</v>
      </c>
      <c r="K170">
        <v>7.5324514855810998</v>
      </c>
      <c r="L170">
        <f>(Table2[[#This Row],[6M Return vs Nifty]]-AVERAGE(Table2[6M Return vs Nifty]))/_xlfn.STDEV.P(Table2[6M Return vs Nifty])</f>
        <v>0.20217185412372063</v>
      </c>
      <c r="M170">
        <v>-11.2847762426573</v>
      </c>
      <c r="N170">
        <f>(Table2[[#This Row],[1W Return vs Nifty]]-AVERAGE(Table2[1W Return vs Nifty]))/_xlfn.STDEV.P(Table2[1W Return vs Nifty])</f>
        <v>-1.4958628049979485</v>
      </c>
      <c r="O170">
        <v>959.34</v>
      </c>
      <c r="P170">
        <v>957.95778889660903</v>
      </c>
      <c r="Q170">
        <v>838.80155431935304</v>
      </c>
      <c r="R170">
        <v>23.074500175678399</v>
      </c>
      <c r="S170" s="1">
        <f>(Table2[[#This Row],[Close Price]]-Table2[[#This Row],[20D EMA]])/Table2[[#This Row],[20D EMA]]</f>
        <v>-7.8897992369754255E-2</v>
      </c>
      <c r="T170" s="1">
        <f>(Table2[[#This Row],[Close Price]]-Table2[[#This Row],[50D EMA]])/Table2[[#This Row],[50D EMA]]</f>
        <v>-7.7568959465529205E-2</v>
      </c>
      <c r="U170" s="1">
        <f>(Table2[[#This Row],[Close Price]]-Table2[[#This Row],[200D EMA]])/Table2[[#This Row],[200D EMA]]</f>
        <v>5.3467289670247789E-2</v>
      </c>
      <c r="V170">
        <v>0.74588130129950103</v>
      </c>
      <c r="W170">
        <v>860.05</v>
      </c>
      <c r="X170">
        <v>890.1</v>
      </c>
      <c r="Y170">
        <v>860.05</v>
      </c>
      <c r="Z170">
        <v>916.55</v>
      </c>
      <c r="AA170">
        <v>860.05</v>
      </c>
      <c r="AB170">
        <v>1064.05</v>
      </c>
      <c r="AC170" s="1">
        <f>(Table2[[#This Row],[Close Price]]/Table2[[#This Row],[Day Low]])-1</f>
        <v>2.7440265100866279E-2</v>
      </c>
      <c r="AD170" s="1">
        <f>(Table2[[#This Row],[Day High]]/Table2[[#This Row],[Close Price]])-1</f>
        <v>7.2992700729928028E-3</v>
      </c>
      <c r="AE170" s="1">
        <f>(Table2[[#This Row],[Close Price]]/Table2[[#This Row],[Current Week Low]])-1</f>
        <v>2.7440265100866279E-2</v>
      </c>
      <c r="AF170" s="1">
        <f>(Table2[[#This Row],[Current Week High]]/Table2[[#This Row],[Close Price]])-1</f>
        <v>3.7231935721156573E-2</v>
      </c>
      <c r="AG170" s="1">
        <f>(Table2[[#This Row],[Close Price]]/Table2[[#This Row],[Current Month Low]])-1</f>
        <v>2.7440265100866279E-2</v>
      </c>
      <c r="AH170" s="1">
        <f>(Table2[[#This Row],[Current Month High]]/Table2[[#This Row],[Close Price]])-1</f>
        <v>0.20415322808804381</v>
      </c>
      <c r="AI170">
        <v>20.415322808804302</v>
      </c>
      <c r="AJ170">
        <v>46.773523793704797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0.02</v>
      </c>
      <c r="AM170" t="s">
        <v>3147</v>
      </c>
      <c r="AN170">
        <v>-11.57</v>
      </c>
      <c r="AO170" t="s">
        <v>3146</v>
      </c>
      <c r="AP170">
        <v>0.17225081431293399</v>
      </c>
      <c r="AQ170">
        <f>(Table2[[#This Row],[Sharpe Ratio]]-AVERAGE(Table2[Sharpe Ratio]))/_xlfn.STDEV.P(Table2[Sharpe Ratio])</f>
        <v>1.3716094959217298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-0.64049528346587414</v>
      </c>
      <c r="AS170">
        <f>_xlfn.RANK.AVG(Table2[[#This Row],[1Y Return vs Nifty Z-Score]],Table2[1Y Return vs Nifty Z-Score])</f>
        <v>348</v>
      </c>
      <c r="AT170">
        <f>_xlfn.RANK.AVG(Table2[[#This Row],[6M Return vs Nifty Z-Score]],Table2[6M Return vs Nifty Z-Score])</f>
        <v>250</v>
      </c>
      <c r="AU170">
        <f>_xlfn.RANK.AVG(Table2[[#This Row],[Sharpe Ratio Z-Score]],Table2[Sharpe Ratio Z-Score])</f>
        <v>65</v>
      </c>
      <c r="AV170">
        <f>(Table2[[#This Row],[Rank 1Y]]+Table2[[#This Row],[Rank 6M]]+Table2[[#This Row],[Rank Sharpe]])/3</f>
        <v>221</v>
      </c>
    </row>
    <row r="171" spans="1:48" x14ac:dyDescent="0.3">
      <c r="A171" t="s">
        <v>1047</v>
      </c>
      <c r="B171" t="s">
        <v>1048</v>
      </c>
      <c r="C171" t="s">
        <v>3112</v>
      </c>
      <c r="D171" t="s">
        <v>117</v>
      </c>
      <c r="E171">
        <v>12630.03260445</v>
      </c>
      <c r="F171">
        <v>414.45</v>
      </c>
      <c r="G171">
        <v>12.444049989241099</v>
      </c>
      <c r="H171">
        <f>(Table2[[#This Row],[1Y Return vs Nifty]]-AVERAGE(Table2[1Y Return vs Nifty]))/_xlfn.STDEV.P(Table2[1Y Return vs Nifty])</f>
        <v>-0.11239746089578594</v>
      </c>
      <c r="I171">
        <v>21.939762054631299</v>
      </c>
      <c r="J171">
        <f>(Table2[[#This Row],[1M Return vs Nifty]]-AVERAGE(Table2[1M Return vs Nifty]))/_xlfn.STDEV.P(Table2[1M Return vs Nifty])</f>
        <v>2.7309536999590578</v>
      </c>
      <c r="K171">
        <v>7.8447525903958404</v>
      </c>
      <c r="L171">
        <f>(Table2[[#This Row],[6M Return vs Nifty]]-AVERAGE(Table2[6M Return vs Nifty]))/_xlfn.STDEV.P(Table2[6M Return vs Nifty])</f>
        <v>0.21343490285341116</v>
      </c>
      <c r="M171">
        <v>-1.90461470986734</v>
      </c>
      <c r="N171">
        <f>(Table2[[#This Row],[1W Return vs Nifty]]-AVERAGE(Table2[1W Return vs Nifty]))/_xlfn.STDEV.P(Table2[1W Return vs Nifty])</f>
        <v>0.54595830632705311</v>
      </c>
      <c r="O171">
        <v>394.28</v>
      </c>
      <c r="P171">
        <v>377.05162042827999</v>
      </c>
      <c r="Q171">
        <v>350.89271564506203</v>
      </c>
      <c r="R171">
        <v>59.158662715792701</v>
      </c>
      <c r="S171" s="1">
        <f>(Table2[[#This Row],[Close Price]]-Table2[[#This Row],[20D EMA]])/Table2[[#This Row],[20D EMA]]</f>
        <v>5.115653850055802E-2</v>
      </c>
      <c r="T171" s="1">
        <f>(Table2[[#This Row],[Close Price]]-Table2[[#This Row],[50D EMA]])/Table2[[#This Row],[50D EMA]]</f>
        <v>9.9186364798646037E-2</v>
      </c>
      <c r="U171" s="1">
        <f>(Table2[[#This Row],[Close Price]]-Table2[[#This Row],[200D EMA]])/Table2[[#This Row],[200D EMA]]</f>
        <v>0.18113024728398172</v>
      </c>
      <c r="V171">
        <v>1.22102118639721</v>
      </c>
      <c r="W171">
        <v>402.55</v>
      </c>
      <c r="X171">
        <v>422.3</v>
      </c>
      <c r="Y171">
        <v>381.35</v>
      </c>
      <c r="Z171">
        <v>425.4</v>
      </c>
      <c r="AA171">
        <v>334.4</v>
      </c>
      <c r="AB171">
        <v>451</v>
      </c>
      <c r="AC171" s="1">
        <f>(Table2[[#This Row],[Close Price]]/Table2[[#This Row],[Day Low]])-1</f>
        <v>2.9561545149670687E-2</v>
      </c>
      <c r="AD171" s="1">
        <f>(Table2[[#This Row],[Day High]]/Table2[[#This Row],[Close Price]])-1</f>
        <v>1.8940764869103788E-2</v>
      </c>
      <c r="AE171" s="1">
        <f>(Table2[[#This Row],[Close Price]]/Table2[[#This Row],[Current Week Low]])-1</f>
        <v>8.6796905729644491E-2</v>
      </c>
      <c r="AF171" s="1">
        <f>(Table2[[#This Row],[Current Week High]]/Table2[[#This Row],[Close Price]])-1</f>
        <v>2.6420557365182784E-2</v>
      </c>
      <c r="AG171" s="1">
        <f>(Table2[[#This Row],[Close Price]]/Table2[[#This Row],[Current Month Low]])-1</f>
        <v>0.23938397129186617</v>
      </c>
      <c r="AH171" s="1">
        <f>(Table2[[#This Row],[Current Month High]]/Table2[[#This Row],[Close Price]])-1</f>
        <v>8.8189166365062244E-2</v>
      </c>
      <c r="AI171">
        <v>8.8189166365062199</v>
      </c>
      <c r="AJ171">
        <v>51.785387291704801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0.16</v>
      </c>
      <c r="AM171" t="s">
        <v>3147</v>
      </c>
      <c r="AN171">
        <v>-1.81</v>
      </c>
      <c r="AO171" t="s">
        <v>3146</v>
      </c>
      <c r="AP171">
        <v>0.16671801443871301</v>
      </c>
      <c r="AQ171">
        <f>(Table2[[#This Row],[Sharpe Ratio]]-AVERAGE(Table2[Sharpe Ratio]))/_xlfn.STDEV.P(Table2[Sharpe Ratio])</f>
        <v>1.3058481777357178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4.6837976259794543</v>
      </c>
      <c r="AS171">
        <f>_xlfn.RANK.AVG(Table2[[#This Row],[1Y Return vs Nifty Z-Score]],Table2[1Y Return vs Nifty Z-Score])</f>
        <v>342</v>
      </c>
      <c r="AT171">
        <f>_xlfn.RANK.AVG(Table2[[#This Row],[6M Return vs Nifty Z-Score]],Table2[6M Return vs Nifty Z-Score])</f>
        <v>247</v>
      </c>
      <c r="AU171">
        <f>_xlfn.RANK.AVG(Table2[[#This Row],[Sharpe Ratio Z-Score]],Table2[Sharpe Ratio Z-Score])</f>
        <v>74</v>
      </c>
      <c r="AV171">
        <f>(Table2[[#This Row],[Rank 1Y]]+Table2[[#This Row],[Rank 6M]]+Table2[[#This Row],[Rank Sharpe]])/3</f>
        <v>221</v>
      </c>
    </row>
    <row r="172" spans="1:48" x14ac:dyDescent="0.3">
      <c r="A172" t="s">
        <v>1202</v>
      </c>
      <c r="B172" t="s">
        <v>1203</v>
      </c>
      <c r="C172" t="s">
        <v>3104</v>
      </c>
      <c r="D172" t="s">
        <v>977</v>
      </c>
      <c r="E172">
        <v>9578.6892676999996</v>
      </c>
      <c r="F172">
        <v>1302.7</v>
      </c>
      <c r="G172">
        <v>65.458427249659707</v>
      </c>
      <c r="H172">
        <f>(Table2[[#This Row],[1Y Return vs Nifty]]-AVERAGE(Table2[1Y Return vs Nifty]))/_xlfn.STDEV.P(Table2[1Y Return vs Nifty])</f>
        <v>0.83145913448584063</v>
      </c>
      <c r="I172">
        <v>-2.6287566239041502</v>
      </c>
      <c r="J172">
        <f>(Table2[[#This Row],[1M Return vs Nifty]]-AVERAGE(Table2[1M Return vs Nifty]))/_xlfn.STDEV.P(Table2[1M Return vs Nifty])</f>
        <v>-0.10931328467543996</v>
      </c>
      <c r="K172">
        <v>8.0160640285545899</v>
      </c>
      <c r="L172">
        <f>(Table2[[#This Row],[6M Return vs Nifty]]-AVERAGE(Table2[6M Return vs Nifty]))/_xlfn.STDEV.P(Table2[6M Return vs Nifty])</f>
        <v>0.21961320016388639</v>
      </c>
      <c r="M172">
        <v>-9.2095939298265392</v>
      </c>
      <c r="N172">
        <f>(Table2[[#This Row],[1W Return vs Nifty]]-AVERAGE(Table2[1W Return vs Nifty]))/_xlfn.STDEV.P(Table2[1W Return vs Nifty])</f>
        <v>-1.0441487229563542</v>
      </c>
      <c r="O172">
        <v>1341.14</v>
      </c>
      <c r="P172">
        <v>1355.3919089669901</v>
      </c>
      <c r="Q172">
        <v>1194.4873132498201</v>
      </c>
      <c r="R172">
        <v>43.161671986818703</v>
      </c>
      <c r="S172" s="1">
        <f>(Table2[[#This Row],[Close Price]]-Table2[[#This Row],[20D EMA]])/Table2[[#This Row],[20D EMA]]</f>
        <v>-2.8662182919009238E-2</v>
      </c>
      <c r="T172" s="1">
        <f>(Table2[[#This Row],[Close Price]]-Table2[[#This Row],[50D EMA]])/Table2[[#This Row],[50D EMA]]</f>
        <v>-3.8875773581346723E-2</v>
      </c>
      <c r="U172" s="1">
        <f>(Table2[[#This Row],[Close Price]]-Table2[[#This Row],[200D EMA]])/Table2[[#This Row],[200D EMA]]</f>
        <v>9.0593416564440227E-2</v>
      </c>
      <c r="V172">
        <v>0.57114841523231896</v>
      </c>
      <c r="W172">
        <v>1252.5999999999999</v>
      </c>
      <c r="X172">
        <v>1310</v>
      </c>
      <c r="Y172">
        <v>1232.05</v>
      </c>
      <c r="Z172">
        <v>1310</v>
      </c>
      <c r="AA172">
        <v>1216.95</v>
      </c>
      <c r="AB172">
        <v>1460</v>
      </c>
      <c r="AC172" s="1">
        <f>(Table2[[#This Row],[Close Price]]/Table2[[#This Row],[Day Low]])-1</f>
        <v>3.9996806642184302E-2</v>
      </c>
      <c r="AD172" s="1">
        <f>(Table2[[#This Row],[Day High]]/Table2[[#This Row],[Close Price]])-1</f>
        <v>5.6037460658631133E-3</v>
      </c>
      <c r="AE172" s="1">
        <f>(Table2[[#This Row],[Close Price]]/Table2[[#This Row],[Current Week Low]])-1</f>
        <v>5.7343451970293557E-2</v>
      </c>
      <c r="AF172" s="1">
        <f>(Table2[[#This Row],[Current Week High]]/Table2[[#This Row],[Close Price]])-1</f>
        <v>5.6037460658631133E-3</v>
      </c>
      <c r="AG172" s="1">
        <f>(Table2[[#This Row],[Close Price]]/Table2[[#This Row],[Current Month Low]])-1</f>
        <v>7.0463042853034175E-2</v>
      </c>
      <c r="AH172" s="1">
        <f>(Table2[[#This Row],[Current Month High]]/Table2[[#This Row],[Close Price]])-1</f>
        <v>0.12074921317264131</v>
      </c>
      <c r="AI172">
        <v>22.150149689107199</v>
      </c>
      <c r="AJ172">
        <v>95.307346326836594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</v>
      </c>
      <c r="AM172" t="s">
        <v>3145</v>
      </c>
      <c r="AN172">
        <v>-2.19</v>
      </c>
      <c r="AO172" t="s">
        <v>3146</v>
      </c>
      <c r="AP172">
        <v>6.9491419922304995E-2</v>
      </c>
      <c r="AQ172">
        <f>(Table2[[#This Row],[Sharpe Ratio]]-AVERAGE(Table2[Sharpe Ratio]))/_xlfn.STDEV.P(Table2[Sharpe Ratio])</f>
        <v>0.15023995703604442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117</v>
      </c>
      <c r="AT172">
        <f>_xlfn.RANK.AVG(Table2[[#This Row],[6M Return vs Nifty Z-Score]],Table2[6M Return vs Nifty Z-Score])</f>
        <v>245</v>
      </c>
      <c r="AU172">
        <f>_xlfn.RANK.AVG(Table2[[#This Row],[Sharpe Ratio Z-Score]],Table2[Sharpe Ratio Z-Score])</f>
        <v>301</v>
      </c>
      <c r="AV172">
        <f>(Table2[[#This Row],[Rank 1Y]]+Table2[[#This Row],[Rank 6M]]+Table2[[#This Row],[Rank Sharpe]])/3</f>
        <v>221</v>
      </c>
    </row>
    <row r="173" spans="1:48" x14ac:dyDescent="0.3">
      <c r="A173" t="s">
        <v>1901</v>
      </c>
      <c r="B173" t="s">
        <v>1902</v>
      </c>
      <c r="C173" t="s">
        <v>3115</v>
      </c>
      <c r="D173" t="s">
        <v>285</v>
      </c>
      <c r="E173">
        <v>3700.5184800000002</v>
      </c>
      <c r="F173">
        <v>1195.2</v>
      </c>
      <c r="G173">
        <v>48.233665278798497</v>
      </c>
      <c r="H173">
        <f>(Table2[[#This Row],[1Y Return vs Nifty]]-AVERAGE(Table2[1Y Return vs Nifty]))/_xlfn.STDEV.P(Table2[1Y Return vs Nifty])</f>
        <v>0.52479316894569195</v>
      </c>
      <c r="I173">
        <v>5.0276921978893103</v>
      </c>
      <c r="J173">
        <f>(Table2[[#This Row],[1M Return vs Nifty]]-AVERAGE(Table2[1M Return vs Nifty]))/_xlfn.STDEV.P(Table2[1M Return vs Nifty])</f>
        <v>0.7758177683042663</v>
      </c>
      <c r="K173">
        <v>35.316621166243003</v>
      </c>
      <c r="L173">
        <f>(Table2[[#This Row],[6M Return vs Nifty]]-AVERAGE(Table2[6M Return vs Nifty]))/_xlfn.STDEV.P(Table2[6M Return vs Nifty])</f>
        <v>1.2041998719654126</v>
      </c>
      <c r="M173">
        <v>-8.9106373425144199</v>
      </c>
      <c r="N173">
        <f>(Table2[[#This Row],[1W Return vs Nifty]]-AVERAGE(Table2[1W Return vs Nifty]))/_xlfn.STDEV.P(Table2[1W Return vs Nifty])</f>
        <v>-0.97907352470846176</v>
      </c>
      <c r="O173">
        <v>1301.6500000000001</v>
      </c>
      <c r="P173">
        <v>1276.97182354147</v>
      </c>
      <c r="Q173">
        <v>1051.5813670336399</v>
      </c>
      <c r="R173">
        <v>25.898224055575</v>
      </c>
      <c r="S173" s="1">
        <f>(Table2[[#This Row],[Close Price]]-Table2[[#This Row],[20D EMA]])/Table2[[#This Row],[20D EMA]]</f>
        <v>-8.1780816655783073E-2</v>
      </c>
      <c r="T173" s="1">
        <f>(Table2[[#This Row],[Close Price]]-Table2[[#This Row],[50D EMA]])/Table2[[#This Row],[50D EMA]]</f>
        <v>-6.4035730494576906E-2</v>
      </c>
      <c r="U173" s="1">
        <f>(Table2[[#This Row],[Close Price]]-Table2[[#This Row],[200D EMA]])/Table2[[#This Row],[200D EMA]]</f>
        <v>0.13657396133928054</v>
      </c>
      <c r="V173">
        <v>0.38623493317063001</v>
      </c>
      <c r="W173">
        <v>1181</v>
      </c>
      <c r="X173">
        <v>1218.8499999999999</v>
      </c>
      <c r="Y173">
        <v>1158.55</v>
      </c>
      <c r="Z173">
        <v>1218.8499999999999</v>
      </c>
      <c r="AA173">
        <v>1158.55</v>
      </c>
      <c r="AB173">
        <v>1548.95</v>
      </c>
      <c r="AC173" s="1">
        <f>(Table2[[#This Row],[Close Price]]/Table2[[#This Row],[Day Low]])-1</f>
        <v>1.2023708721422555E-2</v>
      </c>
      <c r="AD173" s="1">
        <f>(Table2[[#This Row],[Day High]]/Table2[[#This Row],[Close Price]])-1</f>
        <v>1.9787483266398898E-2</v>
      </c>
      <c r="AE173" s="1">
        <f>(Table2[[#This Row],[Close Price]]/Table2[[#This Row],[Current Week Low]])-1</f>
        <v>3.1634370549393775E-2</v>
      </c>
      <c r="AF173" s="1">
        <f>(Table2[[#This Row],[Current Week High]]/Table2[[#This Row],[Close Price]])-1</f>
        <v>1.9787483266398898E-2</v>
      </c>
      <c r="AG173" s="1">
        <f>(Table2[[#This Row],[Close Price]]/Table2[[#This Row],[Current Month Low]])-1</f>
        <v>3.1634370549393775E-2</v>
      </c>
      <c r="AH173" s="1">
        <f>(Table2[[#This Row],[Current Month High]]/Table2[[#This Row],[Close Price]])-1</f>
        <v>0.29597556894243637</v>
      </c>
      <c r="AI173">
        <v>29.597556894243599</v>
      </c>
      <c r="AJ173">
        <v>80.516538287267693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0.03</v>
      </c>
      <c r="AM173" t="s">
        <v>3147</v>
      </c>
      <c r="AN173">
        <v>-18.72</v>
      </c>
      <c r="AO173" t="s">
        <v>3146</v>
      </c>
      <c r="AP173">
        <v>3.2228051928333001E-2</v>
      </c>
      <c r="AQ173">
        <f>(Table2[[#This Row],[Sharpe Ratio]]-AVERAGE(Table2[Sharpe Ratio]))/_xlfn.STDEV.P(Table2[Sharpe Ratio])</f>
        <v>-0.29266205551489388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1.2330752289920155</v>
      </c>
      <c r="AS173">
        <f>_xlfn.RANK.AVG(Table2[[#This Row],[1Y Return vs Nifty Z-Score]],Table2[1Y Return vs Nifty Z-Score])</f>
        <v>168</v>
      </c>
      <c r="AT173">
        <f>_xlfn.RANK.AVG(Table2[[#This Row],[6M Return vs Nifty Z-Score]],Table2[6M Return vs Nifty Z-Score])</f>
        <v>78</v>
      </c>
      <c r="AU173">
        <f>_xlfn.RANK.AVG(Table2[[#This Row],[Sharpe Ratio Z-Score]],Table2[Sharpe Ratio Z-Score])</f>
        <v>417</v>
      </c>
      <c r="AV173">
        <f>(Table2[[#This Row],[Rank 1Y]]+Table2[[#This Row],[Rank 6M]]+Table2[[#This Row],[Rank Sharpe]])/3</f>
        <v>221</v>
      </c>
    </row>
    <row r="174" spans="1:48" x14ac:dyDescent="0.3">
      <c r="A174" t="s">
        <v>753</v>
      </c>
      <c r="B174" t="s">
        <v>754</v>
      </c>
      <c r="C174" t="s">
        <v>3101</v>
      </c>
      <c r="D174" t="s">
        <v>397</v>
      </c>
      <c r="E174">
        <v>21345.206545000001</v>
      </c>
      <c r="F174">
        <v>4331.1499999999996</v>
      </c>
      <c r="G174">
        <v>61.4759470655477</v>
      </c>
      <c r="H174">
        <f>(Table2[[#This Row],[1Y Return vs Nifty]]-AVERAGE(Table2[1Y Return vs Nifty]))/_xlfn.STDEV.P(Table2[1Y Return vs Nifty])</f>
        <v>0.76055591196402861</v>
      </c>
      <c r="I174">
        <v>2.8324054833738401</v>
      </c>
      <c r="J174">
        <f>(Table2[[#This Row],[1M Return vs Nifty]]-AVERAGE(Table2[1M Return vs Nifty]))/_xlfn.STDEV.P(Table2[1M Return vs Nifty])</f>
        <v>0.5220295583340625</v>
      </c>
      <c r="K174">
        <v>23.527008317389399</v>
      </c>
      <c r="L174">
        <f>(Table2[[#This Row],[6M Return vs Nifty]]-AVERAGE(Table2[6M Return vs Nifty]))/_xlfn.STDEV.P(Table2[6M Return vs Nifty])</f>
        <v>0.77901090537628093</v>
      </c>
      <c r="M174">
        <v>-8.0685602166920507</v>
      </c>
      <c r="N174">
        <f>(Table2[[#This Row],[1W Return vs Nifty]]-AVERAGE(Table2[1W Return vs Nifty]))/_xlfn.STDEV.P(Table2[1W Return vs Nifty])</f>
        <v>-0.79577488460960655</v>
      </c>
      <c r="O174">
        <v>4478.43</v>
      </c>
      <c r="P174">
        <v>4403.5768403541197</v>
      </c>
      <c r="Q174">
        <v>3763.61041310167</v>
      </c>
      <c r="R174">
        <v>39.575411753136997</v>
      </c>
      <c r="S174" s="1">
        <f>(Table2[[#This Row],[Close Price]]-Table2[[#This Row],[20D EMA]])/Table2[[#This Row],[20D EMA]]</f>
        <v>-3.2886524965222333E-2</v>
      </c>
      <c r="T174" s="1">
        <f>(Table2[[#This Row],[Close Price]]-Table2[[#This Row],[50D EMA]])/Table2[[#This Row],[50D EMA]]</f>
        <v>-1.644727524461586E-2</v>
      </c>
      <c r="U174" s="1">
        <f>(Table2[[#This Row],[Close Price]]-Table2[[#This Row],[200D EMA]])/Table2[[#This Row],[200D EMA]]</f>
        <v>0.15079658216552982</v>
      </c>
      <c r="V174">
        <v>1.01947962771951</v>
      </c>
      <c r="W174">
        <v>4206</v>
      </c>
      <c r="X174">
        <v>4377.3</v>
      </c>
      <c r="Y174">
        <v>4206</v>
      </c>
      <c r="Z174">
        <v>4389</v>
      </c>
      <c r="AA174">
        <v>4050</v>
      </c>
      <c r="AB174">
        <v>4969.8500000000004</v>
      </c>
      <c r="AC174" s="1">
        <f>(Table2[[#This Row],[Close Price]]/Table2[[#This Row],[Day Low]])-1</f>
        <v>2.9755111745126017E-2</v>
      </c>
      <c r="AD174" s="1">
        <f>(Table2[[#This Row],[Day High]]/Table2[[#This Row],[Close Price]])-1</f>
        <v>1.0655368666520504E-2</v>
      </c>
      <c r="AE174" s="1">
        <f>(Table2[[#This Row],[Close Price]]/Table2[[#This Row],[Current Week Low]])-1</f>
        <v>2.9755111745126017E-2</v>
      </c>
      <c r="AF174" s="1">
        <f>(Table2[[#This Row],[Current Week High]]/Table2[[#This Row],[Close Price]])-1</f>
        <v>1.3356729736905937E-2</v>
      </c>
      <c r="AG174" s="1">
        <f>(Table2[[#This Row],[Close Price]]/Table2[[#This Row],[Current Month Low]])-1</f>
        <v>6.9419753086419567E-2</v>
      </c>
      <c r="AH174" s="1">
        <f>(Table2[[#This Row],[Current Month High]]/Table2[[#This Row],[Close Price]])-1</f>
        <v>0.14746660817565793</v>
      </c>
      <c r="AI174">
        <v>14.746660817565701</v>
      </c>
      <c r="AJ174">
        <v>94.221973094170394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-0.06</v>
      </c>
      <c r="AM174" t="s">
        <v>3146</v>
      </c>
      <c r="AN174">
        <v>-3.99</v>
      </c>
      <c r="AO174" t="s">
        <v>3146</v>
      </c>
      <c r="AP174">
        <v>2.8424870974381001E-2</v>
      </c>
      <c r="AQ174">
        <f>(Table2[[#This Row],[Sharpe Ratio]]-AVERAGE(Table2[Sharpe Ratio]))/_xlfn.STDEV.P(Table2[Sharpe Ratio])</f>
        <v>-0.33786560498667612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0.92795588607808954</v>
      </c>
      <c r="AS174">
        <f>_xlfn.RANK.AVG(Table2[[#This Row],[1Y Return vs Nifty Z-Score]],Table2[1Y Return vs Nifty Z-Score])</f>
        <v>123</v>
      </c>
      <c r="AT174">
        <f>_xlfn.RANK.AVG(Table2[[#This Row],[6M Return vs Nifty Z-Score]],Table2[6M Return vs Nifty Z-Score])</f>
        <v>124</v>
      </c>
      <c r="AU174">
        <f>_xlfn.RANK.AVG(Table2[[#This Row],[Sharpe Ratio Z-Score]],Table2[Sharpe Ratio Z-Score])</f>
        <v>425</v>
      </c>
      <c r="AV174">
        <f>(Table2[[#This Row],[Rank 1Y]]+Table2[[#This Row],[Rank 6M]]+Table2[[#This Row],[Rank Sharpe]])/3</f>
        <v>224</v>
      </c>
    </row>
    <row r="175" spans="1:48" x14ac:dyDescent="0.3">
      <c r="A175" t="s">
        <v>1688</v>
      </c>
      <c r="B175" t="s">
        <v>1689</v>
      </c>
      <c r="C175" t="s">
        <v>3107</v>
      </c>
      <c r="D175" t="s">
        <v>197</v>
      </c>
      <c r="E175">
        <v>4969.1158020000003</v>
      </c>
      <c r="F175">
        <v>694.8</v>
      </c>
      <c r="G175">
        <v>27.0001788743544</v>
      </c>
      <c r="H175">
        <f>(Table2[[#This Row],[1Y Return vs Nifty]]-AVERAGE(Table2[1Y Return vs Nifty]))/_xlfn.STDEV.P(Table2[1Y Return vs Nifty])</f>
        <v>0.14675673389840391</v>
      </c>
      <c r="I175">
        <v>3.1397354093476002</v>
      </c>
      <c r="J175">
        <f>(Table2[[#This Row],[1M Return vs Nifty]]-AVERAGE(Table2[1M Return vs Nifty]))/_xlfn.STDEV.P(Table2[1M Return vs Nifty])</f>
        <v>0.55755872692394792</v>
      </c>
      <c r="K175">
        <v>2.99960697807427</v>
      </c>
      <c r="L175">
        <f>(Table2[[#This Row],[6M Return vs Nifty]]-AVERAGE(Table2[6M Return vs Nifty]))/_xlfn.STDEV.P(Table2[6M Return vs Nifty])</f>
        <v>3.8696132184008379E-2</v>
      </c>
      <c r="M175">
        <v>-6.4079385024369699</v>
      </c>
      <c r="N175">
        <f>(Table2[[#This Row],[1W Return vs Nifty]]-AVERAGE(Table2[1W Return vs Nifty]))/_xlfn.STDEV.P(Table2[1W Return vs Nifty])</f>
        <v>-0.434300035563778</v>
      </c>
      <c r="O175">
        <v>687.52</v>
      </c>
      <c r="P175">
        <v>687.23569592773504</v>
      </c>
      <c r="Q175">
        <v>637.71872267197705</v>
      </c>
      <c r="R175">
        <v>55.2141173475678</v>
      </c>
      <c r="S175" s="1">
        <f>(Table2[[#This Row],[Close Price]]-Table2[[#This Row],[20D EMA]])/Table2[[#This Row],[20D EMA]]</f>
        <v>1.0588782871770964E-2</v>
      </c>
      <c r="T175" s="1">
        <f>(Table2[[#This Row],[Close Price]]-Table2[[#This Row],[50D EMA]])/Table2[[#This Row],[50D EMA]]</f>
        <v>1.1006855605853639E-2</v>
      </c>
      <c r="U175" s="1">
        <f>(Table2[[#This Row],[Close Price]]-Table2[[#This Row],[200D EMA]])/Table2[[#This Row],[200D EMA]]</f>
        <v>8.9508548673086025E-2</v>
      </c>
      <c r="V175">
        <v>0.80018957015768699</v>
      </c>
      <c r="W175">
        <v>637.25</v>
      </c>
      <c r="X175">
        <v>760</v>
      </c>
      <c r="Y175">
        <v>635</v>
      </c>
      <c r="Z175">
        <v>760</v>
      </c>
      <c r="AA175">
        <v>635</v>
      </c>
      <c r="AB175">
        <v>783.9</v>
      </c>
      <c r="AC175" s="1">
        <f>(Table2[[#This Row],[Close Price]]/Table2[[#This Row],[Day Low]])-1</f>
        <v>9.0309925460964946E-2</v>
      </c>
      <c r="AD175" s="1">
        <f>(Table2[[#This Row],[Day High]]/Table2[[#This Row],[Close Price]])-1</f>
        <v>9.3839953943581023E-2</v>
      </c>
      <c r="AE175" s="1">
        <f>(Table2[[#This Row],[Close Price]]/Table2[[#This Row],[Current Week Low]])-1</f>
        <v>9.4173228346456694E-2</v>
      </c>
      <c r="AF175" s="1">
        <f>(Table2[[#This Row],[Current Week High]]/Table2[[#This Row],[Close Price]])-1</f>
        <v>9.3839953943581023E-2</v>
      </c>
      <c r="AG175" s="1">
        <f>(Table2[[#This Row],[Close Price]]/Table2[[#This Row],[Current Month Low]])-1</f>
        <v>9.4173228346456694E-2</v>
      </c>
      <c r="AH175" s="1">
        <f>(Table2[[#This Row],[Current Month High]]/Table2[[#This Row],[Close Price]])-1</f>
        <v>0.12823834196891193</v>
      </c>
      <c r="AI175">
        <v>15.018710420264799</v>
      </c>
      <c r="AJ175">
        <v>57.551020408163197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3147</v>
      </c>
      <c r="AN175">
        <v>-1.75</v>
      </c>
      <c r="AO175" t="s">
        <v>3146</v>
      </c>
      <c r="AP175">
        <v>0.14077495558453601</v>
      </c>
      <c r="AQ175">
        <f>(Table2[[#This Row],[Sharpe Ratio]]-AVERAGE(Table2[Sharpe Ratio]))/_xlfn.STDEV.P(Table2[Sharpe Ratio])</f>
        <v>0.99749620643507797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1.3062077638776601</v>
      </c>
      <c r="AS175">
        <f>_xlfn.RANK.AVG(Table2[[#This Row],[1Y Return vs Nifty Z-Score]],Table2[1Y Return vs Nifty Z-Score])</f>
        <v>243</v>
      </c>
      <c r="AT175">
        <f>_xlfn.RANK.AVG(Table2[[#This Row],[6M Return vs Nifty Z-Score]],Table2[6M Return vs Nifty Z-Score])</f>
        <v>315</v>
      </c>
      <c r="AU175">
        <f>_xlfn.RANK.AVG(Table2[[#This Row],[Sharpe Ratio Z-Score]],Table2[Sharpe Ratio Z-Score])</f>
        <v>116</v>
      </c>
      <c r="AV175">
        <f>(Table2[[#This Row],[Rank 1Y]]+Table2[[#This Row],[Rank 6M]]+Table2[[#This Row],[Rank Sharpe]])/3</f>
        <v>224.66666666666666</v>
      </c>
    </row>
    <row r="176" spans="1:48" x14ac:dyDescent="0.3">
      <c r="A176" t="s">
        <v>563</v>
      </c>
      <c r="B176" t="s">
        <v>564</v>
      </c>
      <c r="C176" t="s">
        <v>3106</v>
      </c>
      <c r="D176" t="s">
        <v>149</v>
      </c>
      <c r="E176">
        <v>34707.514323269999</v>
      </c>
      <c r="F176">
        <v>250.3</v>
      </c>
      <c r="G176">
        <v>56.133569363348897</v>
      </c>
      <c r="H176">
        <f>(Table2[[#This Row],[1Y Return vs Nifty]]-AVERAGE(Table2[1Y Return vs Nifty]))/_xlfn.STDEV.P(Table2[1Y Return vs Nifty])</f>
        <v>0.66544136587645542</v>
      </c>
      <c r="I176">
        <v>-8.7919771280832197</v>
      </c>
      <c r="J176">
        <f>(Table2[[#This Row],[1M Return vs Nifty]]-AVERAGE(Table2[1M Return vs Nifty]))/_xlfn.STDEV.P(Table2[1M Return vs Nifty])</f>
        <v>-0.82181825683462006</v>
      </c>
      <c r="K176">
        <v>-6.5524929013114903</v>
      </c>
      <c r="L176">
        <f>(Table2[[#This Row],[6M Return vs Nifty]]-AVERAGE(Table2[6M Return vs Nifty]))/_xlfn.STDEV.P(Table2[6M Return vs Nifty])</f>
        <v>-0.30579757838487831</v>
      </c>
      <c r="M176">
        <v>-3.67648393886234</v>
      </c>
      <c r="N176">
        <f>(Table2[[#This Row],[1W Return vs Nifty]]-AVERAGE(Table2[1W Return vs Nifty]))/_xlfn.STDEV.P(Table2[1W Return vs Nifty])</f>
        <v>0.16026772033635714</v>
      </c>
      <c r="O176">
        <v>258.39</v>
      </c>
      <c r="P176">
        <v>264.39694751057601</v>
      </c>
      <c r="Q176">
        <v>240.97720851057699</v>
      </c>
      <c r="R176">
        <v>43.359766109851201</v>
      </c>
      <c r="S176" s="1">
        <f>(Table2[[#This Row],[Close Price]]-Table2[[#This Row],[20D EMA]])/Table2[[#This Row],[20D EMA]]</f>
        <v>-3.1309261194318573E-2</v>
      </c>
      <c r="T176" s="1">
        <f>(Table2[[#This Row],[Close Price]]-Table2[[#This Row],[50D EMA]])/Table2[[#This Row],[50D EMA]]</f>
        <v>-5.3317361048626007E-2</v>
      </c>
      <c r="U176" s="1">
        <f>(Table2[[#This Row],[Close Price]]-Table2[[#This Row],[200D EMA]])/Table2[[#This Row],[200D EMA]]</f>
        <v>3.8687440804236174E-2</v>
      </c>
      <c r="V176">
        <v>0.509203267499162</v>
      </c>
      <c r="W176">
        <v>244.5</v>
      </c>
      <c r="X176">
        <v>253</v>
      </c>
      <c r="Y176">
        <v>231.65</v>
      </c>
      <c r="Z176">
        <v>253</v>
      </c>
      <c r="AA176">
        <v>231.65</v>
      </c>
      <c r="AB176">
        <v>296.8</v>
      </c>
      <c r="AC176" s="1">
        <f>(Table2[[#This Row],[Close Price]]/Table2[[#This Row],[Day Low]])-1</f>
        <v>2.3721881390593058E-2</v>
      </c>
      <c r="AD176" s="1">
        <f>(Table2[[#This Row],[Day High]]/Table2[[#This Row],[Close Price]])-1</f>
        <v>1.0787055533360013E-2</v>
      </c>
      <c r="AE176" s="1">
        <f>(Table2[[#This Row],[Close Price]]/Table2[[#This Row],[Current Week Low]])-1</f>
        <v>8.0509389164688194E-2</v>
      </c>
      <c r="AF176" s="1">
        <f>(Table2[[#This Row],[Current Week High]]/Table2[[#This Row],[Close Price]])-1</f>
        <v>1.0787055533360013E-2</v>
      </c>
      <c r="AG176" s="1">
        <f>(Table2[[#This Row],[Close Price]]/Table2[[#This Row],[Current Month Low]])-1</f>
        <v>8.0509389164688194E-2</v>
      </c>
      <c r="AH176" s="1">
        <f>(Table2[[#This Row],[Current Month High]]/Table2[[#This Row],[Close Price]])-1</f>
        <v>0.18577706751897716</v>
      </c>
      <c r="AI176">
        <v>24.570515381542101</v>
      </c>
      <c r="AJ176">
        <v>91.727307545001906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0.04</v>
      </c>
      <c r="AM176" t="s">
        <v>3147</v>
      </c>
      <c r="AN176">
        <v>-5.94</v>
      </c>
      <c r="AO176" t="s">
        <v>3146</v>
      </c>
      <c r="AP176">
        <v>0.14813636057564</v>
      </c>
      <c r="AQ176">
        <f>(Table2[[#This Row],[Sharpe Ratio]]-AVERAGE(Table2[Sharpe Ratio]))/_xlfn.STDEV.P(Table2[Sharpe Ratio])</f>
        <v>1.0849918156964282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140</v>
      </c>
      <c r="AT176">
        <f>_xlfn.RANK.AVG(Table2[[#This Row],[6M Return vs Nifty Z-Score]],Table2[6M Return vs Nifty Z-Score])</f>
        <v>431</v>
      </c>
      <c r="AU176">
        <f>_xlfn.RANK.AVG(Table2[[#This Row],[Sharpe Ratio Z-Score]],Table2[Sharpe Ratio Z-Score])</f>
        <v>106</v>
      </c>
      <c r="AV176">
        <f>(Table2[[#This Row],[Rank 1Y]]+Table2[[#This Row],[Rank 6M]]+Table2[[#This Row],[Rank Sharpe]])/3</f>
        <v>225.66666666666666</v>
      </c>
    </row>
    <row r="177" spans="1:48" x14ac:dyDescent="0.3">
      <c r="A177" t="s">
        <v>614</v>
      </c>
      <c r="B177" t="s">
        <v>615</v>
      </c>
      <c r="C177" t="s">
        <v>3103</v>
      </c>
      <c r="D177" t="s">
        <v>202</v>
      </c>
      <c r="E177">
        <v>30638.25028425</v>
      </c>
      <c r="F177">
        <v>9402.5</v>
      </c>
      <c r="G177">
        <v>22.9031643788453</v>
      </c>
      <c r="H177">
        <f>(Table2[[#This Row],[1Y Return vs Nifty]]-AVERAGE(Table2[1Y Return vs Nifty]))/_xlfn.STDEV.P(Table2[1Y Return vs Nifty])</f>
        <v>7.3814367076572879E-2</v>
      </c>
      <c r="I177">
        <v>6.82380050484623</v>
      </c>
      <c r="J177">
        <f>(Table2[[#This Row],[1M Return vs Nifty]]-AVERAGE(Table2[1M Return vs Nifty]))/_xlfn.STDEV.P(Table2[1M Return vs Nifty])</f>
        <v>0.98345857855524899</v>
      </c>
      <c r="K177">
        <v>43.424418248202997</v>
      </c>
      <c r="L177">
        <f>(Table2[[#This Row],[6M Return vs Nifty]]-AVERAGE(Table2[6M Return vs Nifty]))/_xlfn.STDEV.P(Table2[6M Return vs Nifty])</f>
        <v>1.4966052212155501</v>
      </c>
      <c r="M177">
        <v>-1.18968388936987</v>
      </c>
      <c r="N177">
        <f>(Table2[[#This Row],[1W Return vs Nifty]]-AVERAGE(Table2[1W Return vs Nifty]))/_xlfn.STDEV.P(Table2[1W Return vs Nifty])</f>
        <v>0.70158044964791133</v>
      </c>
      <c r="O177">
        <v>8718.7999999999993</v>
      </c>
      <c r="P177">
        <v>8599.4873315986097</v>
      </c>
      <c r="Q177">
        <v>7614.0483282851001</v>
      </c>
      <c r="R177">
        <v>71.080486710273703</v>
      </c>
      <c r="S177" s="1">
        <f>(Table2[[#This Row],[Close Price]]-Table2[[#This Row],[20D EMA]])/Table2[[#This Row],[20D EMA]]</f>
        <v>7.8416754599256872E-2</v>
      </c>
      <c r="T177" s="1">
        <f>(Table2[[#This Row],[Close Price]]-Table2[[#This Row],[50D EMA]])/Table2[[#This Row],[50D EMA]]</f>
        <v>9.337913266651833E-2</v>
      </c>
      <c r="U177" s="1">
        <f>(Table2[[#This Row],[Close Price]]-Table2[[#This Row],[200D EMA]])/Table2[[#This Row],[200D EMA]]</f>
        <v>0.23488840556357621</v>
      </c>
      <c r="V177">
        <v>1.79798576300782</v>
      </c>
      <c r="W177">
        <v>9012</v>
      </c>
      <c r="X177">
        <v>9713.9</v>
      </c>
      <c r="Y177">
        <v>8135.7</v>
      </c>
      <c r="Z177">
        <v>9713.9</v>
      </c>
      <c r="AA177">
        <v>8090</v>
      </c>
      <c r="AB177">
        <v>9713.9</v>
      </c>
      <c r="AC177" s="1">
        <f>(Table2[[#This Row],[Close Price]]/Table2[[#This Row],[Day Low]])-1</f>
        <v>4.3331114070128685E-2</v>
      </c>
      <c r="AD177" s="1">
        <f>(Table2[[#This Row],[Day High]]/Table2[[#This Row],[Close Price]])-1</f>
        <v>3.3118851369316582E-2</v>
      </c>
      <c r="AE177" s="1">
        <f>(Table2[[#This Row],[Close Price]]/Table2[[#This Row],[Current Week Low]])-1</f>
        <v>0.15570878965546919</v>
      </c>
      <c r="AF177" s="1">
        <f>(Table2[[#This Row],[Current Week High]]/Table2[[#This Row],[Close Price]])-1</f>
        <v>3.3118851369316582E-2</v>
      </c>
      <c r="AG177" s="1">
        <f>(Table2[[#This Row],[Close Price]]/Table2[[#This Row],[Current Month Low]])-1</f>
        <v>0.16223733003708274</v>
      </c>
      <c r="AH177" s="1">
        <f>(Table2[[#This Row],[Current Month High]]/Table2[[#This Row],[Close Price]])-1</f>
        <v>3.3118851369316582E-2</v>
      </c>
      <c r="AI177">
        <v>3.3118851369316502</v>
      </c>
      <c r="AJ177">
        <v>57.864692203725603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0.23</v>
      </c>
      <c r="AM177" t="s">
        <v>3147</v>
      </c>
      <c r="AN177">
        <v>4.2</v>
      </c>
      <c r="AO177" t="s">
        <v>3147</v>
      </c>
      <c r="AP177">
        <v>5.0706879783739001E-2</v>
      </c>
      <c r="AQ177">
        <f>(Table2[[#This Row],[Sharpe Ratio]]-AVERAGE(Table2[Sharpe Ratio]))/_xlfn.STDEV.P(Table2[Sharpe Ratio])</f>
        <v>-7.3027854761338468E-2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3.1824307617339449</v>
      </c>
      <c r="AS177">
        <f>_xlfn.RANK.AVG(Table2[[#This Row],[1Y Return vs Nifty Z-Score]],Table2[1Y Return vs Nifty Z-Score])</f>
        <v>268</v>
      </c>
      <c r="AT177">
        <f>_xlfn.RANK.AVG(Table2[[#This Row],[6M Return vs Nifty Z-Score]],Table2[6M Return vs Nifty Z-Score])</f>
        <v>54</v>
      </c>
      <c r="AU177">
        <f>_xlfn.RANK.AVG(Table2[[#This Row],[Sharpe Ratio Z-Score]],Table2[Sharpe Ratio Z-Score])</f>
        <v>358</v>
      </c>
      <c r="AV177">
        <f>(Table2[[#This Row],[Rank 1Y]]+Table2[[#This Row],[Rank 6M]]+Table2[[#This Row],[Rank Sharpe]])/3</f>
        <v>226.66666666666666</v>
      </c>
    </row>
    <row r="178" spans="1:48" x14ac:dyDescent="0.3">
      <c r="A178" t="s">
        <v>1004</v>
      </c>
      <c r="B178" t="s">
        <v>1005</v>
      </c>
      <c r="C178" t="s">
        <v>3112</v>
      </c>
      <c r="D178" t="s">
        <v>264</v>
      </c>
      <c r="E178">
        <v>13489.953439999999</v>
      </c>
      <c r="F178">
        <v>4273.3</v>
      </c>
      <c r="G178">
        <v>21.848150810647802</v>
      </c>
      <c r="H178">
        <f>(Table2[[#This Row],[1Y Return vs Nifty]]-AVERAGE(Table2[1Y Return vs Nifty]))/_xlfn.STDEV.P(Table2[1Y Return vs Nifty])</f>
        <v>5.5031131923798965E-2</v>
      </c>
      <c r="I178">
        <v>8.1565738183180692</v>
      </c>
      <c r="J178">
        <f>(Table2[[#This Row],[1M Return vs Nifty]]-AVERAGE(Table2[1M Return vs Nifty]))/_xlfn.STDEV.P(Table2[1M Return vs Nifty])</f>
        <v>1.1375351059106884</v>
      </c>
      <c r="K178">
        <v>0.72537291207096599</v>
      </c>
      <c r="L178">
        <f>(Table2[[#This Row],[6M Return vs Nifty]]-AVERAGE(Table2[6M Return vs Nifty]))/_xlfn.STDEV.P(Table2[6M Return vs Nifty])</f>
        <v>-4.3323459528010463E-2</v>
      </c>
      <c r="M178">
        <v>-3.4428478011224399</v>
      </c>
      <c r="N178">
        <f>(Table2[[#This Row],[1W Return vs Nifty]]-AVERAGE(Table2[1W Return vs Nifty]))/_xlfn.STDEV.P(Table2[1W Return vs Nifty])</f>
        <v>0.21112432837430808</v>
      </c>
      <c r="O178">
        <v>4314.97</v>
      </c>
      <c r="P178">
        <v>4277.9425309244598</v>
      </c>
      <c r="Q178">
        <v>3998.0030941093401</v>
      </c>
      <c r="R178">
        <v>43.736461518820299</v>
      </c>
      <c r="S178" s="1">
        <f>(Table2[[#This Row],[Close Price]]-Table2[[#This Row],[20D EMA]])/Table2[[#This Row],[20D EMA]]</f>
        <v>-9.6570775694848569E-3</v>
      </c>
      <c r="T178" s="1">
        <f>(Table2[[#This Row],[Close Price]]-Table2[[#This Row],[50D EMA]])/Table2[[#This Row],[50D EMA]]</f>
        <v>-1.08522517329291E-3</v>
      </c>
      <c r="U178" s="1">
        <f>(Table2[[#This Row],[Close Price]]-Table2[[#This Row],[200D EMA]])/Table2[[#This Row],[200D EMA]]</f>
        <v>6.885860250990869E-2</v>
      </c>
      <c r="V178">
        <v>0.85848805001282003</v>
      </c>
      <c r="W178">
        <v>4194.8</v>
      </c>
      <c r="X178">
        <v>4288</v>
      </c>
      <c r="Y178">
        <v>4176.1000000000004</v>
      </c>
      <c r="Z178">
        <v>4312.5</v>
      </c>
      <c r="AA178">
        <v>3997.85</v>
      </c>
      <c r="AB178">
        <v>4694</v>
      </c>
      <c r="AC178" s="1">
        <f>(Table2[[#This Row],[Close Price]]/Table2[[#This Row],[Day Low]])-1</f>
        <v>1.8713645465814777E-2</v>
      </c>
      <c r="AD178" s="1">
        <f>(Table2[[#This Row],[Day High]]/Table2[[#This Row],[Close Price]])-1</f>
        <v>3.4399644302998134E-3</v>
      </c>
      <c r="AE178" s="1">
        <f>(Table2[[#This Row],[Close Price]]/Table2[[#This Row],[Current Week Low]])-1</f>
        <v>2.3275304710136169E-2</v>
      </c>
      <c r="AF178" s="1">
        <f>(Table2[[#This Row],[Current Week High]]/Table2[[#This Row],[Close Price]])-1</f>
        <v>9.1732384807994283E-3</v>
      </c>
      <c r="AG178" s="1">
        <f>(Table2[[#This Row],[Close Price]]/Table2[[#This Row],[Current Month Low]])-1</f>
        <v>6.8899533499255927E-2</v>
      </c>
      <c r="AH178" s="1">
        <f>(Table2[[#This Row],[Current Month High]]/Table2[[#This Row],[Close Price]])-1</f>
        <v>9.8448505838579115E-2</v>
      </c>
      <c r="AI178">
        <v>17.005592867339001</v>
      </c>
      <c r="AJ178">
        <v>54.829710144927503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0.11</v>
      </c>
      <c r="AM178" t="s">
        <v>3147</v>
      </c>
      <c r="AN178">
        <v>-3.64</v>
      </c>
      <c r="AO178" t="s">
        <v>3146</v>
      </c>
      <c r="AP178">
        <v>0.17588556852107201</v>
      </c>
      <c r="AQ178">
        <f>(Table2[[#This Row],[Sharpe Ratio]]-AVERAGE(Table2[Sharpe Ratio]))/_xlfn.STDEV.P(Table2[Sharpe Ratio])</f>
        <v>1.4148111720067456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2.7751782786875308</v>
      </c>
      <c r="AS178">
        <f>_xlfn.RANK.AVG(Table2[[#This Row],[1Y Return vs Nifty Z-Score]],Table2[1Y Return vs Nifty Z-Score])</f>
        <v>277</v>
      </c>
      <c r="AT178">
        <f>_xlfn.RANK.AVG(Table2[[#This Row],[6M Return vs Nifty Z-Score]],Table2[6M Return vs Nifty Z-Score])</f>
        <v>342</v>
      </c>
      <c r="AU178">
        <f>_xlfn.RANK.AVG(Table2[[#This Row],[Sharpe Ratio Z-Score]],Table2[Sharpe Ratio Z-Score])</f>
        <v>61</v>
      </c>
      <c r="AV178">
        <f>(Table2[[#This Row],[Rank 1Y]]+Table2[[#This Row],[Rank 6M]]+Table2[[#This Row],[Rank Sharpe]])/3</f>
        <v>226.66666666666666</v>
      </c>
    </row>
    <row r="179" spans="1:48" x14ac:dyDescent="0.3">
      <c r="A179" t="s">
        <v>759</v>
      </c>
      <c r="B179" t="s">
        <v>760</v>
      </c>
      <c r="C179" t="s">
        <v>3105</v>
      </c>
      <c r="D179" t="s">
        <v>249</v>
      </c>
      <c r="E179">
        <v>21083.320485150001</v>
      </c>
      <c r="F179">
        <v>526.9</v>
      </c>
      <c r="G179">
        <v>10.3432401426517</v>
      </c>
      <c r="H179">
        <f>(Table2[[#This Row],[1Y Return vs Nifty]]-AVERAGE(Table2[1Y Return vs Nifty]))/_xlfn.STDEV.P(Table2[1Y Return vs Nifty])</f>
        <v>-0.14979982855174831</v>
      </c>
      <c r="I179">
        <v>0.75953505520300801</v>
      </c>
      <c r="J179">
        <f>(Table2[[#This Row],[1M Return vs Nifty]]-AVERAGE(Table2[1M Return vs Nifty]))/_xlfn.STDEV.P(Table2[1M Return vs Nifty])</f>
        <v>0.28239339965500992</v>
      </c>
      <c r="K179">
        <v>21.875836819055401</v>
      </c>
      <c r="L179">
        <f>(Table2[[#This Row],[6M Return vs Nifty]]-AVERAGE(Table2[6M Return vs Nifty]))/_xlfn.STDEV.P(Table2[6M Return vs Nifty])</f>
        <v>0.71946188438308289</v>
      </c>
      <c r="M179">
        <v>-4.3110780111940104</v>
      </c>
      <c r="N179">
        <f>(Table2[[#This Row],[1W Return vs Nifty]]-AVERAGE(Table2[1W Return vs Nifty]))/_xlfn.STDEV.P(Table2[1W Return vs Nifty])</f>
        <v>2.2132831136520641E-2</v>
      </c>
      <c r="O179">
        <v>534.62</v>
      </c>
      <c r="P179">
        <v>521.20384930675698</v>
      </c>
      <c r="Q179">
        <v>454.34206557875802</v>
      </c>
      <c r="R179">
        <v>44.1789085436181</v>
      </c>
      <c r="S179" s="1">
        <f>(Table2[[#This Row],[Close Price]]-Table2[[#This Row],[20D EMA]])/Table2[[#This Row],[20D EMA]]</f>
        <v>-1.4440163106505607E-2</v>
      </c>
      <c r="T179" s="1">
        <f>(Table2[[#This Row],[Close Price]]-Table2[[#This Row],[50D EMA]])/Table2[[#This Row],[50D EMA]]</f>
        <v>1.092883466002666E-2</v>
      </c>
      <c r="U179" s="1">
        <f>(Table2[[#This Row],[Close Price]]-Table2[[#This Row],[200D EMA]])/Table2[[#This Row],[200D EMA]]</f>
        <v>0.15969891392031887</v>
      </c>
      <c r="V179">
        <v>0.46414726433137299</v>
      </c>
      <c r="W179">
        <v>511.35</v>
      </c>
      <c r="X179">
        <v>530</v>
      </c>
      <c r="Y179">
        <v>507.8</v>
      </c>
      <c r="Z179">
        <v>530</v>
      </c>
      <c r="AA179">
        <v>507.8</v>
      </c>
      <c r="AB179">
        <v>566.79999999999995</v>
      </c>
      <c r="AC179" s="1">
        <f>(Table2[[#This Row],[Close Price]]/Table2[[#This Row],[Day Low]])-1</f>
        <v>3.040969981421715E-2</v>
      </c>
      <c r="AD179" s="1">
        <f>(Table2[[#This Row],[Day High]]/Table2[[#This Row],[Close Price]])-1</f>
        <v>5.8834693490226186E-3</v>
      </c>
      <c r="AE179" s="1">
        <f>(Table2[[#This Row],[Close Price]]/Table2[[#This Row],[Current Week Low]])-1</f>
        <v>3.7613233556518244E-2</v>
      </c>
      <c r="AF179" s="1">
        <f>(Table2[[#This Row],[Current Week High]]/Table2[[#This Row],[Close Price]])-1</f>
        <v>5.8834693490226186E-3</v>
      </c>
      <c r="AG179" s="1">
        <f>(Table2[[#This Row],[Close Price]]/Table2[[#This Row],[Current Month Low]])-1</f>
        <v>3.7613233556518244E-2</v>
      </c>
      <c r="AH179" s="1">
        <f>(Table2[[#This Row],[Current Month High]]/Table2[[#This Row],[Close Price]])-1</f>
        <v>7.5725944201935791E-2</v>
      </c>
      <c r="AI179">
        <v>10.0778136268741</v>
      </c>
      <c r="AJ179">
        <v>50.542857142857102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0.16</v>
      </c>
      <c r="AM179" t="s">
        <v>3147</v>
      </c>
      <c r="AN179">
        <v>-3.99</v>
      </c>
      <c r="AO179" t="s">
        <v>3146</v>
      </c>
      <c r="AP179">
        <v>0.10664417305617099</v>
      </c>
      <c r="AQ179">
        <f>(Table2[[#This Row],[Sharpe Ratio]]-AVERAGE(Table2[Sharpe Ratio]))/_xlfn.STDEV.P(Table2[Sharpe Ratio])</f>
        <v>0.59182723217068389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1.4660155187935489</v>
      </c>
      <c r="AS179">
        <f>_xlfn.RANK.AVG(Table2[[#This Row],[1Y Return vs Nifty Z-Score]],Table2[1Y Return vs Nifty Z-Score])</f>
        <v>352</v>
      </c>
      <c r="AT179">
        <f>_xlfn.RANK.AVG(Table2[[#This Row],[6M Return vs Nifty Z-Score]],Table2[6M Return vs Nifty Z-Score])</f>
        <v>135</v>
      </c>
      <c r="AU179">
        <f>_xlfn.RANK.AVG(Table2[[#This Row],[Sharpe Ratio Z-Score]],Table2[Sharpe Ratio Z-Score])</f>
        <v>194</v>
      </c>
      <c r="AV179">
        <f>(Table2[[#This Row],[Rank 1Y]]+Table2[[#This Row],[Rank 6M]]+Table2[[#This Row],[Rank Sharpe]])/3</f>
        <v>227</v>
      </c>
    </row>
    <row r="180" spans="1:48" x14ac:dyDescent="0.3">
      <c r="A180" t="s">
        <v>1510</v>
      </c>
      <c r="B180" t="s">
        <v>1511</v>
      </c>
      <c r="C180" t="s">
        <v>3112</v>
      </c>
      <c r="D180" t="s">
        <v>264</v>
      </c>
      <c r="E180">
        <v>6517.1824211100002</v>
      </c>
      <c r="F180">
        <v>2874.45</v>
      </c>
      <c r="G180">
        <v>6.60187326156578</v>
      </c>
      <c r="H180">
        <f>(Table2[[#This Row],[1Y Return vs Nifty]]-AVERAGE(Table2[1Y Return vs Nifty]))/_xlfn.STDEV.P(Table2[1Y Return vs Nifty])</f>
        <v>-0.21641032157157045</v>
      </c>
      <c r="I180">
        <v>-6.4236113649802604</v>
      </c>
      <c r="J180">
        <f>(Table2[[#This Row],[1M Return vs Nifty]]-AVERAGE(Table2[1M Return vs Nifty]))/_xlfn.STDEV.P(Table2[1M Return vs Nifty])</f>
        <v>-0.54802107872648453</v>
      </c>
      <c r="K180">
        <v>17.507316496539801</v>
      </c>
      <c r="L180">
        <f>(Table2[[#This Row],[6M Return vs Nifty]]-AVERAGE(Table2[6M Return vs Nifty]))/_xlfn.STDEV.P(Table2[6M Return vs Nifty])</f>
        <v>0.56191246649573956</v>
      </c>
      <c r="M180">
        <v>-4.3800420313683404</v>
      </c>
      <c r="N180">
        <f>(Table2[[#This Row],[1W Return vs Nifty]]-AVERAGE(Table2[1W Return vs Nifty]))/_xlfn.STDEV.P(Table2[1W Return vs Nifty])</f>
        <v>7.1211288516978026E-3</v>
      </c>
      <c r="O180">
        <v>3053.55</v>
      </c>
      <c r="P180">
        <v>3144.9140760590299</v>
      </c>
      <c r="Q180">
        <v>2776.2664348108401</v>
      </c>
      <c r="R180">
        <v>23.7999565051852</v>
      </c>
      <c r="S180" s="1">
        <f>(Table2[[#This Row],[Close Price]]-Table2[[#This Row],[20D EMA]])/Table2[[#This Row],[20D EMA]]</f>
        <v>-5.8653043179250498E-2</v>
      </c>
      <c r="T180" s="1">
        <f>(Table2[[#This Row],[Close Price]]-Table2[[#This Row],[50D EMA]])/Table2[[#This Row],[50D EMA]]</f>
        <v>-8.6000465996182412E-2</v>
      </c>
      <c r="U180" s="1">
        <f>(Table2[[#This Row],[Close Price]]-Table2[[#This Row],[200D EMA]])/Table2[[#This Row],[200D EMA]]</f>
        <v>3.5365325156859237E-2</v>
      </c>
      <c r="V180">
        <v>0.27749397542978999</v>
      </c>
      <c r="W180">
        <v>2830</v>
      </c>
      <c r="X180">
        <v>2928.35</v>
      </c>
      <c r="Y180">
        <v>2823.35</v>
      </c>
      <c r="Z180">
        <v>2970</v>
      </c>
      <c r="AA180">
        <v>2823.35</v>
      </c>
      <c r="AB180">
        <v>3418.4</v>
      </c>
      <c r="AC180" s="1">
        <f>(Table2[[#This Row],[Close Price]]/Table2[[#This Row],[Day Low]])-1</f>
        <v>1.5706713780918591E-2</v>
      </c>
      <c r="AD180" s="1">
        <f>(Table2[[#This Row],[Day High]]/Table2[[#This Row],[Close Price]])-1</f>
        <v>1.8751413313851328E-2</v>
      </c>
      <c r="AE180" s="1">
        <f>(Table2[[#This Row],[Close Price]]/Table2[[#This Row],[Current Week Low]])-1</f>
        <v>1.8099066711530609E-2</v>
      </c>
      <c r="AF180" s="1">
        <f>(Table2[[#This Row],[Current Week High]]/Table2[[#This Row],[Close Price]])-1</f>
        <v>3.3241141783645567E-2</v>
      </c>
      <c r="AG180" s="1">
        <f>(Table2[[#This Row],[Close Price]]/Table2[[#This Row],[Current Month Low]])-1</f>
        <v>1.8099066711530609E-2</v>
      </c>
      <c r="AH180" s="1">
        <f>(Table2[[#This Row],[Current Month High]]/Table2[[#This Row],[Close Price]])-1</f>
        <v>0.18923620170815303</v>
      </c>
      <c r="AI180">
        <v>36.826175442258503</v>
      </c>
      <c r="AJ180">
        <v>87.566068515497506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-0.14000000000000001</v>
      </c>
      <c r="AM180" t="s">
        <v>3146</v>
      </c>
      <c r="AN180">
        <v>-9.7799999999999994</v>
      </c>
      <c r="AO180" t="s">
        <v>3146</v>
      </c>
      <c r="AP180">
        <v>0.12342120611144999</v>
      </c>
      <c r="AQ180">
        <f>(Table2[[#This Row],[Sharpe Ratio]]-AVERAGE(Table2[Sharpe Ratio]))/_xlfn.STDEV.P(Table2[Sharpe Ratio])</f>
        <v>0.79123437395182172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377</v>
      </c>
      <c r="AT180">
        <f>_xlfn.RANK.AVG(Table2[[#This Row],[6M Return vs Nifty Z-Score]],Table2[6M Return vs Nifty Z-Score])</f>
        <v>158</v>
      </c>
      <c r="AU180">
        <f>_xlfn.RANK.AVG(Table2[[#This Row],[Sharpe Ratio Z-Score]],Table2[Sharpe Ratio Z-Score])</f>
        <v>146</v>
      </c>
      <c r="AV180">
        <f>(Table2[[#This Row],[Rank 1Y]]+Table2[[#This Row],[Rank 6M]]+Table2[[#This Row],[Rank Sharpe]])/3</f>
        <v>227</v>
      </c>
    </row>
    <row r="181" spans="1:48" x14ac:dyDescent="0.3">
      <c r="A181" t="s">
        <v>514</v>
      </c>
      <c r="B181" t="s">
        <v>515</v>
      </c>
      <c r="C181" t="s">
        <v>3107</v>
      </c>
      <c r="D181" t="s">
        <v>516</v>
      </c>
      <c r="E181">
        <v>39699.25</v>
      </c>
      <c r="F181">
        <v>467.05</v>
      </c>
      <c r="G181">
        <v>55.207578993579098</v>
      </c>
      <c r="H181">
        <f>(Table2[[#This Row],[1Y Return vs Nifty]]-AVERAGE(Table2[1Y Return vs Nifty]))/_xlfn.STDEV.P(Table2[1Y Return vs Nifty])</f>
        <v>0.64895523205894778</v>
      </c>
      <c r="I181">
        <v>-0.183630810595724</v>
      </c>
      <c r="J181">
        <f>(Table2[[#This Row],[1M Return vs Nifty]]-AVERAGE(Table2[1M Return vs Nifty]))/_xlfn.STDEV.P(Table2[1M Return vs Nifty])</f>
        <v>0.17335781209218507</v>
      </c>
      <c r="K181">
        <v>-5.5284773867907999</v>
      </c>
      <c r="L181">
        <f>(Table2[[#This Row],[6M Return vs Nifty]]-AVERAGE(Table2[6M Return vs Nifty]))/_xlfn.STDEV.P(Table2[6M Return vs Nifty])</f>
        <v>-0.26886675597601289</v>
      </c>
      <c r="M181">
        <v>-4.66171429840833</v>
      </c>
      <c r="N181">
        <f>(Table2[[#This Row],[1W Return vs Nifty]]-AVERAGE(Table2[1W Return vs Nifty]))/_xlfn.STDEV.P(Table2[1W Return vs Nifty])</f>
        <v>-5.419171520824493E-2</v>
      </c>
      <c r="O181">
        <v>483.56</v>
      </c>
      <c r="P181">
        <v>491.28925720247702</v>
      </c>
      <c r="Q181">
        <v>446.70938355003398</v>
      </c>
      <c r="R181">
        <v>40.731988984951897</v>
      </c>
      <c r="S181" s="1">
        <f>(Table2[[#This Row],[Close Price]]-Table2[[#This Row],[20D EMA]])/Table2[[#This Row],[20D EMA]]</f>
        <v>-3.4142608983373297E-2</v>
      </c>
      <c r="T181" s="1">
        <f>(Table2[[#This Row],[Close Price]]-Table2[[#This Row],[50D EMA]])/Table2[[#This Row],[50D EMA]]</f>
        <v>-4.9338056648137098E-2</v>
      </c>
      <c r="U181" s="1">
        <f>(Table2[[#This Row],[Close Price]]-Table2[[#This Row],[200D EMA]])/Table2[[#This Row],[200D EMA]]</f>
        <v>4.5534338876693357E-2</v>
      </c>
      <c r="V181">
        <v>0.82595991004858604</v>
      </c>
      <c r="W181">
        <v>454.15</v>
      </c>
      <c r="X181">
        <v>469.65</v>
      </c>
      <c r="Y181">
        <v>446.65</v>
      </c>
      <c r="Z181">
        <v>469.65</v>
      </c>
      <c r="AA181">
        <v>444.65</v>
      </c>
      <c r="AB181">
        <v>534.4</v>
      </c>
      <c r="AC181" s="1">
        <f>(Table2[[#This Row],[Close Price]]/Table2[[#This Row],[Day Low]])-1</f>
        <v>2.8404712099526774E-2</v>
      </c>
      <c r="AD181" s="1">
        <f>(Table2[[#This Row],[Day High]]/Table2[[#This Row],[Close Price]])-1</f>
        <v>5.566855797023873E-3</v>
      </c>
      <c r="AE181" s="1">
        <f>(Table2[[#This Row],[Close Price]]/Table2[[#This Row],[Current Week Low]])-1</f>
        <v>4.5673346020373984E-2</v>
      </c>
      <c r="AF181" s="1">
        <f>(Table2[[#This Row],[Current Week High]]/Table2[[#This Row],[Close Price]])-1</f>
        <v>5.566855797023873E-3</v>
      </c>
      <c r="AG181" s="1">
        <f>(Table2[[#This Row],[Close Price]]/Table2[[#This Row],[Current Month Low]])-1</f>
        <v>5.0376700775891292E-2</v>
      </c>
      <c r="AH181" s="1">
        <f>(Table2[[#This Row],[Current Month High]]/Table2[[#This Row],[Close Price]])-1</f>
        <v>0.14420297612675292</v>
      </c>
      <c r="AI181">
        <v>32.823038218606101</v>
      </c>
      <c r="AJ181">
        <v>87.570281124497996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0.02</v>
      </c>
      <c r="AM181" t="s">
        <v>3147</v>
      </c>
      <c r="AN181">
        <v>-11.96</v>
      </c>
      <c r="AO181" t="s">
        <v>3146</v>
      </c>
      <c r="AP181">
        <v>0.133114155858362</v>
      </c>
      <c r="AQ181">
        <f>(Table2[[#This Row],[Sharpe Ratio]]-AVERAGE(Table2[Sharpe Ratio]))/_xlfn.STDEV.P(Table2[Sharpe Ratio])</f>
        <v>0.90644207474679317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146</v>
      </c>
      <c r="AT181">
        <f>_xlfn.RANK.AVG(Table2[[#This Row],[6M Return vs Nifty Z-Score]],Table2[6M Return vs Nifty Z-Score])</f>
        <v>416</v>
      </c>
      <c r="AU181">
        <f>_xlfn.RANK.AVG(Table2[[#This Row],[Sharpe Ratio Z-Score]],Table2[Sharpe Ratio Z-Score])</f>
        <v>125</v>
      </c>
      <c r="AV181">
        <f>(Table2[[#This Row],[Rank 1Y]]+Table2[[#This Row],[Rank 6M]]+Table2[[#This Row],[Rank Sharpe]])/3</f>
        <v>229</v>
      </c>
    </row>
    <row r="182" spans="1:48" x14ac:dyDescent="0.3">
      <c r="A182" t="s">
        <v>1723</v>
      </c>
      <c r="B182" t="s">
        <v>1724</v>
      </c>
      <c r="C182" t="s">
        <v>586</v>
      </c>
      <c r="D182" t="s">
        <v>586</v>
      </c>
      <c r="E182">
        <v>4623.6968063000004</v>
      </c>
      <c r="F182">
        <v>223.87</v>
      </c>
      <c r="G182">
        <v>16.072049037170199</v>
      </c>
      <c r="H182">
        <f>(Table2[[#This Row],[1Y Return vs Nifty]]-AVERAGE(Table2[1Y Return vs Nifty]))/_xlfn.STDEV.P(Table2[1Y Return vs Nifty])</f>
        <v>-4.7805344447729707E-2</v>
      </c>
      <c r="I182">
        <v>8.8144058845076891</v>
      </c>
      <c r="J182">
        <f>(Table2[[#This Row],[1M Return vs Nifty]]-AVERAGE(Table2[1M Return vs Nifty]))/_xlfn.STDEV.P(Table2[1M Return vs Nifty])</f>
        <v>1.213584408006571</v>
      </c>
      <c r="K182">
        <v>20.4603047983802</v>
      </c>
      <c r="L182">
        <f>(Table2[[#This Row],[6M Return vs Nifty]]-AVERAGE(Table2[6M Return vs Nifty]))/_xlfn.STDEV.P(Table2[6M Return vs Nifty])</f>
        <v>0.6684111327798834</v>
      </c>
      <c r="M182">
        <v>-8.5671980065250395</v>
      </c>
      <c r="N182">
        <f>(Table2[[#This Row],[1W Return vs Nifty]]-AVERAGE(Table2[1W Return vs Nifty]))/_xlfn.STDEV.P(Table2[1W Return vs Nifty])</f>
        <v>-0.90431557046308475</v>
      </c>
      <c r="O182">
        <v>225.79</v>
      </c>
      <c r="P182">
        <v>220.83684944383799</v>
      </c>
      <c r="Q182">
        <v>193.817825936145</v>
      </c>
      <c r="R182">
        <v>47.0718959766129</v>
      </c>
      <c r="S182" s="1">
        <f>(Table2[[#This Row],[Close Price]]-Table2[[#This Row],[20D EMA]])/Table2[[#This Row],[20D EMA]]</f>
        <v>-8.5034766818724815E-3</v>
      </c>
      <c r="T182" s="1">
        <f>(Table2[[#This Row],[Close Price]]-Table2[[#This Row],[50D EMA]])/Table2[[#This Row],[50D EMA]]</f>
        <v>1.3734802700730376E-2</v>
      </c>
      <c r="U182" s="1">
        <f>(Table2[[#This Row],[Close Price]]-Table2[[#This Row],[200D EMA]])/Table2[[#This Row],[200D EMA]]</f>
        <v>0.15505371561517753</v>
      </c>
      <c r="V182">
        <v>1.85190819131576</v>
      </c>
      <c r="W182">
        <v>217.91</v>
      </c>
      <c r="X182">
        <v>224.9</v>
      </c>
      <c r="Y182">
        <v>214.3</v>
      </c>
      <c r="Z182">
        <v>224.9</v>
      </c>
      <c r="AA182">
        <v>208.91</v>
      </c>
      <c r="AB182">
        <v>256.39999999999998</v>
      </c>
      <c r="AC182" s="1">
        <f>(Table2[[#This Row],[Close Price]]/Table2[[#This Row],[Day Low]])-1</f>
        <v>2.7350741131659806E-2</v>
      </c>
      <c r="AD182" s="1">
        <f>(Table2[[#This Row],[Day High]]/Table2[[#This Row],[Close Price]])-1</f>
        <v>4.6008844418636841E-3</v>
      </c>
      <c r="AE182" s="1">
        <f>(Table2[[#This Row],[Close Price]]/Table2[[#This Row],[Current Week Low]])-1</f>
        <v>4.4657022865142393E-2</v>
      </c>
      <c r="AF182" s="1">
        <f>(Table2[[#This Row],[Current Week High]]/Table2[[#This Row],[Close Price]])-1</f>
        <v>4.6008844418636841E-3</v>
      </c>
      <c r="AG182" s="1">
        <f>(Table2[[#This Row],[Close Price]]/Table2[[#This Row],[Current Month Low]])-1</f>
        <v>7.1609784117562691E-2</v>
      </c>
      <c r="AH182" s="1">
        <f>(Table2[[#This Row],[Current Month High]]/Table2[[#This Row],[Close Price]])-1</f>
        <v>0.14530754455710881</v>
      </c>
      <c r="AI182">
        <v>14.530754455710801</v>
      </c>
      <c r="AJ182">
        <v>66.942580164056594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0.04</v>
      </c>
      <c r="AM182" t="s">
        <v>3147</v>
      </c>
      <c r="AN182">
        <v>1.28</v>
      </c>
      <c r="AO182" t="s">
        <v>3147</v>
      </c>
      <c r="AP182">
        <v>9.3274038654377001E-2</v>
      </c>
      <c r="AQ182">
        <f>(Table2[[#This Row],[Sharpe Ratio]]-AVERAGE(Table2[Sharpe Ratio]))/_xlfn.STDEV.P(Table2[Sharpe Ratio])</f>
        <v>0.43291353881937367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1.3627881646950137</v>
      </c>
      <c r="AS182">
        <f>_xlfn.RANK.AVG(Table2[[#This Row],[1Y Return vs Nifty Z-Score]],Table2[1Y Return vs Nifty Z-Score])</f>
        <v>311</v>
      </c>
      <c r="AT182">
        <f>_xlfn.RANK.AVG(Table2[[#This Row],[6M Return vs Nifty Z-Score]],Table2[6M Return vs Nifty Z-Score])</f>
        <v>143</v>
      </c>
      <c r="AU182">
        <f>_xlfn.RANK.AVG(Table2[[#This Row],[Sharpe Ratio Z-Score]],Table2[Sharpe Ratio Z-Score])</f>
        <v>235</v>
      </c>
      <c r="AV182">
        <f>(Table2[[#This Row],[Rank 1Y]]+Table2[[#This Row],[Rank 6M]]+Table2[[#This Row],[Rank Sharpe]])/3</f>
        <v>229.66666666666666</v>
      </c>
    </row>
    <row r="183" spans="1:48" x14ac:dyDescent="0.3">
      <c r="A183" t="s">
        <v>386</v>
      </c>
      <c r="B183" t="s">
        <v>387</v>
      </c>
      <c r="C183" t="s">
        <v>3111</v>
      </c>
      <c r="D183" t="s">
        <v>297</v>
      </c>
      <c r="E183">
        <v>58586.4520644</v>
      </c>
      <c r="F183">
        <v>1770.6</v>
      </c>
      <c r="G183">
        <v>83.708791839418794</v>
      </c>
      <c r="H183">
        <f>(Table2[[#This Row],[1Y Return vs Nifty]]-AVERAGE(Table2[1Y Return vs Nifty]))/_xlfn.STDEV.P(Table2[1Y Return vs Nifty])</f>
        <v>1.1563847089492874</v>
      </c>
      <c r="I183">
        <v>0.98249645748722902</v>
      </c>
      <c r="J183">
        <f>(Table2[[#This Row],[1M Return vs Nifty]]-AVERAGE(Table2[1M Return vs Nifty]))/_xlfn.STDEV.P(Table2[1M Return vs Nifty])</f>
        <v>0.30816906476700329</v>
      </c>
      <c r="K183">
        <v>12.5889439848018</v>
      </c>
      <c r="L183">
        <f>(Table2[[#This Row],[6M Return vs Nifty]]-AVERAGE(Table2[6M Return vs Nifty]))/_xlfn.STDEV.P(Table2[6M Return vs Nifty])</f>
        <v>0.38453278894596993</v>
      </c>
      <c r="M183">
        <v>-2.9757397104789298</v>
      </c>
      <c r="N183">
        <f>(Table2[[#This Row],[1W Return vs Nifty]]-AVERAGE(Table2[1W Return vs Nifty]))/_xlfn.STDEV.P(Table2[1W Return vs Nifty])</f>
        <v>0.3128018056131201</v>
      </c>
      <c r="O183">
        <v>1803.97</v>
      </c>
      <c r="P183">
        <v>1769.25374721558</v>
      </c>
      <c r="Q183">
        <v>1469.3859532639899</v>
      </c>
      <c r="R183">
        <v>39.997608345442103</v>
      </c>
      <c r="S183" s="1">
        <f>(Table2[[#This Row],[Close Price]]-Table2[[#This Row],[20D EMA]])/Table2[[#This Row],[20D EMA]]</f>
        <v>-1.8498090323009871E-2</v>
      </c>
      <c r="T183" s="1">
        <f>(Table2[[#This Row],[Close Price]]-Table2[[#This Row],[50D EMA]])/Table2[[#This Row],[50D EMA]]</f>
        <v>7.6091560441152758E-4</v>
      </c>
      <c r="U183" s="1">
        <f>(Table2[[#This Row],[Close Price]]-Table2[[#This Row],[200D EMA]])/Table2[[#This Row],[200D EMA]]</f>
        <v>0.20499314429058918</v>
      </c>
      <c r="V183">
        <v>0.86916686740793003</v>
      </c>
      <c r="W183">
        <v>1723</v>
      </c>
      <c r="X183">
        <v>1775.5</v>
      </c>
      <c r="Y183">
        <v>1723</v>
      </c>
      <c r="Z183">
        <v>1778.35</v>
      </c>
      <c r="AA183">
        <v>1723</v>
      </c>
      <c r="AB183">
        <v>1902</v>
      </c>
      <c r="AC183" s="1">
        <f>(Table2[[#This Row],[Close Price]]/Table2[[#This Row],[Day Low]])-1</f>
        <v>2.762623331398717E-2</v>
      </c>
      <c r="AD183" s="1">
        <f>(Table2[[#This Row],[Day High]]/Table2[[#This Row],[Close Price]])-1</f>
        <v>2.7674234722694369E-3</v>
      </c>
      <c r="AE183" s="1">
        <f>(Table2[[#This Row],[Close Price]]/Table2[[#This Row],[Current Week Low]])-1</f>
        <v>2.762623331398717E-2</v>
      </c>
      <c r="AF183" s="1">
        <f>(Table2[[#This Row],[Current Week High]]/Table2[[#This Row],[Close Price]])-1</f>
        <v>4.3770473285891232E-3</v>
      </c>
      <c r="AG183" s="1">
        <f>(Table2[[#This Row],[Close Price]]/Table2[[#This Row],[Current Month Low]])-1</f>
        <v>2.762623331398717E-2</v>
      </c>
      <c r="AH183" s="1">
        <f>(Table2[[#This Row],[Current Month High]]/Table2[[#This Row],[Close Price]])-1</f>
        <v>7.4212131480853927E-2</v>
      </c>
      <c r="AI183">
        <v>9.8441206370721801</v>
      </c>
      <c r="AJ183">
        <v>118.282685076742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0.26</v>
      </c>
      <c r="AM183" t="s">
        <v>3147</v>
      </c>
      <c r="AN183">
        <v>-1.05</v>
      </c>
      <c r="AO183" t="s">
        <v>3146</v>
      </c>
      <c r="AP183">
        <v>3.5421343568411999E-2</v>
      </c>
      <c r="AQ183">
        <f>(Table2[[#This Row],[Sharpe Ratio]]-AVERAGE(Table2[Sharpe Ratio]))/_xlfn.STDEV.P(Table2[Sharpe Ratio])</f>
        <v>-0.25470748054781456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1.9071808877275662</v>
      </c>
      <c r="AS183">
        <f>_xlfn.RANK.AVG(Table2[[#This Row],[1Y Return vs Nifty Z-Score]],Table2[1Y Return vs Nifty Z-Score])</f>
        <v>83</v>
      </c>
      <c r="AT183">
        <f>_xlfn.RANK.AVG(Table2[[#This Row],[6M Return vs Nifty Z-Score]],Table2[6M Return vs Nifty Z-Score])</f>
        <v>200</v>
      </c>
      <c r="AU183">
        <f>_xlfn.RANK.AVG(Table2[[#This Row],[Sharpe Ratio Z-Score]],Table2[Sharpe Ratio Z-Score])</f>
        <v>408</v>
      </c>
      <c r="AV183">
        <f>(Table2[[#This Row],[Rank 1Y]]+Table2[[#This Row],[Rank 6M]]+Table2[[#This Row],[Rank Sharpe]])/3</f>
        <v>230.33333333333334</v>
      </c>
    </row>
    <row r="184" spans="1:48" x14ac:dyDescent="0.3">
      <c r="A184" t="s">
        <v>433</v>
      </c>
      <c r="B184" t="s">
        <v>434</v>
      </c>
      <c r="C184" t="s">
        <v>3100</v>
      </c>
      <c r="D184" t="s">
        <v>21</v>
      </c>
      <c r="E184">
        <v>51735.787313375004</v>
      </c>
      <c r="F184">
        <v>7753.75</v>
      </c>
      <c r="G184">
        <v>26.974369868400899</v>
      </c>
      <c r="H184">
        <f>(Table2[[#This Row],[1Y Return vs Nifty]]-AVERAGE(Table2[1Y Return vs Nifty]))/_xlfn.STDEV.P(Table2[1Y Return vs Nifty])</f>
        <v>0.14629723589525293</v>
      </c>
      <c r="I184">
        <v>17.623306797484101</v>
      </c>
      <c r="J184">
        <f>(Table2[[#This Row],[1M Return vs Nifty]]-AVERAGE(Table2[1M Return vs Nifty]))/_xlfn.STDEV.P(Table2[1M Return vs Nifty])</f>
        <v>2.2319457818203801</v>
      </c>
      <c r="K184">
        <v>41.512126081196101</v>
      </c>
      <c r="L184">
        <f>(Table2[[#This Row],[6M Return vs Nifty]]-AVERAGE(Table2[6M Return vs Nifty]))/_xlfn.STDEV.P(Table2[6M Return vs Nifty])</f>
        <v>1.4276389590719025</v>
      </c>
      <c r="M184">
        <v>12.5526696855298</v>
      </c>
      <c r="N184">
        <f>(Table2[[#This Row],[1W Return vs Nifty]]-AVERAGE(Table2[1W Return vs Nifty]))/_xlfn.STDEV.P(Table2[1W Return vs Nifty])</f>
        <v>3.6929391325912935</v>
      </c>
      <c r="O184">
        <v>7327.04</v>
      </c>
      <c r="P184">
        <v>6943.6154615414298</v>
      </c>
      <c r="Q184">
        <v>6105.7905375180399</v>
      </c>
      <c r="R184">
        <v>68.664002504473402</v>
      </c>
      <c r="S184" s="1">
        <f>(Table2[[#This Row],[Close Price]]-Table2[[#This Row],[20D EMA]])/Table2[[#This Row],[20D EMA]]</f>
        <v>5.8237705812988608E-2</v>
      </c>
      <c r="T184" s="1">
        <f>(Table2[[#This Row],[Close Price]]-Table2[[#This Row],[50D EMA]])/Table2[[#This Row],[50D EMA]]</f>
        <v>0.11667330124279758</v>
      </c>
      <c r="U184" s="1">
        <f>(Table2[[#This Row],[Close Price]]-Table2[[#This Row],[200D EMA]])/Table2[[#This Row],[200D EMA]]</f>
        <v>0.26990108035246224</v>
      </c>
      <c r="V184">
        <v>1.8424673165080501</v>
      </c>
      <c r="W184">
        <v>7583.15</v>
      </c>
      <c r="X184">
        <v>7773</v>
      </c>
      <c r="Y184">
        <v>7583.15</v>
      </c>
      <c r="Z184">
        <v>7789</v>
      </c>
      <c r="AA184">
        <v>6710.05</v>
      </c>
      <c r="AB184">
        <v>7789</v>
      </c>
      <c r="AC184" s="1">
        <f>(Table2[[#This Row],[Close Price]]/Table2[[#This Row],[Day Low]])-1</f>
        <v>2.2497247186195724E-2</v>
      </c>
      <c r="AD184" s="1">
        <f>(Table2[[#This Row],[Day High]]/Table2[[#This Row],[Close Price]])-1</f>
        <v>2.4826696759632227E-3</v>
      </c>
      <c r="AE184" s="1">
        <f>(Table2[[#This Row],[Close Price]]/Table2[[#This Row],[Current Week Low]])-1</f>
        <v>2.2497247186195724E-2</v>
      </c>
      <c r="AF184" s="1">
        <f>(Table2[[#This Row],[Current Week High]]/Table2[[#This Row],[Close Price]])-1</f>
        <v>4.5461873287118149E-3</v>
      </c>
      <c r="AG184" s="1">
        <f>(Table2[[#This Row],[Close Price]]/Table2[[#This Row],[Current Month Low]])-1</f>
        <v>0.15554280519519215</v>
      </c>
      <c r="AH184" s="1">
        <f>(Table2[[#This Row],[Current Month High]]/Table2[[#This Row],[Close Price]])-1</f>
        <v>4.5461873287118149E-3</v>
      </c>
      <c r="AI184">
        <v>0.45461873287118099</v>
      </c>
      <c r="AJ184">
        <v>80.8560265904717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0.23</v>
      </c>
      <c r="AM184" t="s">
        <v>3147</v>
      </c>
      <c r="AN184">
        <v>5.0599999999999996</v>
      </c>
      <c r="AO184" t="s">
        <v>3147</v>
      </c>
      <c r="AP184">
        <v>4.2520864182317E-2</v>
      </c>
      <c r="AQ184">
        <f>(Table2[[#This Row],[Sharpe Ratio]]-AVERAGE(Table2[Sharpe Ratio]))/_xlfn.STDEV.P(Table2[Sharpe Ratio])</f>
        <v>-0.17032455604796637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7.3284965533308624</v>
      </c>
      <c r="AS184">
        <f>_xlfn.RANK.AVG(Table2[[#This Row],[1Y Return vs Nifty Z-Score]],Table2[1Y Return vs Nifty Z-Score])</f>
        <v>244</v>
      </c>
      <c r="AT184">
        <f>_xlfn.RANK.AVG(Table2[[#This Row],[6M Return vs Nifty Z-Score]],Table2[6M Return vs Nifty Z-Score])</f>
        <v>58</v>
      </c>
      <c r="AU184">
        <f>_xlfn.RANK.AVG(Table2[[#This Row],[Sharpe Ratio Z-Score]],Table2[Sharpe Ratio Z-Score])</f>
        <v>389</v>
      </c>
      <c r="AV184">
        <f>(Table2[[#This Row],[Rank 1Y]]+Table2[[#This Row],[Rank 6M]]+Table2[[#This Row],[Rank Sharpe]])/3</f>
        <v>230.33333333333334</v>
      </c>
    </row>
    <row r="185" spans="1:48" x14ac:dyDescent="0.3">
      <c r="A185" t="s">
        <v>1118</v>
      </c>
      <c r="B185" t="s">
        <v>1119</v>
      </c>
      <c r="C185" t="s">
        <v>3112</v>
      </c>
      <c r="D185" t="s">
        <v>464</v>
      </c>
      <c r="E185">
        <v>10779.902897858001</v>
      </c>
      <c r="F185">
        <v>174.38</v>
      </c>
      <c r="G185">
        <v>81.012014179846801</v>
      </c>
      <c r="H185">
        <f>(Table2[[#This Row],[1Y Return vs Nifty]]-AVERAGE(Table2[1Y Return vs Nifty]))/_xlfn.STDEV.P(Table2[1Y Return vs Nifty])</f>
        <v>1.1083718582510436</v>
      </c>
      <c r="I185">
        <v>-14.5778809713852</v>
      </c>
      <c r="J185">
        <f>(Table2[[#This Row],[1M Return vs Nifty]]-AVERAGE(Table2[1M Return vs Nifty]))/_xlfn.STDEV.P(Table2[1M Return vs Nifty])</f>
        <v>-1.4907031773063528</v>
      </c>
      <c r="K185">
        <v>-17.158970868752299</v>
      </c>
      <c r="L185">
        <f>(Table2[[#This Row],[6M Return vs Nifty]]-AVERAGE(Table2[6M Return vs Nifty]))/_xlfn.STDEV.P(Table2[6M Return vs Nifty])</f>
        <v>-0.68831712876732098</v>
      </c>
      <c r="M185">
        <v>-7.5352631727290396</v>
      </c>
      <c r="N185">
        <f>(Table2[[#This Row],[1W Return vs Nifty]]-AVERAGE(Table2[1W Return vs Nifty]))/_xlfn.STDEV.P(Table2[1W Return vs Nifty])</f>
        <v>-0.67968976612156484</v>
      </c>
      <c r="O185">
        <v>187.04</v>
      </c>
      <c r="P185">
        <v>197.264918511307</v>
      </c>
      <c r="Q185">
        <v>176.767857448846</v>
      </c>
      <c r="R185">
        <v>37.665269563171201</v>
      </c>
      <c r="S185" s="1">
        <f>(Table2[[#This Row],[Close Price]]-Table2[[#This Row],[20D EMA]])/Table2[[#This Row],[20D EMA]]</f>
        <v>-6.7686056458511529E-2</v>
      </c>
      <c r="T185" s="1">
        <f>(Table2[[#This Row],[Close Price]]-Table2[[#This Row],[50D EMA]])/Table2[[#This Row],[50D EMA]]</f>
        <v>-0.11601109150076915</v>
      </c>
      <c r="U185" s="1">
        <f>(Table2[[#This Row],[Close Price]]-Table2[[#This Row],[200D EMA]])/Table2[[#This Row],[200D EMA]]</f>
        <v>-1.350843690311185E-2</v>
      </c>
      <c r="V185">
        <v>0.83707335207802602</v>
      </c>
      <c r="W185">
        <v>170.21</v>
      </c>
      <c r="X185">
        <v>178</v>
      </c>
      <c r="Y185">
        <v>167.41</v>
      </c>
      <c r="Z185">
        <v>178</v>
      </c>
      <c r="AA185">
        <v>161.41999999999999</v>
      </c>
      <c r="AB185">
        <v>216</v>
      </c>
      <c r="AC185" s="1">
        <f>(Table2[[#This Row],[Close Price]]/Table2[[#This Row],[Day Low]])-1</f>
        <v>2.4499148111156721E-2</v>
      </c>
      <c r="AD185" s="1">
        <f>(Table2[[#This Row],[Day High]]/Table2[[#This Row],[Close Price]])-1</f>
        <v>2.0759261383186178E-2</v>
      </c>
      <c r="AE185" s="1">
        <f>(Table2[[#This Row],[Close Price]]/Table2[[#This Row],[Current Week Low]])-1</f>
        <v>4.163431097306014E-2</v>
      </c>
      <c r="AF185" s="1">
        <f>(Table2[[#This Row],[Current Week High]]/Table2[[#This Row],[Close Price]])-1</f>
        <v>2.0759261383186178E-2</v>
      </c>
      <c r="AG185" s="1">
        <f>(Table2[[#This Row],[Close Price]]/Table2[[#This Row],[Current Month Low]])-1</f>
        <v>8.0287448891091628E-2</v>
      </c>
      <c r="AH185" s="1">
        <f>(Table2[[#This Row],[Current Month High]]/Table2[[#This Row],[Close Price]])-1</f>
        <v>0.23867415988072027</v>
      </c>
      <c r="AI185">
        <v>35.680697327675098</v>
      </c>
      <c r="AJ185">
        <v>111.241671714112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-0.11</v>
      </c>
      <c r="AM185" t="s">
        <v>3146</v>
      </c>
      <c r="AN185">
        <v>-13.8</v>
      </c>
      <c r="AO185" t="s">
        <v>3146</v>
      </c>
      <c r="AP185">
        <v>0.182385545495799</v>
      </c>
      <c r="AQ185">
        <f>(Table2[[#This Row],[Sharpe Ratio]]-AVERAGE(Table2[Sharpe Ratio]))/_xlfn.STDEV.P(Table2[Sharpe Ratio])</f>
        <v>1.4920680878096071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89</v>
      </c>
      <c r="AT185">
        <f>_xlfn.RANK.AVG(Table2[[#This Row],[6M Return vs Nifty Z-Score]],Table2[6M Return vs Nifty Z-Score])</f>
        <v>554</v>
      </c>
      <c r="AU185">
        <f>_xlfn.RANK.AVG(Table2[[#This Row],[Sharpe Ratio Z-Score]],Table2[Sharpe Ratio Z-Score])</f>
        <v>48</v>
      </c>
      <c r="AV185">
        <f>(Table2[[#This Row],[Rank 1Y]]+Table2[[#This Row],[Rank 6M]]+Table2[[#This Row],[Rank Sharpe]])/3</f>
        <v>230.33333333333334</v>
      </c>
    </row>
    <row r="186" spans="1:48" x14ac:dyDescent="0.3">
      <c r="A186" t="s">
        <v>888</v>
      </c>
      <c r="B186" t="s">
        <v>889</v>
      </c>
      <c r="C186" t="s">
        <v>3101</v>
      </c>
      <c r="D186" t="s">
        <v>459</v>
      </c>
      <c r="E186">
        <v>16614.207275025001</v>
      </c>
      <c r="F186">
        <v>968.95</v>
      </c>
      <c r="G186">
        <v>86.034650540612603</v>
      </c>
      <c r="H186">
        <f>(Table2[[#This Row],[1Y Return vs Nifty]]-AVERAGE(Table2[1Y Return vs Nifty]))/_xlfn.STDEV.P(Table2[1Y Return vs Nifty])</f>
        <v>1.1977937981151157</v>
      </c>
      <c r="I186">
        <v>-0.47097636699862799</v>
      </c>
      <c r="J186">
        <f>(Table2[[#This Row],[1M Return vs Nifty]]-AVERAGE(Table2[1M Return vs Nifty]))/_xlfn.STDEV.P(Table2[1M Return vs Nifty])</f>
        <v>0.14013895556643019</v>
      </c>
      <c r="K186">
        <v>29.250488291917399</v>
      </c>
      <c r="L186">
        <f>(Table2[[#This Row],[6M Return vs Nifty]]-AVERAGE(Table2[6M Return vs Nifty]))/_xlfn.STDEV.P(Table2[6M Return vs Nifty])</f>
        <v>0.98542654996632228</v>
      </c>
      <c r="M186">
        <v>-6.9179117722395898</v>
      </c>
      <c r="N186">
        <f>(Table2[[#This Row],[1W Return vs Nifty]]-AVERAGE(Table2[1W Return vs Nifty]))/_xlfn.STDEV.P(Table2[1W Return vs Nifty])</f>
        <v>-0.54530816531234128</v>
      </c>
      <c r="O186">
        <v>1015.8</v>
      </c>
      <c r="P186">
        <v>999.93743664705096</v>
      </c>
      <c r="Q186">
        <v>808.55505113593904</v>
      </c>
      <c r="R186">
        <v>37.632487152905597</v>
      </c>
      <c r="S186" s="1">
        <f>(Table2[[#This Row],[Close Price]]-Table2[[#This Row],[20D EMA]])/Table2[[#This Row],[20D EMA]]</f>
        <v>-4.6121283717267092E-2</v>
      </c>
      <c r="T186" s="1">
        <f>(Table2[[#This Row],[Close Price]]-Table2[[#This Row],[50D EMA]])/Table2[[#This Row],[50D EMA]]</f>
        <v>-3.098937544628463E-2</v>
      </c>
      <c r="U186" s="1">
        <f>(Table2[[#This Row],[Close Price]]-Table2[[#This Row],[200D EMA]])/Table2[[#This Row],[200D EMA]]</f>
        <v>0.19837232930364126</v>
      </c>
      <c r="V186">
        <v>0.56541961777571303</v>
      </c>
      <c r="W186">
        <v>934.8</v>
      </c>
      <c r="X186">
        <v>1020</v>
      </c>
      <c r="Y186">
        <v>934.8</v>
      </c>
      <c r="Z186">
        <v>1020</v>
      </c>
      <c r="AA186">
        <v>930.05</v>
      </c>
      <c r="AB186">
        <v>1164.1500000000001</v>
      </c>
      <c r="AC186" s="1">
        <f>(Table2[[#This Row],[Close Price]]/Table2[[#This Row],[Day Low]])-1</f>
        <v>3.6531878476679713E-2</v>
      </c>
      <c r="AD186" s="1">
        <f>(Table2[[#This Row],[Day High]]/Table2[[#This Row],[Close Price]])-1</f>
        <v>5.2685897105113844E-2</v>
      </c>
      <c r="AE186" s="1">
        <f>(Table2[[#This Row],[Close Price]]/Table2[[#This Row],[Current Week Low]])-1</f>
        <v>3.6531878476679713E-2</v>
      </c>
      <c r="AF186" s="1">
        <f>(Table2[[#This Row],[Current Week High]]/Table2[[#This Row],[Close Price]])-1</f>
        <v>5.2685897105113844E-2</v>
      </c>
      <c r="AG186" s="1">
        <f>(Table2[[#This Row],[Close Price]]/Table2[[#This Row],[Current Month Low]])-1</f>
        <v>4.1825708295253117E-2</v>
      </c>
      <c r="AH186" s="1">
        <f>(Table2[[#This Row],[Current Month High]]/Table2[[#This Row],[Close Price]])-1</f>
        <v>0.20145518344599833</v>
      </c>
      <c r="AI186">
        <v>22.710150162546999</v>
      </c>
      <c r="AJ186">
        <v>117.10732691014999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-0.15</v>
      </c>
      <c r="AM186" t="s">
        <v>3146</v>
      </c>
      <c r="AN186">
        <v>-7.2</v>
      </c>
      <c r="AO186" t="s">
        <v>3146</v>
      </c>
      <c r="AQ186">
        <f>(Table2[[#This Row],[Sharpe Ratio]]-AVERAGE(Table2[Sharpe Ratio]))/_xlfn.STDEV.P(Table2[Sharpe Ratio])</f>
        <v>-0.67571570385832558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1.1023354344772012</v>
      </c>
      <c r="AS186">
        <f>_xlfn.RANK.AVG(Table2[[#This Row],[1Y Return vs Nifty Z-Score]],Table2[1Y Return vs Nifty Z-Score])</f>
        <v>79</v>
      </c>
      <c r="AT186">
        <f>_xlfn.RANK.AVG(Table2[[#This Row],[6M Return vs Nifty Z-Score]],Table2[6M Return vs Nifty Z-Score])</f>
        <v>92</v>
      </c>
      <c r="AU186">
        <f>_xlfn.RANK.AVG(Table2[[#This Row],[Sharpe Ratio Z-Score]],Table2[Sharpe Ratio Z-Score])</f>
        <v>521.5</v>
      </c>
      <c r="AV186">
        <f>(Table2[[#This Row],[Rank 1Y]]+Table2[[#This Row],[Rank 6M]]+Table2[[#This Row],[Rank Sharpe]])/3</f>
        <v>230.83333333333334</v>
      </c>
    </row>
    <row r="187" spans="1:48" x14ac:dyDescent="0.3">
      <c r="A187" t="s">
        <v>713</v>
      </c>
      <c r="B187" t="s">
        <v>714</v>
      </c>
      <c r="C187" t="s">
        <v>3105</v>
      </c>
      <c r="D187" t="s">
        <v>51</v>
      </c>
      <c r="E187">
        <v>24021.32021505</v>
      </c>
      <c r="F187">
        <v>1341.15</v>
      </c>
      <c r="G187">
        <v>40.223444702307397</v>
      </c>
      <c r="H187">
        <f>(Table2[[#This Row],[1Y Return vs Nifty]]-AVERAGE(Table2[1Y Return vs Nifty]))/_xlfn.STDEV.P(Table2[1Y Return vs Nifty])</f>
        <v>0.38218092086732902</v>
      </c>
      <c r="I187">
        <v>-1.73644844606451</v>
      </c>
      <c r="J187">
        <f>(Table2[[#This Row],[1M Return vs Nifty]]-AVERAGE(Table2[1M Return vs Nifty]))/_xlfn.STDEV.P(Table2[1M Return vs Nifty])</f>
        <v>-6.1571485323399719E-3</v>
      </c>
      <c r="K187">
        <v>25.037307001963601</v>
      </c>
      <c r="L187">
        <f>(Table2[[#This Row],[6M Return vs Nifty]]-AVERAGE(Table2[6M Return vs Nifty]))/_xlfn.STDEV.P(Table2[6M Return vs Nifty])</f>
        <v>0.83347938921605969</v>
      </c>
      <c r="M187">
        <v>-3.7526807292843301</v>
      </c>
      <c r="N187">
        <f>(Table2[[#This Row],[1W Return vs Nifty]]-AVERAGE(Table2[1W Return vs Nifty]))/_xlfn.STDEV.P(Table2[1W Return vs Nifty])</f>
        <v>0.14368162906756943</v>
      </c>
      <c r="O187">
        <v>1377.66</v>
      </c>
      <c r="P187">
        <v>1401.43747275039</v>
      </c>
      <c r="Q187">
        <v>1204.4185457102401</v>
      </c>
      <c r="R187">
        <v>43.809522917199502</v>
      </c>
      <c r="S187" s="1">
        <f>(Table2[[#This Row],[Close Price]]-Table2[[#This Row],[20D EMA]])/Table2[[#This Row],[20D EMA]]</f>
        <v>-2.6501458995688332E-2</v>
      </c>
      <c r="T187" s="1">
        <f>(Table2[[#This Row],[Close Price]]-Table2[[#This Row],[50D EMA]])/Table2[[#This Row],[50D EMA]]</f>
        <v>-4.3018310786333419E-2</v>
      </c>
      <c r="U187" s="1">
        <f>(Table2[[#This Row],[Close Price]]-Table2[[#This Row],[200D EMA]])/Table2[[#This Row],[200D EMA]]</f>
        <v>0.11352486623255215</v>
      </c>
      <c r="V187">
        <v>0.50188988200364903</v>
      </c>
      <c r="W187">
        <v>1315.1</v>
      </c>
      <c r="X187">
        <v>1356.75</v>
      </c>
      <c r="Y187">
        <v>1282.55</v>
      </c>
      <c r="Z187">
        <v>1356.75</v>
      </c>
      <c r="AA187">
        <v>1282.55</v>
      </c>
      <c r="AB187">
        <v>1484.95</v>
      </c>
      <c r="AC187" s="1">
        <f>(Table2[[#This Row],[Close Price]]/Table2[[#This Row],[Day Low]])-1</f>
        <v>1.9808379590905867E-2</v>
      </c>
      <c r="AD187" s="1">
        <f>(Table2[[#This Row],[Day High]]/Table2[[#This Row],[Close Price]])-1</f>
        <v>1.1631808522536646E-2</v>
      </c>
      <c r="AE187" s="1">
        <f>(Table2[[#This Row],[Close Price]]/Table2[[#This Row],[Current Week Low]])-1</f>
        <v>4.5690226501890807E-2</v>
      </c>
      <c r="AF187" s="1">
        <f>(Table2[[#This Row],[Current Week High]]/Table2[[#This Row],[Close Price]])-1</f>
        <v>1.1631808522536646E-2</v>
      </c>
      <c r="AG187" s="1">
        <f>(Table2[[#This Row],[Close Price]]/Table2[[#This Row],[Current Month Low]])-1</f>
        <v>4.5690226501890807E-2</v>
      </c>
      <c r="AH187" s="1">
        <f>(Table2[[#This Row],[Current Month High]]/Table2[[#This Row],[Close Price]])-1</f>
        <v>0.10722141445774147</v>
      </c>
      <c r="AI187">
        <v>22.208552361778999</v>
      </c>
      <c r="AJ187">
        <v>85.190555095277503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-0.09</v>
      </c>
      <c r="AM187" t="s">
        <v>3146</v>
      </c>
      <c r="AN187">
        <v>-6.62</v>
      </c>
      <c r="AO187" t="s">
        <v>3146</v>
      </c>
      <c r="AP187">
        <v>4.1363797980447002E-2</v>
      </c>
      <c r="AQ187">
        <f>(Table2[[#This Row],[Sharpe Ratio]]-AVERAGE(Table2[Sharpe Ratio]))/_xlfn.STDEV.P(Table2[Sharpe Ratio])</f>
        <v>-0.18407712263147522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192</v>
      </c>
      <c r="AT187">
        <f>_xlfn.RANK.AVG(Table2[[#This Row],[6M Return vs Nifty Z-Score]],Table2[6M Return vs Nifty Z-Score])</f>
        <v>112</v>
      </c>
      <c r="AU187">
        <f>_xlfn.RANK.AVG(Table2[[#This Row],[Sharpe Ratio Z-Score]],Table2[Sharpe Ratio Z-Score])</f>
        <v>393</v>
      </c>
      <c r="AV187">
        <f>(Table2[[#This Row],[Rank 1Y]]+Table2[[#This Row],[Rank 6M]]+Table2[[#This Row],[Rank Sharpe]])/3</f>
        <v>232.33333333333334</v>
      </c>
    </row>
    <row r="188" spans="1:48" x14ac:dyDescent="0.3">
      <c r="A188" t="s">
        <v>826</v>
      </c>
      <c r="B188" t="s">
        <v>827</v>
      </c>
      <c r="C188" t="s">
        <v>3108</v>
      </c>
      <c r="D188" t="s">
        <v>117</v>
      </c>
      <c r="E188">
        <v>18405.58485168</v>
      </c>
      <c r="F188">
        <v>1008.8</v>
      </c>
      <c r="G188">
        <v>47.035806781703201</v>
      </c>
      <c r="H188">
        <f>(Table2[[#This Row],[1Y Return vs Nifty]]-AVERAGE(Table2[1Y Return vs Nifty]))/_xlfn.STDEV.P(Table2[1Y Return vs Nifty])</f>
        <v>0.50346675333462998</v>
      </c>
      <c r="I188">
        <v>-1.19930169006142</v>
      </c>
      <c r="J188">
        <f>(Table2[[#This Row],[1M Return vs Nifty]]-AVERAGE(Table2[1M Return vs Nifty]))/_xlfn.STDEV.P(Table2[1M Return vs Nifty])</f>
        <v>5.5940213418585905E-2</v>
      </c>
      <c r="K188">
        <v>-13.2809504619729</v>
      </c>
      <c r="L188">
        <f>(Table2[[#This Row],[6M Return vs Nifty]]-AVERAGE(Table2[6M Return vs Nifty]))/_xlfn.STDEV.P(Table2[6M Return vs Nifty])</f>
        <v>-0.54845744802043117</v>
      </c>
      <c r="M188">
        <v>-8.3857868174231296</v>
      </c>
      <c r="N188">
        <f>(Table2[[#This Row],[1W Return vs Nifty]]-AVERAGE(Table2[1W Return vs Nifty]))/_xlfn.STDEV.P(Table2[1W Return vs Nifty])</f>
        <v>-0.86482699721794154</v>
      </c>
      <c r="O188">
        <v>1060.08</v>
      </c>
      <c r="P188">
        <v>1044.06499411512</v>
      </c>
      <c r="Q188">
        <v>916.50816004396995</v>
      </c>
      <c r="R188">
        <v>35.066437952043103</v>
      </c>
      <c r="S188" s="1">
        <f>(Table2[[#This Row],[Close Price]]-Table2[[#This Row],[20D EMA]])/Table2[[#This Row],[20D EMA]]</f>
        <v>-4.837370764470604E-2</v>
      </c>
      <c r="T188" s="1">
        <f>(Table2[[#This Row],[Close Price]]-Table2[[#This Row],[50D EMA]])/Table2[[#This Row],[50D EMA]]</f>
        <v>-3.3776627234790448E-2</v>
      </c>
      <c r="U188" s="1">
        <f>(Table2[[#This Row],[Close Price]]-Table2[[#This Row],[200D EMA]])/Table2[[#This Row],[200D EMA]]</f>
        <v>0.10069941979742139</v>
      </c>
      <c r="V188">
        <v>0.88126292569635001</v>
      </c>
      <c r="W188">
        <v>990</v>
      </c>
      <c r="X188">
        <v>1019.9</v>
      </c>
      <c r="Y188">
        <v>975</v>
      </c>
      <c r="Z188">
        <v>1027</v>
      </c>
      <c r="AA188">
        <v>972.25</v>
      </c>
      <c r="AB188">
        <v>1177</v>
      </c>
      <c r="AC188" s="1">
        <f>(Table2[[#This Row],[Close Price]]/Table2[[#This Row],[Day Low]])-1</f>
        <v>1.898989898989889E-2</v>
      </c>
      <c r="AD188" s="1">
        <f>(Table2[[#This Row],[Day High]]/Table2[[#This Row],[Close Price]])-1</f>
        <v>1.1003172085646273E-2</v>
      </c>
      <c r="AE188" s="1">
        <f>(Table2[[#This Row],[Close Price]]/Table2[[#This Row],[Current Week Low]])-1</f>
        <v>3.4666666666666623E-2</v>
      </c>
      <c r="AF188" s="1">
        <f>(Table2[[#This Row],[Current Week High]]/Table2[[#This Row],[Close Price]])-1</f>
        <v>1.8041237113401998E-2</v>
      </c>
      <c r="AG188" s="1">
        <f>(Table2[[#This Row],[Close Price]]/Table2[[#This Row],[Current Month Low]])-1</f>
        <v>3.7593211622525047E-2</v>
      </c>
      <c r="AH188" s="1">
        <f>(Table2[[#This Row],[Current Month High]]/Table2[[#This Row],[Close Price]])-1</f>
        <v>0.16673275178429825</v>
      </c>
      <c r="AI188">
        <v>30.253766851704999</v>
      </c>
      <c r="AJ188">
        <v>90.501369086960594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0.03</v>
      </c>
      <c r="AM188" t="s">
        <v>3147</v>
      </c>
      <c r="AN188">
        <v>-11.52</v>
      </c>
      <c r="AO188" t="s">
        <v>3146</v>
      </c>
      <c r="AP188">
        <v>0.23528351552760199</v>
      </c>
      <c r="AQ188">
        <f>(Table2[[#This Row],[Sharpe Ratio]]-AVERAGE(Table2[Sharpe Ratio]))/_xlfn.STDEV.P(Table2[Sharpe Ratio])</f>
        <v>2.1207986252836961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1.26692114679854</v>
      </c>
      <c r="AS188">
        <f>_xlfn.RANK.AVG(Table2[[#This Row],[1Y Return vs Nifty Z-Score]],Table2[1Y Return vs Nifty Z-Score])</f>
        <v>173</v>
      </c>
      <c r="AT188">
        <f>_xlfn.RANK.AVG(Table2[[#This Row],[6M Return vs Nifty Z-Score]],Table2[6M Return vs Nifty Z-Score])</f>
        <v>510</v>
      </c>
      <c r="AU188">
        <f>_xlfn.RANK.AVG(Table2[[#This Row],[Sharpe Ratio Z-Score]],Table2[Sharpe Ratio Z-Score])</f>
        <v>14</v>
      </c>
      <c r="AV188">
        <f>(Table2[[#This Row],[Rank 1Y]]+Table2[[#This Row],[Rank 6M]]+Table2[[#This Row],[Rank Sharpe]])/3</f>
        <v>232.33333333333334</v>
      </c>
    </row>
    <row r="189" spans="1:48" x14ac:dyDescent="0.3">
      <c r="A189" t="s">
        <v>791</v>
      </c>
      <c r="B189" t="s">
        <v>792</v>
      </c>
      <c r="C189" t="s">
        <v>3112</v>
      </c>
      <c r="D189" t="s">
        <v>464</v>
      </c>
      <c r="E189">
        <v>19396.71125018</v>
      </c>
      <c r="F189">
        <v>304.7</v>
      </c>
      <c r="G189">
        <v>19.029607765688201</v>
      </c>
      <c r="H189">
        <f>(Table2[[#This Row],[1Y Return vs Nifty]]-AVERAGE(Table2[1Y Return vs Nifty]))/_xlfn.STDEV.P(Table2[1Y Return vs Nifty])</f>
        <v>4.8503964360626095E-3</v>
      </c>
      <c r="I189">
        <v>-12.3810916412223</v>
      </c>
      <c r="J189">
        <f>(Table2[[#This Row],[1M Return vs Nifty]]-AVERAGE(Table2[1M Return vs Nifty]))/_xlfn.STDEV.P(Table2[1M Return vs Nifty])</f>
        <v>-1.2367412560241309</v>
      </c>
      <c r="K189">
        <v>0.89498752272081605</v>
      </c>
      <c r="L189">
        <f>(Table2[[#This Row],[6M Return vs Nifty]]-AVERAGE(Table2[6M Return vs Nifty]))/_xlfn.STDEV.P(Table2[6M Return vs Nifty])</f>
        <v>-3.7206357809302169E-2</v>
      </c>
      <c r="M189">
        <v>-12.0161192527538</v>
      </c>
      <c r="N189">
        <f>(Table2[[#This Row],[1W Return vs Nifty]]-AVERAGE(Table2[1W Return vs Nifty]))/_xlfn.STDEV.P(Table2[1W Return vs Nifty])</f>
        <v>-1.655057461978537</v>
      </c>
      <c r="O189">
        <v>338.9</v>
      </c>
      <c r="P189">
        <v>340.12290928000601</v>
      </c>
      <c r="Q189">
        <v>289.09023603071898</v>
      </c>
      <c r="R189">
        <v>19.5068868119751</v>
      </c>
      <c r="S189" s="1">
        <f>(Table2[[#This Row],[Close Price]]-Table2[[#This Row],[20D EMA]])/Table2[[#This Row],[20D EMA]]</f>
        <v>-0.10091472410740629</v>
      </c>
      <c r="T189" s="1">
        <f>(Table2[[#This Row],[Close Price]]-Table2[[#This Row],[50D EMA]])/Table2[[#This Row],[50D EMA]]</f>
        <v>-0.10414737823744807</v>
      </c>
      <c r="U189" s="1">
        <f>(Table2[[#This Row],[Close Price]]-Table2[[#This Row],[200D EMA]])/Table2[[#This Row],[200D EMA]]</f>
        <v>5.3996164601084272E-2</v>
      </c>
      <c r="V189">
        <v>0.73718654450964505</v>
      </c>
      <c r="W189">
        <v>298.2</v>
      </c>
      <c r="X189">
        <v>308.75</v>
      </c>
      <c r="Y189">
        <v>298.2</v>
      </c>
      <c r="Z189">
        <v>309</v>
      </c>
      <c r="AA189">
        <v>293.55</v>
      </c>
      <c r="AB189">
        <v>383.85</v>
      </c>
      <c r="AC189" s="1">
        <f>(Table2[[#This Row],[Close Price]]/Table2[[#This Row],[Day Low]])-1</f>
        <v>2.1797451374916177E-2</v>
      </c>
      <c r="AD189" s="1">
        <f>(Table2[[#This Row],[Day High]]/Table2[[#This Row],[Close Price]])-1</f>
        <v>1.3291762389235462E-2</v>
      </c>
      <c r="AE189" s="1">
        <f>(Table2[[#This Row],[Close Price]]/Table2[[#This Row],[Current Week Low]])-1</f>
        <v>2.1797451374916177E-2</v>
      </c>
      <c r="AF189" s="1">
        <f>(Table2[[#This Row],[Current Week High]]/Table2[[#This Row],[Close Price]])-1</f>
        <v>1.4112241549064652E-2</v>
      </c>
      <c r="AG189" s="1">
        <f>(Table2[[#This Row],[Close Price]]/Table2[[#This Row],[Current Month Low]])-1</f>
        <v>3.7983307784023035E-2</v>
      </c>
      <c r="AH189" s="1">
        <f>(Table2[[#This Row],[Current Month High]]/Table2[[#This Row],[Close Price]])-1</f>
        <v>0.25976370200196919</v>
      </c>
      <c r="AI189">
        <v>25.9763702001969</v>
      </c>
      <c r="AJ189">
        <v>60.3895249374917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-0.1</v>
      </c>
      <c r="AM189" t="s">
        <v>3146</v>
      </c>
      <c r="AN189">
        <v>-13.83</v>
      </c>
      <c r="AO189" t="s">
        <v>3146</v>
      </c>
      <c r="AP189">
        <v>0.17048065661758</v>
      </c>
      <c r="AQ189">
        <f>(Table2[[#This Row],[Sharpe Ratio]]-AVERAGE(Table2[Sharpe Ratio]))/_xlfn.STDEV.P(Table2[Sharpe Ratio])</f>
        <v>1.3505698946186044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295</v>
      </c>
      <c r="AT189">
        <f>_xlfn.RANK.AVG(Table2[[#This Row],[6M Return vs Nifty Z-Score]],Table2[6M Return vs Nifty Z-Score])</f>
        <v>339</v>
      </c>
      <c r="AU189">
        <f>_xlfn.RANK.AVG(Table2[[#This Row],[Sharpe Ratio Z-Score]],Table2[Sharpe Ratio Z-Score])</f>
        <v>67</v>
      </c>
      <c r="AV189">
        <f>(Table2[[#This Row],[Rank 1Y]]+Table2[[#This Row],[Rank 6M]]+Table2[[#This Row],[Rank Sharpe]])/3</f>
        <v>233.66666666666666</v>
      </c>
    </row>
    <row r="190" spans="1:48" x14ac:dyDescent="0.3">
      <c r="A190" t="s">
        <v>1196</v>
      </c>
      <c r="B190" t="s">
        <v>1197</v>
      </c>
      <c r="C190" t="s">
        <v>3114</v>
      </c>
      <c r="D190" t="s">
        <v>136</v>
      </c>
      <c r="E190">
        <v>9624.7200063100008</v>
      </c>
      <c r="F190">
        <v>405.85</v>
      </c>
      <c r="G190">
        <v>159.792287350744</v>
      </c>
      <c r="H190">
        <f>(Table2[[#This Row],[1Y Return vs Nifty]]-AVERAGE(Table2[1Y Return vs Nifty]))/_xlfn.STDEV.P(Table2[1Y Return vs Nifty])</f>
        <v>2.5109589348294925</v>
      </c>
      <c r="I190">
        <v>4.2955982524251102</v>
      </c>
      <c r="J190">
        <f>(Table2[[#This Row],[1M Return vs Nifty]]-AVERAGE(Table2[1M Return vs Nifty]))/_xlfn.STDEV.P(Table2[1M Return vs Nifty])</f>
        <v>0.69118335097696459</v>
      </c>
      <c r="K190">
        <v>-9.4259239327189501</v>
      </c>
      <c r="L190">
        <f>(Table2[[#This Row],[6M Return vs Nifty]]-AVERAGE(Table2[6M Return vs Nifty]))/_xlfn.STDEV.P(Table2[6M Return vs Nifty])</f>
        <v>-0.4094270347947282</v>
      </c>
      <c r="M190">
        <v>-11.190325027863601</v>
      </c>
      <c r="N190">
        <f>(Table2[[#This Row],[1W Return vs Nifty]]-AVERAGE(Table2[1W Return vs Nifty]))/_xlfn.STDEV.P(Table2[1W Return vs Nifty])</f>
        <v>-1.4753031927053544</v>
      </c>
      <c r="O190">
        <v>405.48</v>
      </c>
      <c r="P190">
        <v>418.95519396275603</v>
      </c>
      <c r="Q190">
        <v>366.73290965370501</v>
      </c>
      <c r="R190">
        <v>51.730904479250498</v>
      </c>
      <c r="S190" s="1">
        <f>(Table2[[#This Row],[Close Price]]-Table2[[#This Row],[20D EMA]])/Table2[[#This Row],[20D EMA]]</f>
        <v>9.1249876689356946E-4</v>
      </c>
      <c r="T190" s="1">
        <f>(Table2[[#This Row],[Close Price]]-Table2[[#This Row],[50D EMA]])/Table2[[#This Row],[50D EMA]]</f>
        <v>-3.1280657577719445E-2</v>
      </c>
      <c r="U190" s="1">
        <f>(Table2[[#This Row],[Close Price]]-Table2[[#This Row],[200D EMA]])/Table2[[#This Row],[200D EMA]]</f>
        <v>0.10666370351990533</v>
      </c>
      <c r="V190">
        <v>2.0552299025889198</v>
      </c>
      <c r="W190">
        <v>383</v>
      </c>
      <c r="X190">
        <v>409</v>
      </c>
      <c r="Y190">
        <v>371.25</v>
      </c>
      <c r="Z190">
        <v>409</v>
      </c>
      <c r="AA190">
        <v>348.55</v>
      </c>
      <c r="AB190">
        <v>446</v>
      </c>
      <c r="AC190" s="1">
        <f>(Table2[[#This Row],[Close Price]]/Table2[[#This Row],[Day Low]])-1</f>
        <v>5.9660574412532696E-2</v>
      </c>
      <c r="AD190" s="1">
        <f>(Table2[[#This Row],[Day High]]/Table2[[#This Row],[Close Price]])-1</f>
        <v>7.761488234569347E-3</v>
      </c>
      <c r="AE190" s="1">
        <f>(Table2[[#This Row],[Close Price]]/Table2[[#This Row],[Current Week Low]])-1</f>
        <v>9.3198653198653281E-2</v>
      </c>
      <c r="AF190" s="1">
        <f>(Table2[[#This Row],[Current Week High]]/Table2[[#This Row],[Close Price]])-1</f>
        <v>7.761488234569347E-3</v>
      </c>
      <c r="AG190" s="1">
        <f>(Table2[[#This Row],[Close Price]]/Table2[[#This Row],[Current Month Low]])-1</f>
        <v>0.16439535217328927</v>
      </c>
      <c r="AH190" s="1">
        <f>(Table2[[#This Row],[Current Month High]]/Table2[[#This Row],[Close Price]])-1</f>
        <v>9.892817543427368E-2</v>
      </c>
      <c r="AI190">
        <v>40.3474189971664</v>
      </c>
      <c r="AJ190">
        <v>193.88124547429399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-0.12</v>
      </c>
      <c r="AM190" t="s">
        <v>3146</v>
      </c>
      <c r="AN190">
        <v>2.89</v>
      </c>
      <c r="AO190" t="s">
        <v>3147</v>
      </c>
      <c r="AP190">
        <v>9.9070671049834996E-2</v>
      </c>
      <c r="AQ190">
        <f>(Table2[[#This Row],[Sharpe Ratio]]-AVERAGE(Table2[Sharpe Ratio]))/_xlfn.STDEV.P(Table2[Sharpe Ratio])</f>
        <v>0.50181069686428326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21</v>
      </c>
      <c r="AT190">
        <f>_xlfn.RANK.AVG(Table2[[#This Row],[6M Return vs Nifty Z-Score]],Table2[6M Return vs Nifty Z-Score])</f>
        <v>466</v>
      </c>
      <c r="AU190">
        <f>_xlfn.RANK.AVG(Table2[[#This Row],[Sharpe Ratio Z-Score]],Table2[Sharpe Ratio Z-Score])</f>
        <v>217</v>
      </c>
      <c r="AV190">
        <f>(Table2[[#This Row],[Rank 1Y]]+Table2[[#This Row],[Rank 6M]]+Table2[[#This Row],[Rank Sharpe]])/3</f>
        <v>234.66666666666666</v>
      </c>
    </row>
    <row r="191" spans="1:48" x14ac:dyDescent="0.3">
      <c r="A191" t="s">
        <v>818</v>
      </c>
      <c r="B191" t="s">
        <v>819</v>
      </c>
      <c r="C191" t="s">
        <v>3103</v>
      </c>
      <c r="D191" t="s">
        <v>40</v>
      </c>
      <c r="E191">
        <v>18555.052781319999</v>
      </c>
      <c r="F191">
        <v>505.3</v>
      </c>
      <c r="G191">
        <v>9.3807003783202294</v>
      </c>
      <c r="H191">
        <f>(Table2[[#This Row],[1Y Return vs Nifty]]-AVERAGE(Table2[1Y Return vs Nifty]))/_xlfn.STDEV.P(Table2[1Y Return vs Nifty])</f>
        <v>-0.16693667994620268</v>
      </c>
      <c r="I191">
        <v>-4.3416574691710599</v>
      </c>
      <c r="J191">
        <f>(Table2[[#This Row],[1M Return vs Nifty]]-AVERAGE(Table2[1M Return vs Nifty]))/_xlfn.STDEV.P(Table2[1M Return vs Nifty])</f>
        <v>-0.30733481712601346</v>
      </c>
      <c r="K191">
        <v>9.2268973362665392</v>
      </c>
      <c r="L191">
        <f>(Table2[[#This Row],[6M Return vs Nifty]]-AVERAGE(Table2[6M Return vs Nifty]))/_xlfn.STDEV.P(Table2[6M Return vs Nifty])</f>
        <v>0.26328155207824167</v>
      </c>
      <c r="M191">
        <v>-6.54229105123928</v>
      </c>
      <c r="N191">
        <f>(Table2[[#This Row],[1W Return vs Nifty]]-AVERAGE(Table2[1W Return vs Nifty]))/_xlfn.STDEV.P(Table2[1W Return vs Nifty])</f>
        <v>-0.46354514712672212</v>
      </c>
      <c r="O191">
        <v>514.78</v>
      </c>
      <c r="P191">
        <v>523.89646315584196</v>
      </c>
      <c r="Q191">
        <v>479.07302135568</v>
      </c>
      <c r="R191">
        <v>47.140207770312699</v>
      </c>
      <c r="S191" s="1">
        <f>(Table2[[#This Row],[Close Price]]-Table2[[#This Row],[20D EMA]])/Table2[[#This Row],[20D EMA]]</f>
        <v>-1.8415633863009366E-2</v>
      </c>
      <c r="T191" s="1">
        <f>(Table2[[#This Row],[Close Price]]-Table2[[#This Row],[50D EMA]])/Table2[[#This Row],[50D EMA]]</f>
        <v>-3.5496447225126827E-2</v>
      </c>
      <c r="U191" s="1">
        <f>(Table2[[#This Row],[Close Price]]-Table2[[#This Row],[200D EMA]])/Table2[[#This Row],[200D EMA]]</f>
        <v>5.4745263196209537E-2</v>
      </c>
      <c r="V191">
        <v>1.6948711267024601</v>
      </c>
      <c r="W191">
        <v>481.15</v>
      </c>
      <c r="X191">
        <v>509</v>
      </c>
      <c r="Y191">
        <v>474.05</v>
      </c>
      <c r="Z191">
        <v>509</v>
      </c>
      <c r="AA191">
        <v>474.05</v>
      </c>
      <c r="AB191">
        <v>573.20000000000005</v>
      </c>
      <c r="AC191" s="1">
        <f>(Table2[[#This Row],[Close Price]]/Table2[[#This Row],[Day Low]])-1</f>
        <v>5.0192247739790252E-2</v>
      </c>
      <c r="AD191" s="1">
        <f>(Table2[[#This Row],[Day High]]/Table2[[#This Row],[Close Price]])-1</f>
        <v>7.3223827429249599E-3</v>
      </c>
      <c r="AE191" s="1">
        <f>(Table2[[#This Row],[Close Price]]/Table2[[#This Row],[Current Week Low]])-1</f>
        <v>6.592131631684417E-2</v>
      </c>
      <c r="AF191" s="1">
        <f>(Table2[[#This Row],[Current Week High]]/Table2[[#This Row],[Close Price]])-1</f>
        <v>7.3223827429249599E-3</v>
      </c>
      <c r="AG191" s="1">
        <f>(Table2[[#This Row],[Close Price]]/Table2[[#This Row],[Current Month Low]])-1</f>
        <v>6.592131631684417E-2</v>
      </c>
      <c r="AH191" s="1">
        <f>(Table2[[#This Row],[Current Month High]]/Table2[[#This Row],[Close Price]])-1</f>
        <v>0.13437561844448842</v>
      </c>
      <c r="AI191">
        <v>17.9200474965367</v>
      </c>
      <c r="AJ191">
        <v>42.338028169014002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-0.03</v>
      </c>
      <c r="AM191" t="s">
        <v>3146</v>
      </c>
      <c r="AN191">
        <v>-4.16</v>
      </c>
      <c r="AO191" t="s">
        <v>3146</v>
      </c>
      <c r="AP191">
        <v>0.14355737805100799</v>
      </c>
      <c r="AQ191">
        <f>(Table2[[#This Row],[Sharpe Ratio]]-AVERAGE(Table2[Sharpe Ratio]))/_xlfn.STDEV.P(Table2[Sharpe Ratio])</f>
        <v>1.030567304849122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361</v>
      </c>
      <c r="AT191">
        <f>_xlfn.RANK.AVG(Table2[[#This Row],[6M Return vs Nifty Z-Score]],Table2[6M Return vs Nifty Z-Score])</f>
        <v>231</v>
      </c>
      <c r="AU191">
        <f>_xlfn.RANK.AVG(Table2[[#This Row],[Sharpe Ratio Z-Score]],Table2[Sharpe Ratio Z-Score])</f>
        <v>113</v>
      </c>
      <c r="AV191">
        <f>(Table2[[#This Row],[Rank 1Y]]+Table2[[#This Row],[Rank 6M]]+Table2[[#This Row],[Rank Sharpe]])/3</f>
        <v>235</v>
      </c>
    </row>
    <row r="192" spans="1:48" x14ac:dyDescent="0.3">
      <c r="A192" t="s">
        <v>941</v>
      </c>
      <c r="B192" t="s">
        <v>942</v>
      </c>
      <c r="C192" t="s">
        <v>3113</v>
      </c>
      <c r="D192" t="s">
        <v>721</v>
      </c>
      <c r="E192">
        <v>15297.1927108</v>
      </c>
      <c r="F192">
        <v>371.8</v>
      </c>
      <c r="G192">
        <v>17.122116451264599</v>
      </c>
      <c r="H192">
        <f>(Table2[[#This Row],[1Y Return vs Nifty]]-AVERAGE(Table2[1Y Return vs Nifty]))/_xlfn.STDEV.P(Table2[1Y Return vs Nifty])</f>
        <v>-2.9110169561118147E-2</v>
      </c>
      <c r="I192">
        <v>8.9813273042699304</v>
      </c>
      <c r="J192">
        <f>(Table2[[#This Row],[1M Return vs Nifty]]-AVERAGE(Table2[1M Return vs Nifty]))/_xlfn.STDEV.P(Table2[1M Return vs Nifty])</f>
        <v>1.232881517603708</v>
      </c>
      <c r="K192">
        <v>-1.80914930930026</v>
      </c>
      <c r="L192">
        <f>(Table2[[#This Row],[6M Return vs Nifty]]-AVERAGE(Table2[6M Return vs Nifty]))/_xlfn.STDEV.P(Table2[6M Return vs Nifty])</f>
        <v>-0.13473026803969204</v>
      </c>
      <c r="M192">
        <v>2.76937845390079</v>
      </c>
      <c r="N192">
        <f>(Table2[[#This Row],[1W Return vs Nifty]]-AVERAGE(Table2[1W Return vs Nifty]))/_xlfn.STDEV.P(Table2[1W Return vs Nifty])</f>
        <v>1.563367002606932</v>
      </c>
      <c r="O192">
        <v>375.78</v>
      </c>
      <c r="P192">
        <v>381.50474450906398</v>
      </c>
      <c r="Q192">
        <v>354.07384698794601</v>
      </c>
      <c r="R192">
        <v>48.089574161247199</v>
      </c>
      <c r="S192" s="1">
        <f>(Table2[[#This Row],[Close Price]]-Table2[[#This Row],[20D EMA]])/Table2[[#This Row],[20D EMA]]</f>
        <v>-1.0591303422215023E-2</v>
      </c>
      <c r="T192" s="1">
        <f>(Table2[[#This Row],[Close Price]]-Table2[[#This Row],[50D EMA]])/Table2[[#This Row],[50D EMA]]</f>
        <v>-2.5438070295960371E-2</v>
      </c>
      <c r="U192" s="1">
        <f>(Table2[[#This Row],[Close Price]]-Table2[[#This Row],[200D EMA]])/Table2[[#This Row],[200D EMA]]</f>
        <v>5.0063434966597417E-2</v>
      </c>
      <c r="V192">
        <v>0.82121348650510195</v>
      </c>
      <c r="W192">
        <v>370.45</v>
      </c>
      <c r="X192">
        <v>381.3</v>
      </c>
      <c r="Y192">
        <v>369.45</v>
      </c>
      <c r="Z192">
        <v>382</v>
      </c>
      <c r="AA192">
        <v>338.7</v>
      </c>
      <c r="AB192">
        <v>394.7</v>
      </c>
      <c r="AC192" s="1">
        <f>(Table2[[#This Row],[Close Price]]/Table2[[#This Row],[Day Low]])-1</f>
        <v>3.6442164934540333E-3</v>
      </c>
      <c r="AD192" s="1">
        <f>(Table2[[#This Row],[Day High]]/Table2[[#This Row],[Close Price]])-1</f>
        <v>2.5551371705217818E-2</v>
      </c>
      <c r="AE192" s="1">
        <f>(Table2[[#This Row],[Close Price]]/Table2[[#This Row],[Current Week Low]])-1</f>
        <v>6.3608066044120726E-3</v>
      </c>
      <c r="AF192" s="1">
        <f>(Table2[[#This Row],[Current Week High]]/Table2[[#This Row],[Close Price]])-1</f>
        <v>2.7434104357181299E-2</v>
      </c>
      <c r="AG192" s="1">
        <f>(Table2[[#This Row],[Close Price]]/Table2[[#This Row],[Current Month Low]])-1</f>
        <v>9.7726601712429861E-2</v>
      </c>
      <c r="AH192" s="1">
        <f>(Table2[[#This Row],[Current Month High]]/Table2[[#This Row],[Close Price]])-1</f>
        <v>6.1592253899946048E-2</v>
      </c>
      <c r="AI192">
        <v>27.595481441635201</v>
      </c>
      <c r="AJ192">
        <v>51.7860787915901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-0.09</v>
      </c>
      <c r="AM192" t="s">
        <v>3146</v>
      </c>
      <c r="AN192">
        <v>2.5099999999999998</v>
      </c>
      <c r="AO192" t="s">
        <v>3147</v>
      </c>
      <c r="AP192">
        <v>0.195582426730189</v>
      </c>
      <c r="AQ192">
        <f>(Table2[[#This Row],[Sharpe Ratio]]-AVERAGE(Table2[Sharpe Ratio]))/_xlfn.STDEV.P(Table2[Sharpe Ratio])</f>
        <v>1.6489225422714948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304</v>
      </c>
      <c r="AT192">
        <f>_xlfn.RANK.AVG(Table2[[#This Row],[6M Return vs Nifty Z-Score]],Table2[6M Return vs Nifty Z-Score])</f>
        <v>375</v>
      </c>
      <c r="AU192">
        <f>_xlfn.RANK.AVG(Table2[[#This Row],[Sharpe Ratio Z-Score]],Table2[Sharpe Ratio Z-Score])</f>
        <v>28</v>
      </c>
      <c r="AV192">
        <f>(Table2[[#This Row],[Rank 1Y]]+Table2[[#This Row],[Rank 6M]]+Table2[[#This Row],[Rank Sharpe]])/3</f>
        <v>235.66666666666666</v>
      </c>
    </row>
    <row r="193" spans="1:48" x14ac:dyDescent="0.3">
      <c r="A193" t="s">
        <v>147</v>
      </c>
      <c r="B193" t="s">
        <v>148</v>
      </c>
      <c r="C193" t="s">
        <v>3108</v>
      </c>
      <c r="D193" t="s">
        <v>149</v>
      </c>
      <c r="E193">
        <v>184387.06353275999</v>
      </c>
      <c r="F193">
        <v>472.3</v>
      </c>
      <c r="G193">
        <v>89.749366917199495</v>
      </c>
      <c r="H193">
        <f>(Table2[[#This Row],[1Y Return vs Nifty]]-AVERAGE(Table2[1Y Return vs Nifty]))/_xlfn.STDEV.P(Table2[1Y Return vs Nifty])</f>
        <v>1.2639298112722754</v>
      </c>
      <c r="I193">
        <v>-2.7328806373741799</v>
      </c>
      <c r="J193">
        <f>(Table2[[#This Row],[1M Return vs Nifty]]-AVERAGE(Table2[1M Return vs Nifty]))/_xlfn.STDEV.P(Table2[1M Return vs Nifty])</f>
        <v>-0.12135064035146367</v>
      </c>
      <c r="K193">
        <v>8.19125614927637</v>
      </c>
      <c r="L193">
        <f>(Table2[[#This Row],[6M Return vs Nifty]]-AVERAGE(Table2[6M Return vs Nifty]))/_xlfn.STDEV.P(Table2[6M Return vs Nifty])</f>
        <v>0.22593145316500129</v>
      </c>
      <c r="M193">
        <v>-1.47970173282969</v>
      </c>
      <c r="N193">
        <f>(Table2[[#This Row],[1W Return vs Nifty]]-AVERAGE(Table2[1W Return vs Nifty]))/_xlfn.STDEV.P(Table2[1W Return vs Nifty])</f>
        <v>0.63845098717893389</v>
      </c>
      <c r="O193">
        <v>476.1</v>
      </c>
      <c r="P193">
        <v>470.12476379637297</v>
      </c>
      <c r="Q193">
        <v>407.07001851263999</v>
      </c>
      <c r="R193">
        <v>47.828070861429097</v>
      </c>
      <c r="S193" s="1">
        <f>(Table2[[#This Row],[Close Price]]-Table2[[#This Row],[20D EMA]])/Table2[[#This Row],[20D EMA]]</f>
        <v>-7.9815164881327696E-3</v>
      </c>
      <c r="T193" s="1">
        <f>(Table2[[#This Row],[Close Price]]-Table2[[#This Row],[50D EMA]])/Table2[[#This Row],[50D EMA]]</f>
        <v>4.6269338931679968E-3</v>
      </c>
      <c r="U193" s="1">
        <f>(Table2[[#This Row],[Close Price]]-Table2[[#This Row],[200D EMA]])/Table2[[#This Row],[200D EMA]]</f>
        <v>0.16024265733373963</v>
      </c>
      <c r="V193">
        <v>0.60882125410219001</v>
      </c>
      <c r="W193">
        <v>458.95</v>
      </c>
      <c r="X193">
        <v>473.9</v>
      </c>
      <c r="Y193">
        <v>455.4</v>
      </c>
      <c r="Z193">
        <v>473.9</v>
      </c>
      <c r="AA193">
        <v>449.05</v>
      </c>
      <c r="AB193">
        <v>521.35</v>
      </c>
      <c r="AC193" s="1">
        <f>(Table2[[#This Row],[Close Price]]/Table2[[#This Row],[Day Low]])-1</f>
        <v>2.9088135962523243E-2</v>
      </c>
      <c r="AD193" s="1">
        <f>(Table2[[#This Row],[Day High]]/Table2[[#This Row],[Close Price]])-1</f>
        <v>3.3876773237349056E-3</v>
      </c>
      <c r="AE193" s="1">
        <f>(Table2[[#This Row],[Close Price]]/Table2[[#This Row],[Current Week Low]])-1</f>
        <v>3.7110232762406659E-2</v>
      </c>
      <c r="AF193" s="1">
        <f>(Table2[[#This Row],[Current Week High]]/Table2[[#This Row],[Close Price]])-1</f>
        <v>3.3876773237349056E-3</v>
      </c>
      <c r="AG193" s="1">
        <f>(Table2[[#This Row],[Close Price]]/Table2[[#This Row],[Current Month Low]])-1</f>
        <v>5.1775971495379158E-2</v>
      </c>
      <c r="AH193" s="1">
        <f>(Table2[[#This Row],[Current Month High]]/Table2[[#This Row],[Close Price]])-1</f>
        <v>0.10385348295574848</v>
      </c>
      <c r="AI193">
        <v>10.8723269108617</v>
      </c>
      <c r="AJ193">
        <v>120.23781767311699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7.0000000000000007E-2</v>
      </c>
      <c r="AM193" t="s">
        <v>3147</v>
      </c>
      <c r="AN193">
        <v>-5.07</v>
      </c>
      <c r="AO193" t="s">
        <v>3146</v>
      </c>
      <c r="AP193">
        <v>4.0903449036929003E-2</v>
      </c>
      <c r="AQ193">
        <f>(Table2[[#This Row],[Sharpe Ratio]]-AVERAGE(Table2[Sharpe Ratio]))/_xlfn.STDEV.P(Table2[Sharpe Ratio])</f>
        <v>-0.18954870194746198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1.8174129093172851</v>
      </c>
      <c r="AS193">
        <f>_xlfn.RANK.AVG(Table2[[#This Row],[1Y Return vs Nifty Z-Score]],Table2[1Y Return vs Nifty Z-Score])</f>
        <v>73</v>
      </c>
      <c r="AT193">
        <f>_xlfn.RANK.AVG(Table2[[#This Row],[6M Return vs Nifty Z-Score]],Table2[6M Return vs Nifty Z-Score])</f>
        <v>241</v>
      </c>
      <c r="AU193">
        <f>_xlfn.RANK.AVG(Table2[[#This Row],[Sharpe Ratio Z-Score]],Table2[Sharpe Ratio Z-Score])</f>
        <v>397</v>
      </c>
      <c r="AV193">
        <f>(Table2[[#This Row],[Rank 1Y]]+Table2[[#This Row],[Rank 6M]]+Table2[[#This Row],[Rank Sharpe]])/3</f>
        <v>237</v>
      </c>
    </row>
    <row r="194" spans="1:48" x14ac:dyDescent="0.3">
      <c r="A194" t="s">
        <v>693</v>
      </c>
      <c r="B194" t="s">
        <v>694</v>
      </c>
      <c r="C194" t="s">
        <v>3104</v>
      </c>
      <c r="D194" t="s">
        <v>48</v>
      </c>
      <c r="E194">
        <v>25371.9</v>
      </c>
      <c r="F194">
        <v>93.97</v>
      </c>
      <c r="G194">
        <v>81.613612797838897</v>
      </c>
      <c r="H194">
        <f>(Table2[[#This Row],[1Y Return vs Nifty]]-AVERAGE(Table2[1Y Return vs Nifty]))/_xlfn.STDEV.P(Table2[1Y Return vs Nifty])</f>
        <v>1.1190825909372928</v>
      </c>
      <c r="I194">
        <v>-14.8103161591185</v>
      </c>
      <c r="J194">
        <f>(Table2[[#This Row],[1M Return vs Nifty]]-AVERAGE(Table2[1M Return vs Nifty]))/_xlfn.STDEV.P(Table2[1M Return vs Nifty])</f>
        <v>-1.5175740684017522</v>
      </c>
      <c r="K194">
        <v>-8.8935596896183995</v>
      </c>
      <c r="L194">
        <f>(Table2[[#This Row],[6M Return vs Nifty]]-AVERAGE(Table2[6M Return vs Nifty]))/_xlfn.STDEV.P(Table2[6M Return vs Nifty])</f>
        <v>-0.39022747283498677</v>
      </c>
      <c r="M194">
        <v>-7.2711451106888498</v>
      </c>
      <c r="N194">
        <f>(Table2[[#This Row],[1W Return vs Nifty]]-AVERAGE(Table2[1W Return vs Nifty]))/_xlfn.STDEV.P(Table2[1W Return vs Nifty])</f>
        <v>-0.62219802324797424</v>
      </c>
      <c r="O194">
        <v>104.13</v>
      </c>
      <c r="P194">
        <v>110.56342332406101</v>
      </c>
      <c r="Q194">
        <v>97.891938631247996</v>
      </c>
      <c r="R194">
        <v>30.818658382400599</v>
      </c>
      <c r="S194" s="1">
        <f>(Table2[[#This Row],[Close Price]]-Table2[[#This Row],[20D EMA]])/Table2[[#This Row],[20D EMA]]</f>
        <v>-9.7570344761355968E-2</v>
      </c>
      <c r="T194" s="1">
        <f>(Table2[[#This Row],[Close Price]]-Table2[[#This Row],[50D EMA]])/Table2[[#This Row],[50D EMA]]</f>
        <v>-0.15008058565105878</v>
      </c>
      <c r="U194" s="1">
        <f>(Table2[[#This Row],[Close Price]]-Table2[[#This Row],[200D EMA]])/Table2[[#This Row],[200D EMA]]</f>
        <v>-4.0063959158288427E-2</v>
      </c>
      <c r="V194">
        <v>0.28472398724030801</v>
      </c>
      <c r="W194">
        <v>91.18</v>
      </c>
      <c r="X194">
        <v>95.35</v>
      </c>
      <c r="Y194">
        <v>85.21</v>
      </c>
      <c r="Z194">
        <v>95.35</v>
      </c>
      <c r="AA194">
        <v>85.21</v>
      </c>
      <c r="AB194">
        <v>121.13</v>
      </c>
      <c r="AC194" s="1">
        <f>(Table2[[#This Row],[Close Price]]/Table2[[#This Row],[Day Low]])-1</f>
        <v>3.0598815529721435E-2</v>
      </c>
      <c r="AD194" s="1">
        <f>(Table2[[#This Row],[Day High]]/Table2[[#This Row],[Close Price]])-1</f>
        <v>1.4685537937639603E-2</v>
      </c>
      <c r="AE194" s="1">
        <f>(Table2[[#This Row],[Close Price]]/Table2[[#This Row],[Current Week Low]])-1</f>
        <v>0.10280483511324978</v>
      </c>
      <c r="AF194" s="1">
        <f>(Table2[[#This Row],[Current Week High]]/Table2[[#This Row],[Close Price]])-1</f>
        <v>1.4685537937639603E-2</v>
      </c>
      <c r="AG194" s="1">
        <f>(Table2[[#This Row],[Close Price]]/Table2[[#This Row],[Current Month Low]])-1</f>
        <v>0.10280483511324978</v>
      </c>
      <c r="AH194" s="1">
        <f>(Table2[[#This Row],[Current Month High]]/Table2[[#This Row],[Close Price]])-1</f>
        <v>0.28902841332340112</v>
      </c>
      <c r="AI194">
        <v>48.8063566386435</v>
      </c>
      <c r="AJ194">
        <v>123.206650831353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-0.22</v>
      </c>
      <c r="AM194" t="s">
        <v>3146</v>
      </c>
      <c r="AN194">
        <v>-17.61</v>
      </c>
      <c r="AO194" t="s">
        <v>3146</v>
      </c>
      <c r="AP194">
        <v>0.115481167717218</v>
      </c>
      <c r="AQ194">
        <f>(Table2[[#This Row],[Sharpe Ratio]]-AVERAGE(Table2[Sharpe Ratio]))/_xlfn.STDEV.P(Table2[Sharpe Ratio])</f>
        <v>0.69686128923478941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88</v>
      </c>
      <c r="AT194">
        <f>_xlfn.RANK.AVG(Table2[[#This Row],[6M Return vs Nifty Z-Score]],Table2[6M Return vs Nifty Z-Score])</f>
        <v>458</v>
      </c>
      <c r="AU194">
        <f>_xlfn.RANK.AVG(Table2[[#This Row],[Sharpe Ratio Z-Score]],Table2[Sharpe Ratio Z-Score])</f>
        <v>168</v>
      </c>
      <c r="AV194">
        <f>(Table2[[#This Row],[Rank 1Y]]+Table2[[#This Row],[Rank 6M]]+Table2[[#This Row],[Rank Sharpe]])/3</f>
        <v>238</v>
      </c>
    </row>
    <row r="195" spans="1:48" x14ac:dyDescent="0.3">
      <c r="A195" t="s">
        <v>757</v>
      </c>
      <c r="B195" t="s">
        <v>758</v>
      </c>
      <c r="C195" t="s">
        <v>3103</v>
      </c>
      <c r="D195" t="s">
        <v>128</v>
      </c>
      <c r="E195">
        <v>21115.981150299998</v>
      </c>
      <c r="F195">
        <v>843.35</v>
      </c>
      <c r="G195">
        <v>51.403661105083003</v>
      </c>
      <c r="H195">
        <f>(Table2[[#This Row],[1Y Return vs Nifty]]-AVERAGE(Table2[1Y Return vs Nifty]))/_xlfn.STDEV.P(Table2[1Y Return vs Nifty])</f>
        <v>0.58123109432720443</v>
      </c>
      <c r="I195">
        <v>-3.9212934154678298</v>
      </c>
      <c r="J195">
        <f>(Table2[[#This Row],[1M Return vs Nifty]]-AVERAGE(Table2[1M Return vs Nifty]))/_xlfn.STDEV.P(Table2[1M Return vs Nifty])</f>
        <v>-0.2587382306210439</v>
      </c>
      <c r="K195">
        <v>51.476090517761797</v>
      </c>
      <c r="L195">
        <f>(Table2[[#This Row],[6M Return vs Nifty]]-AVERAGE(Table2[6M Return vs Nifty]))/_xlfn.STDEV.P(Table2[6M Return vs Nifty])</f>
        <v>1.7869864453912843</v>
      </c>
      <c r="M195">
        <v>-3.7974446362138798</v>
      </c>
      <c r="N195">
        <f>(Table2[[#This Row],[1W Return vs Nifty]]-AVERAGE(Table2[1W Return vs Nifty]))/_xlfn.STDEV.P(Table2[1W Return vs Nifty])</f>
        <v>0.13393767211388177</v>
      </c>
      <c r="O195">
        <v>872.4</v>
      </c>
      <c r="P195">
        <v>859.390252082762</v>
      </c>
      <c r="Q195">
        <v>710.82098321230603</v>
      </c>
      <c r="R195">
        <v>41.1236141166397</v>
      </c>
      <c r="S195" s="1">
        <f>(Table2[[#This Row],[Close Price]]-Table2[[#This Row],[20D EMA]])/Table2[[#This Row],[20D EMA]]</f>
        <v>-3.3298945437872485E-2</v>
      </c>
      <c r="T195" s="1">
        <f>(Table2[[#This Row],[Close Price]]-Table2[[#This Row],[50D EMA]])/Table2[[#This Row],[50D EMA]]</f>
        <v>-1.8664689346764029E-2</v>
      </c>
      <c r="U195" s="1">
        <f>(Table2[[#This Row],[Close Price]]-Table2[[#This Row],[200D EMA]])/Table2[[#This Row],[200D EMA]]</f>
        <v>0.18644499799200581</v>
      </c>
      <c r="V195">
        <v>0.82981270852906497</v>
      </c>
      <c r="W195">
        <v>836</v>
      </c>
      <c r="X195">
        <v>865.8</v>
      </c>
      <c r="Y195">
        <v>835.05</v>
      </c>
      <c r="Z195">
        <v>876</v>
      </c>
      <c r="AA195">
        <v>822.8</v>
      </c>
      <c r="AB195">
        <v>965</v>
      </c>
      <c r="AC195" s="1">
        <f>(Table2[[#This Row],[Close Price]]/Table2[[#This Row],[Day Low]])-1</f>
        <v>8.791866028708073E-3</v>
      </c>
      <c r="AD195" s="1">
        <f>(Table2[[#This Row],[Day High]]/Table2[[#This Row],[Close Price]])-1</f>
        <v>2.6620027272188151E-2</v>
      </c>
      <c r="AE195" s="1">
        <f>(Table2[[#This Row],[Close Price]]/Table2[[#This Row],[Current Week Low]])-1</f>
        <v>9.9395245793665321E-3</v>
      </c>
      <c r="AF195" s="1">
        <f>(Table2[[#This Row],[Current Week High]]/Table2[[#This Row],[Close Price]])-1</f>
        <v>3.8714649908104581E-2</v>
      </c>
      <c r="AG195" s="1">
        <f>(Table2[[#This Row],[Close Price]]/Table2[[#This Row],[Current Month Low]])-1</f>
        <v>2.4975692756441514E-2</v>
      </c>
      <c r="AH195" s="1">
        <f>(Table2[[#This Row],[Current Month High]]/Table2[[#This Row],[Close Price]])-1</f>
        <v>0.14424616114306033</v>
      </c>
      <c r="AI195">
        <v>19.517400841880601</v>
      </c>
      <c r="AJ195">
        <v>81.893669794025598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0.09</v>
      </c>
      <c r="AM195" t="s">
        <v>3147</v>
      </c>
      <c r="AN195">
        <v>0.19</v>
      </c>
      <c r="AO195" t="s">
        <v>3147</v>
      </c>
      <c r="AQ195">
        <f>(Table2[[#This Row],[Sharpe Ratio]]-AVERAGE(Table2[Sharpe Ratio]))/_xlfn.STDEV.P(Table2[Sharpe Ratio])</f>
        <v>-0.67571570385832558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1.567701277353001</v>
      </c>
      <c r="AS195">
        <f>_xlfn.RANK.AVG(Table2[[#This Row],[1Y Return vs Nifty Z-Score]],Table2[1Y Return vs Nifty Z-Score])</f>
        <v>157</v>
      </c>
      <c r="AT195">
        <f>_xlfn.RANK.AVG(Table2[[#This Row],[6M Return vs Nifty Z-Score]],Table2[6M Return vs Nifty Z-Score])</f>
        <v>37</v>
      </c>
      <c r="AU195">
        <f>_xlfn.RANK.AVG(Table2[[#This Row],[Sharpe Ratio Z-Score]],Table2[Sharpe Ratio Z-Score])</f>
        <v>521.5</v>
      </c>
      <c r="AV195">
        <f>(Table2[[#This Row],[Rank 1Y]]+Table2[[#This Row],[Rank 6M]]+Table2[[#This Row],[Rank Sharpe]])/3</f>
        <v>238.5</v>
      </c>
    </row>
    <row r="196" spans="1:48" x14ac:dyDescent="0.3">
      <c r="A196" t="s">
        <v>918</v>
      </c>
      <c r="B196" t="s">
        <v>919</v>
      </c>
      <c r="C196" t="s">
        <v>3103</v>
      </c>
      <c r="D196" t="s">
        <v>920</v>
      </c>
      <c r="E196">
        <v>15714.9597622</v>
      </c>
      <c r="F196">
        <v>2589.5</v>
      </c>
      <c r="G196">
        <v>66.825761413751593</v>
      </c>
      <c r="H196">
        <f>(Table2[[#This Row],[1Y Return vs Nifty]]-AVERAGE(Table2[1Y Return vs Nifty]))/_xlfn.STDEV.P(Table2[1Y Return vs Nifty])</f>
        <v>0.85580285850110527</v>
      </c>
      <c r="I196">
        <v>2.6593902649311598</v>
      </c>
      <c r="J196">
        <f>(Table2[[#This Row],[1M Return vs Nifty]]-AVERAGE(Table2[1M Return vs Nifty]))/_xlfn.STDEV.P(Table2[1M Return vs Nifty])</f>
        <v>0.5020279693407711</v>
      </c>
      <c r="K196">
        <v>33.818078162235302</v>
      </c>
      <c r="L196">
        <f>(Table2[[#This Row],[6M Return vs Nifty]]-AVERAGE(Table2[6M Return vs Nifty]))/_xlfn.STDEV.P(Table2[6M Return vs Nifty])</f>
        <v>1.1501553533343056</v>
      </c>
      <c r="M196">
        <v>-9.2583497805985697</v>
      </c>
      <c r="N196">
        <f>(Table2[[#This Row],[1W Return vs Nifty]]-AVERAGE(Table2[1W Return vs Nifty]))/_xlfn.STDEV.P(Table2[1W Return vs Nifty])</f>
        <v>-1.0547616239238853</v>
      </c>
      <c r="O196">
        <v>2681.69</v>
      </c>
      <c r="P196">
        <v>2618.3347631115798</v>
      </c>
      <c r="Q196">
        <v>2028.73745588115</v>
      </c>
      <c r="R196">
        <v>38.816676913301997</v>
      </c>
      <c r="S196" s="1">
        <f>(Table2[[#This Row],[Close Price]]-Table2[[#This Row],[20D EMA]])/Table2[[#This Row],[20D EMA]]</f>
        <v>-3.4377575334956709E-2</v>
      </c>
      <c r="T196" s="1">
        <f>(Table2[[#This Row],[Close Price]]-Table2[[#This Row],[50D EMA]])/Table2[[#This Row],[50D EMA]]</f>
        <v>-1.1012634258162292E-2</v>
      </c>
      <c r="U196" s="1">
        <f>(Table2[[#This Row],[Close Price]]-Table2[[#This Row],[200D EMA]])/Table2[[#This Row],[200D EMA]]</f>
        <v>0.27640961746589909</v>
      </c>
      <c r="V196">
        <v>1.11147740068428</v>
      </c>
      <c r="W196">
        <v>2545</v>
      </c>
      <c r="X196">
        <v>2622</v>
      </c>
      <c r="Y196">
        <v>2481.75</v>
      </c>
      <c r="Z196">
        <v>2622</v>
      </c>
      <c r="AA196">
        <v>2431.3000000000002</v>
      </c>
      <c r="AB196">
        <v>3038.6</v>
      </c>
      <c r="AC196" s="1">
        <f>(Table2[[#This Row],[Close Price]]/Table2[[#This Row],[Day Low]])-1</f>
        <v>1.7485265225933189E-2</v>
      </c>
      <c r="AD196" s="1">
        <f>(Table2[[#This Row],[Day High]]/Table2[[#This Row],[Close Price]])-1</f>
        <v>1.2550685460513522E-2</v>
      </c>
      <c r="AE196" s="1">
        <f>(Table2[[#This Row],[Close Price]]/Table2[[#This Row],[Current Week Low]])-1</f>
        <v>4.3416943688929122E-2</v>
      </c>
      <c r="AF196" s="1">
        <f>(Table2[[#This Row],[Current Week High]]/Table2[[#This Row],[Close Price]])-1</f>
        <v>1.2550685460513522E-2</v>
      </c>
      <c r="AG196" s="1">
        <f>(Table2[[#This Row],[Close Price]]/Table2[[#This Row],[Current Month Low]])-1</f>
        <v>6.5068070579525239E-2</v>
      </c>
      <c r="AH196" s="1">
        <f>(Table2[[#This Row],[Current Month High]]/Table2[[#This Row],[Close Price]])-1</f>
        <v>0.17343116431743577</v>
      </c>
      <c r="AI196">
        <v>17.3431164317435</v>
      </c>
      <c r="AJ196">
        <v>111.284268929503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0.14000000000000001</v>
      </c>
      <c r="AM196" t="s">
        <v>3147</v>
      </c>
      <c r="AN196">
        <v>-3.89</v>
      </c>
      <c r="AO196" t="s">
        <v>3146</v>
      </c>
      <c r="AQ196">
        <f>(Table2[[#This Row],[Sharpe Ratio]]-AVERAGE(Table2[Sharpe Ratio]))/_xlfn.STDEV.P(Table2[Sharpe Ratio])</f>
        <v>-0.67571570385832558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0.77750885339397113</v>
      </c>
      <c r="AS196">
        <f>_xlfn.RANK.AVG(Table2[[#This Row],[1Y Return vs Nifty Z-Score]],Table2[1Y Return vs Nifty Z-Score])</f>
        <v>114</v>
      </c>
      <c r="AT196">
        <f>_xlfn.RANK.AVG(Table2[[#This Row],[6M Return vs Nifty Z-Score]],Table2[6M Return vs Nifty Z-Score])</f>
        <v>80</v>
      </c>
      <c r="AU196">
        <f>_xlfn.RANK.AVG(Table2[[#This Row],[Sharpe Ratio Z-Score]],Table2[Sharpe Ratio Z-Score])</f>
        <v>521.5</v>
      </c>
      <c r="AV196">
        <f>(Table2[[#This Row],[Rank 1Y]]+Table2[[#This Row],[Rank 6M]]+Table2[[#This Row],[Rank Sharpe]])/3</f>
        <v>238.5</v>
      </c>
    </row>
    <row r="197" spans="1:48" x14ac:dyDescent="0.3">
      <c r="A197" t="s">
        <v>450</v>
      </c>
      <c r="B197" t="s">
        <v>451</v>
      </c>
      <c r="C197" t="s">
        <v>3101</v>
      </c>
      <c r="D197" t="s">
        <v>24</v>
      </c>
      <c r="E197">
        <v>49223.979517679902</v>
      </c>
      <c r="F197">
        <v>200.7</v>
      </c>
      <c r="G197">
        <v>13.9879965497255</v>
      </c>
      <c r="H197">
        <f>(Table2[[#This Row],[1Y Return vs Nifty]]-AVERAGE(Table2[1Y Return vs Nifty]))/_xlfn.STDEV.P(Table2[1Y Return vs Nifty])</f>
        <v>-8.4909367677760056E-2</v>
      </c>
      <c r="I197">
        <v>1.9743661490269799</v>
      </c>
      <c r="J197">
        <f>(Table2[[#This Row],[1M Return vs Nifty]]-AVERAGE(Table2[1M Return vs Nifty]))/_xlfn.STDEV.P(Table2[1M Return vs Nifty])</f>
        <v>0.42283510445791933</v>
      </c>
      <c r="K197">
        <v>17.032798062338198</v>
      </c>
      <c r="L197">
        <f>(Table2[[#This Row],[6M Return vs Nifty]]-AVERAGE(Table2[6M Return vs Nifty]))/_xlfn.STDEV.P(Table2[6M Return vs Nifty])</f>
        <v>0.54479909684973871</v>
      </c>
      <c r="M197">
        <v>-3.8698603816272401</v>
      </c>
      <c r="N197">
        <f>(Table2[[#This Row],[1W Return vs Nifty]]-AVERAGE(Table2[1W Return vs Nifty]))/_xlfn.STDEV.P(Table2[1W Return vs Nifty])</f>
        <v>0.11817461758006956</v>
      </c>
      <c r="O197">
        <v>191.21</v>
      </c>
      <c r="P197">
        <v>190.711941011449</v>
      </c>
      <c r="Q197">
        <v>175.62890294122599</v>
      </c>
      <c r="R197">
        <v>68.438007913265295</v>
      </c>
      <c r="S197" s="1">
        <f>(Table2[[#This Row],[Close Price]]-Table2[[#This Row],[20D EMA]])/Table2[[#This Row],[20D EMA]]</f>
        <v>4.9631295434339105E-2</v>
      </c>
      <c r="T197" s="1">
        <f>(Table2[[#This Row],[Close Price]]-Table2[[#This Row],[50D EMA]])/Table2[[#This Row],[50D EMA]]</f>
        <v>5.2372488768028302E-2</v>
      </c>
      <c r="U197" s="1">
        <f>(Table2[[#This Row],[Close Price]]-Table2[[#This Row],[200D EMA]])/Table2[[#This Row],[200D EMA]]</f>
        <v>0.14275040519477603</v>
      </c>
      <c r="V197">
        <v>1.26457734284921</v>
      </c>
      <c r="W197">
        <v>192.25</v>
      </c>
      <c r="X197">
        <v>201.42</v>
      </c>
      <c r="Y197">
        <v>182</v>
      </c>
      <c r="Z197">
        <v>201.42</v>
      </c>
      <c r="AA197">
        <v>182</v>
      </c>
      <c r="AB197">
        <v>201.42</v>
      </c>
      <c r="AC197" s="1">
        <f>(Table2[[#This Row],[Close Price]]/Table2[[#This Row],[Day Low]])-1</f>
        <v>4.3953185955786678E-2</v>
      </c>
      <c r="AD197" s="1">
        <f>(Table2[[#This Row],[Day High]]/Table2[[#This Row],[Close Price]])-1</f>
        <v>3.5874439461882623E-3</v>
      </c>
      <c r="AE197" s="1">
        <f>(Table2[[#This Row],[Close Price]]/Table2[[#This Row],[Current Week Low]])-1</f>
        <v>0.1027472527472526</v>
      </c>
      <c r="AF197" s="1">
        <f>(Table2[[#This Row],[Current Week High]]/Table2[[#This Row],[Close Price]])-1</f>
        <v>3.5874439461882623E-3</v>
      </c>
      <c r="AG197" s="1">
        <f>(Table2[[#This Row],[Close Price]]/Table2[[#This Row],[Current Month Low]])-1</f>
        <v>0.1027472527472526</v>
      </c>
      <c r="AH197" s="1">
        <f>(Table2[[#This Row],[Current Month High]]/Table2[[#This Row],[Close Price]])-1</f>
        <v>3.5874439461882623E-3</v>
      </c>
      <c r="AI197">
        <v>2.93472845042352</v>
      </c>
      <c r="AJ197">
        <v>46.229508196721298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-0.02</v>
      </c>
      <c r="AM197" t="s">
        <v>3146</v>
      </c>
      <c r="AN197">
        <v>7.01</v>
      </c>
      <c r="AO197" t="s">
        <v>3147</v>
      </c>
      <c r="AP197">
        <v>9.5167767945842002E-2</v>
      </c>
      <c r="AQ197">
        <f>(Table2[[#This Row],[Sharpe Ratio]]-AVERAGE(Table2[Sharpe Ratio]))/_xlfn.STDEV.P(Table2[Sharpe Ratio])</f>
        <v>0.45542187769395398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1.4563213289039214</v>
      </c>
      <c r="AS197">
        <f>_xlfn.RANK.AVG(Table2[[#This Row],[1Y Return vs Nifty Z-Score]],Table2[1Y Return vs Nifty Z-Score])</f>
        <v>328</v>
      </c>
      <c r="AT197">
        <f>_xlfn.RANK.AVG(Table2[[#This Row],[6M Return vs Nifty Z-Score]],Table2[6M Return vs Nifty Z-Score])</f>
        <v>159</v>
      </c>
      <c r="AU197">
        <f>_xlfn.RANK.AVG(Table2[[#This Row],[Sharpe Ratio Z-Score]],Table2[Sharpe Ratio Z-Score])</f>
        <v>229</v>
      </c>
      <c r="AV197">
        <f>(Table2[[#This Row],[Rank 1Y]]+Table2[[#This Row],[Rank 6M]]+Table2[[#This Row],[Rank Sharpe]])/3</f>
        <v>238.66666666666666</v>
      </c>
    </row>
    <row r="198" spans="1:48" x14ac:dyDescent="0.3">
      <c r="A198" t="s">
        <v>856</v>
      </c>
      <c r="B198" t="s">
        <v>857</v>
      </c>
      <c r="C198" t="s">
        <v>3105</v>
      </c>
      <c r="D198" t="s">
        <v>51</v>
      </c>
      <c r="E198">
        <v>17728.45993696</v>
      </c>
      <c r="F198">
        <v>1302.55</v>
      </c>
      <c r="G198">
        <v>23.085144491241302</v>
      </c>
      <c r="H198">
        <f>(Table2[[#This Row],[1Y Return vs Nifty]]-AVERAGE(Table2[1Y Return vs Nifty]))/_xlfn.STDEV.P(Table2[1Y Return vs Nifty])</f>
        <v>7.7054301943100048E-2</v>
      </c>
      <c r="I198">
        <v>5.9960867359559904</v>
      </c>
      <c r="J198">
        <f>(Table2[[#This Row],[1M Return vs Nifty]]-AVERAGE(Table2[1M Return vs Nifty]))/_xlfn.STDEV.P(Table2[1M Return vs Nifty])</f>
        <v>0.88776994053572322</v>
      </c>
      <c r="K198">
        <v>37.727739524367102</v>
      </c>
      <c r="L198">
        <f>(Table2[[#This Row],[6M Return vs Nifty]]-AVERAGE(Table2[6M Return vs Nifty]))/_xlfn.STDEV.P(Table2[6M Return vs Nifty])</f>
        <v>1.291156155955226</v>
      </c>
      <c r="M198">
        <v>-4.5167130870936898</v>
      </c>
      <c r="N198">
        <f>(Table2[[#This Row],[1W Return vs Nifty]]-AVERAGE(Table2[1W Return vs Nifty]))/_xlfn.STDEV.P(Table2[1W Return vs Nifty])</f>
        <v>-2.2628662333837729E-2</v>
      </c>
      <c r="O198">
        <v>1323.81</v>
      </c>
      <c r="P198">
        <v>1304.5189448922999</v>
      </c>
      <c r="Q198">
        <v>1100.5353141404</v>
      </c>
      <c r="R198">
        <v>43.732210677357003</v>
      </c>
      <c r="S198" s="1">
        <f>(Table2[[#This Row],[Close Price]]-Table2[[#This Row],[20D EMA]])/Table2[[#This Row],[20D EMA]]</f>
        <v>-1.6059706453342995E-2</v>
      </c>
      <c r="T198" s="1">
        <f>(Table2[[#This Row],[Close Price]]-Table2[[#This Row],[50D EMA]])/Table2[[#This Row],[50D EMA]]</f>
        <v>-1.5093264072623658E-3</v>
      </c>
      <c r="U198" s="1">
        <f>(Table2[[#This Row],[Close Price]]-Table2[[#This Row],[200D EMA]])/Table2[[#This Row],[200D EMA]]</f>
        <v>0.18356038489995063</v>
      </c>
      <c r="V198">
        <v>0.28036808413710401</v>
      </c>
      <c r="W198">
        <v>1279.55</v>
      </c>
      <c r="X198">
        <v>1350</v>
      </c>
      <c r="Y198">
        <v>1261.9000000000001</v>
      </c>
      <c r="Z198">
        <v>1350</v>
      </c>
      <c r="AA198">
        <v>1213.05</v>
      </c>
      <c r="AB198">
        <v>1440.85</v>
      </c>
      <c r="AC198" s="1">
        <f>(Table2[[#This Row],[Close Price]]/Table2[[#This Row],[Day Low]])-1</f>
        <v>1.7975069360322005E-2</v>
      </c>
      <c r="AD198" s="1">
        <f>(Table2[[#This Row],[Day High]]/Table2[[#This Row],[Close Price]])-1</f>
        <v>3.6428544009826869E-2</v>
      </c>
      <c r="AE198" s="1">
        <f>(Table2[[#This Row],[Close Price]]/Table2[[#This Row],[Current Week Low]])-1</f>
        <v>3.2213329106902222E-2</v>
      </c>
      <c r="AF198" s="1">
        <f>(Table2[[#This Row],[Current Week High]]/Table2[[#This Row],[Close Price]])-1</f>
        <v>3.6428544009826869E-2</v>
      </c>
      <c r="AG198" s="1">
        <f>(Table2[[#This Row],[Close Price]]/Table2[[#This Row],[Current Month Low]])-1</f>
        <v>7.3780965335311866E-2</v>
      </c>
      <c r="AH198" s="1">
        <f>(Table2[[#This Row],[Current Month High]]/Table2[[#This Row],[Close Price]])-1</f>
        <v>0.10617634639745122</v>
      </c>
      <c r="AI198">
        <v>16.851560400752302</v>
      </c>
      <c r="AJ198">
        <v>60.977569053945402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7.0000000000000007E-2</v>
      </c>
      <c r="AM198" t="s">
        <v>3147</v>
      </c>
      <c r="AN198">
        <v>-6.05</v>
      </c>
      <c r="AO198" t="s">
        <v>3146</v>
      </c>
      <c r="AP198">
        <v>4.5418400782309E-2</v>
      </c>
      <c r="AQ198">
        <f>(Table2[[#This Row],[Sharpe Ratio]]-AVERAGE(Table2[Sharpe Ratio]))/_xlfn.STDEV.P(Table2[Sharpe Ratio])</f>
        <v>-0.13588524310706257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2.0974664929931492</v>
      </c>
      <c r="AS198">
        <f>_xlfn.RANK.AVG(Table2[[#This Row],[1Y Return vs Nifty Z-Score]],Table2[1Y Return vs Nifty Z-Score])</f>
        <v>266</v>
      </c>
      <c r="AT198">
        <f>_xlfn.RANK.AVG(Table2[[#This Row],[6M Return vs Nifty Z-Score]],Table2[6M Return vs Nifty Z-Score])</f>
        <v>71</v>
      </c>
      <c r="AU198">
        <f>_xlfn.RANK.AVG(Table2[[#This Row],[Sharpe Ratio Z-Score]],Table2[Sharpe Ratio Z-Score])</f>
        <v>379</v>
      </c>
      <c r="AV198">
        <f>(Table2[[#This Row],[Rank 1Y]]+Table2[[#This Row],[Rank 6M]]+Table2[[#This Row],[Rank Sharpe]])/3</f>
        <v>238.66666666666666</v>
      </c>
    </row>
    <row r="199" spans="1:48" x14ac:dyDescent="0.3">
      <c r="A199" t="s">
        <v>1650</v>
      </c>
      <c r="B199" t="s">
        <v>1651</v>
      </c>
      <c r="C199" t="s">
        <v>3103</v>
      </c>
      <c r="D199" t="s">
        <v>237</v>
      </c>
      <c r="E199">
        <v>5293.7581206900004</v>
      </c>
      <c r="F199">
        <v>274.35000000000002</v>
      </c>
      <c r="G199">
        <v>8.3112545967342992</v>
      </c>
      <c r="H199">
        <f>(Table2[[#This Row],[1Y Return vs Nifty]]-AVERAGE(Table2[1Y Return vs Nifty]))/_xlfn.STDEV.P(Table2[1Y Return vs Nifty])</f>
        <v>-0.18597686312886125</v>
      </c>
      <c r="I199">
        <v>1.05888762349914</v>
      </c>
      <c r="J199">
        <f>(Table2[[#This Row],[1M Return vs Nifty]]-AVERAGE(Table2[1M Return vs Nifty]))/_xlfn.STDEV.P(Table2[1M Return vs Nifty])</f>
        <v>0.3170003382182156</v>
      </c>
      <c r="K199">
        <v>10.7133353499182</v>
      </c>
      <c r="L199">
        <f>(Table2[[#This Row],[6M Return vs Nifty]]-AVERAGE(Table2[6M Return vs Nifty]))/_xlfn.STDEV.P(Table2[6M Return vs Nifty])</f>
        <v>0.31688950774447094</v>
      </c>
      <c r="M199">
        <v>-4.4750747761963803</v>
      </c>
      <c r="N199">
        <f>(Table2[[#This Row],[1W Return vs Nifty]]-AVERAGE(Table2[1W Return vs Nifty]))/_xlfn.STDEV.P(Table2[1W Return vs Nifty])</f>
        <v>-1.3565067647024977E-2</v>
      </c>
      <c r="O199">
        <v>288.81</v>
      </c>
      <c r="P199">
        <v>285.62934874437099</v>
      </c>
      <c r="Q199">
        <v>253.06532935511899</v>
      </c>
      <c r="R199">
        <v>35.591898403473799</v>
      </c>
      <c r="S199" s="1">
        <f>(Table2[[#This Row],[Close Price]]-Table2[[#This Row],[20D EMA]])/Table2[[#This Row],[20D EMA]]</f>
        <v>-5.0067518437727151E-2</v>
      </c>
      <c r="T199" s="1">
        <f>(Table2[[#This Row],[Close Price]]-Table2[[#This Row],[50D EMA]])/Table2[[#This Row],[50D EMA]]</f>
        <v>-3.9489460008066662E-2</v>
      </c>
      <c r="U199" s="1">
        <f>(Table2[[#This Row],[Close Price]]-Table2[[#This Row],[200D EMA]])/Table2[[#This Row],[200D EMA]]</f>
        <v>8.4107414868406935E-2</v>
      </c>
      <c r="V199">
        <v>0.36722841266717499</v>
      </c>
      <c r="W199">
        <v>269.7</v>
      </c>
      <c r="X199">
        <v>278.2</v>
      </c>
      <c r="Y199">
        <v>266.10000000000002</v>
      </c>
      <c r="Z199">
        <v>278.7</v>
      </c>
      <c r="AA199">
        <v>265.3</v>
      </c>
      <c r="AB199">
        <v>318</v>
      </c>
      <c r="AC199" s="1">
        <f>(Table2[[#This Row],[Close Price]]/Table2[[#This Row],[Day Low]])-1</f>
        <v>1.7241379310344973E-2</v>
      </c>
      <c r="AD199" s="1">
        <f>(Table2[[#This Row],[Day High]]/Table2[[#This Row],[Close Price]])-1</f>
        <v>1.4033169309276339E-2</v>
      </c>
      <c r="AE199" s="1">
        <f>(Table2[[#This Row],[Close Price]]/Table2[[#This Row],[Current Week Low]])-1</f>
        <v>3.1003382187147599E-2</v>
      </c>
      <c r="AF199" s="1">
        <f>(Table2[[#This Row],[Current Week High]]/Table2[[#This Row],[Close Price]])-1</f>
        <v>1.585565882996165E-2</v>
      </c>
      <c r="AG199" s="1">
        <f>(Table2[[#This Row],[Close Price]]/Table2[[#This Row],[Current Month Low]])-1</f>
        <v>3.4112325669053867E-2</v>
      </c>
      <c r="AH199" s="1">
        <f>(Table2[[#This Row],[Current Month High]]/Table2[[#This Row],[Close Price]])-1</f>
        <v>0.15910333515582287</v>
      </c>
      <c r="AI199">
        <v>20.247858574813101</v>
      </c>
      <c r="AJ199">
        <v>50.700357044767898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0.16</v>
      </c>
      <c r="AM199" t="s">
        <v>3147</v>
      </c>
      <c r="AN199">
        <v>-10.23</v>
      </c>
      <c r="AO199" t="s">
        <v>3146</v>
      </c>
      <c r="AP199">
        <v>0.12844345864654599</v>
      </c>
      <c r="AQ199">
        <f>(Table2[[#This Row],[Sharpe Ratio]]-AVERAGE(Table2[Sharpe Ratio]))/_xlfn.STDEV.P(Table2[Sharpe Ratio])</f>
        <v>0.85092746867404068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1.2852753838608411</v>
      </c>
      <c r="AS199">
        <f>_xlfn.RANK.AVG(Table2[[#This Row],[1Y Return vs Nifty Z-Score]],Table2[1Y Return vs Nifty Z-Score])</f>
        <v>364</v>
      </c>
      <c r="AT199">
        <f>_xlfn.RANK.AVG(Table2[[#This Row],[6M Return vs Nifty Z-Score]],Table2[6M Return vs Nifty Z-Score])</f>
        <v>215</v>
      </c>
      <c r="AU199">
        <f>_xlfn.RANK.AVG(Table2[[#This Row],[Sharpe Ratio Z-Score]],Table2[Sharpe Ratio Z-Score])</f>
        <v>137</v>
      </c>
      <c r="AV199">
        <f>(Table2[[#This Row],[Rank 1Y]]+Table2[[#This Row],[Rank 6M]]+Table2[[#This Row],[Rank Sharpe]])/3</f>
        <v>238.66666666666666</v>
      </c>
    </row>
    <row r="200" spans="1:48" x14ac:dyDescent="0.3">
      <c r="A200" t="s">
        <v>1425</v>
      </c>
      <c r="B200" t="s">
        <v>1426</v>
      </c>
      <c r="C200" t="s">
        <v>3112</v>
      </c>
      <c r="D200" t="s">
        <v>1031</v>
      </c>
      <c r="E200">
        <v>7213.4469828000001</v>
      </c>
      <c r="F200">
        <v>759.75</v>
      </c>
      <c r="G200">
        <v>33.868950167217498</v>
      </c>
      <c r="H200">
        <f>(Table2[[#This Row],[1Y Return vs Nifty]]-AVERAGE(Table2[1Y Return vs Nifty]))/_xlfn.STDEV.P(Table2[1Y Return vs Nifty])</f>
        <v>0.2690468638963513</v>
      </c>
      <c r="I200">
        <v>-4.2135309197753097</v>
      </c>
      <c r="J200">
        <f>(Table2[[#This Row],[1M Return vs Nifty]]-AVERAGE(Table2[1M Return vs Nifty]))/_xlfn.STDEV.P(Table2[1M Return vs Nifty])</f>
        <v>-0.29252262544016194</v>
      </c>
      <c r="K200">
        <v>0.62254143492174396</v>
      </c>
      <c r="L200">
        <f>(Table2[[#This Row],[6M Return vs Nifty]]-AVERAGE(Table2[6M Return vs Nifty]))/_xlfn.STDEV.P(Table2[6M Return vs Nifty])</f>
        <v>-4.7032046914420117E-2</v>
      </c>
      <c r="M200">
        <v>-0.22411678669762999</v>
      </c>
      <c r="N200">
        <f>(Table2[[#This Row],[1W Return vs Nifty]]-AVERAGE(Table2[1W Return vs Nifty]))/_xlfn.STDEV.P(Table2[1W Return vs Nifty])</f>
        <v>0.91175969738744389</v>
      </c>
      <c r="O200">
        <v>795.94</v>
      </c>
      <c r="P200">
        <v>833.73225022116401</v>
      </c>
      <c r="Q200">
        <v>764.72299103429805</v>
      </c>
      <c r="R200">
        <v>39.108978609389503</v>
      </c>
      <c r="S200" s="1">
        <f>(Table2[[#This Row],[Close Price]]-Table2[[#This Row],[20D EMA]])/Table2[[#This Row],[20D EMA]]</f>
        <v>-4.5468251375731905E-2</v>
      </c>
      <c r="T200" s="1">
        <f>(Table2[[#This Row],[Close Price]]-Table2[[#This Row],[50D EMA]])/Table2[[#This Row],[50D EMA]]</f>
        <v>-8.873622221227348E-2</v>
      </c>
      <c r="U200" s="1">
        <f>(Table2[[#This Row],[Close Price]]-Table2[[#This Row],[200D EMA]])/Table2[[#This Row],[200D EMA]]</f>
        <v>-6.5029966309395389E-3</v>
      </c>
      <c r="V200">
        <v>0.69865715894267399</v>
      </c>
      <c r="W200">
        <v>740.55</v>
      </c>
      <c r="X200">
        <v>762</v>
      </c>
      <c r="Y200">
        <v>718.4</v>
      </c>
      <c r="Z200">
        <v>762</v>
      </c>
      <c r="AA200">
        <v>718.1</v>
      </c>
      <c r="AB200">
        <v>884.9</v>
      </c>
      <c r="AC200" s="1">
        <f>(Table2[[#This Row],[Close Price]]/Table2[[#This Row],[Day Low]])-1</f>
        <v>2.5926676119100822E-2</v>
      </c>
      <c r="AD200" s="1">
        <f>(Table2[[#This Row],[Day High]]/Table2[[#This Row],[Close Price]])-1</f>
        <v>2.9615004935834577E-3</v>
      </c>
      <c r="AE200" s="1">
        <f>(Table2[[#This Row],[Close Price]]/Table2[[#This Row],[Current Week Low]])-1</f>
        <v>5.7558463251670355E-2</v>
      </c>
      <c r="AF200" s="1">
        <f>(Table2[[#This Row],[Current Week High]]/Table2[[#This Row],[Close Price]])-1</f>
        <v>2.9615004935834577E-3</v>
      </c>
      <c r="AG200" s="1">
        <f>(Table2[[#This Row],[Close Price]]/Table2[[#This Row],[Current Month Low]])-1</f>
        <v>5.8000278512742032E-2</v>
      </c>
      <c r="AH200" s="1">
        <f>(Table2[[#This Row],[Current Month High]]/Table2[[#This Row],[Close Price]])-1</f>
        <v>0.16472523856531751</v>
      </c>
      <c r="AI200">
        <v>39.387956564659397</v>
      </c>
      <c r="AJ200">
        <v>66.247264770240704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0</v>
      </c>
      <c r="AM200">
        <v>0</v>
      </c>
      <c r="AN200">
        <v>-11.67</v>
      </c>
      <c r="AO200" t="s">
        <v>3146</v>
      </c>
      <c r="AP200">
        <v>0.11863091463535</v>
      </c>
      <c r="AQ200">
        <f>(Table2[[#This Row],[Sharpe Ratio]]-AVERAGE(Table2[Sharpe Ratio]))/_xlfn.STDEV.P(Table2[Sharpe Ratio])</f>
        <v>0.73429830376585514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218</v>
      </c>
      <c r="AT200">
        <f>_xlfn.RANK.AVG(Table2[[#This Row],[6M Return vs Nifty Z-Score]],Table2[6M Return vs Nifty Z-Score])</f>
        <v>344</v>
      </c>
      <c r="AU200">
        <f>_xlfn.RANK.AVG(Table2[[#This Row],[Sharpe Ratio Z-Score]],Table2[Sharpe Ratio Z-Score])</f>
        <v>160</v>
      </c>
      <c r="AV200">
        <f>(Table2[[#This Row],[Rank 1Y]]+Table2[[#This Row],[Rank 6M]]+Table2[[#This Row],[Rank Sharpe]])/3</f>
        <v>240.66666666666666</v>
      </c>
    </row>
    <row r="201" spans="1:48" x14ac:dyDescent="0.3">
      <c r="A201" t="s">
        <v>78</v>
      </c>
      <c r="B201" t="s">
        <v>79</v>
      </c>
      <c r="C201" t="s">
        <v>3106</v>
      </c>
      <c r="D201" t="s">
        <v>80</v>
      </c>
      <c r="E201">
        <v>298130.85541804502</v>
      </c>
      <c r="F201">
        <v>320.55</v>
      </c>
      <c r="G201">
        <v>31.143262680027298</v>
      </c>
      <c r="H201">
        <f>(Table2[[#This Row],[1Y Return vs Nifty]]-AVERAGE(Table2[1Y Return vs Nifty]))/_xlfn.STDEV.P(Table2[1Y Return vs Nifty])</f>
        <v>0.22051930883150228</v>
      </c>
      <c r="I201">
        <v>-3.7095545219198498</v>
      </c>
      <c r="J201">
        <f>(Table2[[#This Row],[1M Return vs Nifty]]-AVERAGE(Table2[1M Return vs Nifty]))/_xlfn.STDEV.P(Table2[1M Return vs Nifty])</f>
        <v>-0.23425995431239607</v>
      </c>
      <c r="K201">
        <v>1.0890831975761699</v>
      </c>
      <c r="L201">
        <f>(Table2[[#This Row],[6M Return vs Nifty]]-AVERAGE(Table2[6M Return vs Nifty]))/_xlfn.STDEV.P(Table2[6M Return vs Nifty])</f>
        <v>-3.0206353613304104E-2</v>
      </c>
      <c r="M201">
        <v>-4.0328047226084998</v>
      </c>
      <c r="N201">
        <f>(Table2[[#This Row],[1W Return vs Nifty]]-AVERAGE(Table2[1W Return vs Nifty]))/_xlfn.STDEV.P(Table2[1W Return vs Nifty])</f>
        <v>8.2705804572590455E-2</v>
      </c>
      <c r="O201">
        <v>327.77</v>
      </c>
      <c r="P201">
        <v>332.64230804431298</v>
      </c>
      <c r="Q201">
        <v>305.86214156968498</v>
      </c>
      <c r="R201">
        <v>39.421513024199399</v>
      </c>
      <c r="S201" s="1">
        <f>(Table2[[#This Row],[Close Price]]-Table2[[#This Row],[20D EMA]])/Table2[[#This Row],[20D EMA]]</f>
        <v>-2.2027641333862071E-2</v>
      </c>
      <c r="T201" s="1">
        <f>(Table2[[#This Row],[Close Price]]-Table2[[#This Row],[50D EMA]])/Table2[[#This Row],[50D EMA]]</f>
        <v>-3.6352285178054063E-2</v>
      </c>
      <c r="U201" s="1">
        <f>(Table2[[#This Row],[Close Price]]-Table2[[#This Row],[200D EMA]])/Table2[[#This Row],[200D EMA]]</f>
        <v>4.8021171744031213E-2</v>
      </c>
      <c r="V201">
        <v>0.87295655341262102</v>
      </c>
      <c r="W201">
        <v>314.14999999999998</v>
      </c>
      <c r="X201">
        <v>321.2</v>
      </c>
      <c r="Y201">
        <v>310.75</v>
      </c>
      <c r="Z201">
        <v>321.2</v>
      </c>
      <c r="AA201">
        <v>310.75</v>
      </c>
      <c r="AB201">
        <v>356</v>
      </c>
      <c r="AC201" s="1">
        <f>(Table2[[#This Row],[Close Price]]/Table2[[#This Row],[Day Low]])-1</f>
        <v>2.0372433550851721E-2</v>
      </c>
      <c r="AD201" s="1">
        <f>(Table2[[#This Row],[Day High]]/Table2[[#This Row],[Close Price]])-1</f>
        <v>2.027764779285457E-3</v>
      </c>
      <c r="AE201" s="1">
        <f>(Table2[[#This Row],[Close Price]]/Table2[[#This Row],[Current Week Low]])-1</f>
        <v>3.1536604987932426E-2</v>
      </c>
      <c r="AF201" s="1">
        <f>(Table2[[#This Row],[Current Week High]]/Table2[[#This Row],[Close Price]])-1</f>
        <v>2.027764779285457E-3</v>
      </c>
      <c r="AG201" s="1">
        <f>(Table2[[#This Row],[Close Price]]/Table2[[#This Row],[Current Month Low]])-1</f>
        <v>3.1536604987932426E-2</v>
      </c>
      <c r="AH201" s="1">
        <f>(Table2[[#This Row],[Current Month High]]/Table2[[#This Row],[Close Price]])-1</f>
        <v>0.11059117142411479</v>
      </c>
      <c r="AI201">
        <v>14.2567462174387</v>
      </c>
      <c r="AJ201">
        <v>62.180622312167898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0.02</v>
      </c>
      <c r="AM201" t="s">
        <v>3147</v>
      </c>
      <c r="AN201">
        <v>-2.88</v>
      </c>
      <c r="AO201" t="s">
        <v>3146</v>
      </c>
      <c r="AP201">
        <v>0.118304958925808</v>
      </c>
      <c r="AQ201">
        <f>(Table2[[#This Row],[Sharpe Ratio]]-AVERAGE(Table2[Sharpe Ratio]))/_xlfn.STDEV.P(Table2[Sharpe Ratio])</f>
        <v>0.73042408499470235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226</v>
      </c>
      <c r="AT201">
        <f>_xlfn.RANK.AVG(Table2[[#This Row],[6M Return vs Nifty Z-Score]],Table2[6M Return vs Nifty Z-Score])</f>
        <v>337</v>
      </c>
      <c r="AU201">
        <f>_xlfn.RANK.AVG(Table2[[#This Row],[Sharpe Ratio Z-Score]],Table2[Sharpe Ratio Z-Score])</f>
        <v>161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740</v>
      </c>
      <c r="B202" t="s">
        <v>741</v>
      </c>
      <c r="C202" t="s">
        <v>3101</v>
      </c>
      <c r="D202" t="s">
        <v>217</v>
      </c>
      <c r="E202">
        <v>22718.067977325001</v>
      </c>
      <c r="F202">
        <v>787.85</v>
      </c>
      <c r="G202">
        <v>50.522014411791602</v>
      </c>
      <c r="H202">
        <f>(Table2[[#This Row],[1Y Return vs Nifty]]-AVERAGE(Table2[1Y Return vs Nifty]))/_xlfn.STDEV.P(Table2[1Y Return vs Nifty])</f>
        <v>0.56553444580916579</v>
      </c>
      <c r="I202">
        <v>9.5766720624652297</v>
      </c>
      <c r="J202">
        <f>(Table2[[#This Row],[1M Return vs Nifty]]-AVERAGE(Table2[1M Return vs Nifty]))/_xlfn.STDEV.P(Table2[1M Return vs Nifty])</f>
        <v>1.3017069149873373</v>
      </c>
      <c r="K202">
        <v>37.9940012036677</v>
      </c>
      <c r="L202">
        <f>(Table2[[#This Row],[6M Return vs Nifty]]-AVERAGE(Table2[6M Return vs Nifty]))/_xlfn.STDEV.P(Table2[6M Return vs Nifty])</f>
        <v>1.3007588061622781</v>
      </c>
      <c r="M202">
        <v>0.61171696231889705</v>
      </c>
      <c r="N202">
        <f>(Table2[[#This Row],[1W Return vs Nifty]]-AVERAGE(Table2[1W Return vs Nifty]))/_xlfn.STDEV.P(Table2[1W Return vs Nifty])</f>
        <v>1.0936993141343492</v>
      </c>
      <c r="O202">
        <v>739.37</v>
      </c>
      <c r="P202">
        <v>725.76263769371496</v>
      </c>
      <c r="Q202">
        <v>626.23851180341603</v>
      </c>
      <c r="R202">
        <v>70.221796005614095</v>
      </c>
      <c r="S202" s="1">
        <f>(Table2[[#This Row],[Close Price]]-Table2[[#This Row],[20D EMA]])/Table2[[#This Row],[20D EMA]]</f>
        <v>6.5569336056372343E-2</v>
      </c>
      <c r="T202" s="1">
        <f>(Table2[[#This Row],[Close Price]]-Table2[[#This Row],[50D EMA]])/Table2[[#This Row],[50D EMA]]</f>
        <v>8.5547752228721172E-2</v>
      </c>
      <c r="U202" s="1">
        <f>(Table2[[#This Row],[Close Price]]-Table2[[#This Row],[200D EMA]])/Table2[[#This Row],[200D EMA]]</f>
        <v>0.25806699069206368</v>
      </c>
      <c r="V202">
        <v>2.2359023746351498</v>
      </c>
      <c r="W202">
        <v>753.05</v>
      </c>
      <c r="X202">
        <v>794.45</v>
      </c>
      <c r="Y202">
        <v>736.3</v>
      </c>
      <c r="Z202">
        <v>794.45</v>
      </c>
      <c r="AA202">
        <v>667.55</v>
      </c>
      <c r="AB202">
        <v>804</v>
      </c>
      <c r="AC202" s="1">
        <f>(Table2[[#This Row],[Close Price]]/Table2[[#This Row],[Day Low]])-1</f>
        <v>4.6212070911626046E-2</v>
      </c>
      <c r="AD202" s="1">
        <f>(Table2[[#This Row],[Day High]]/Table2[[#This Row],[Close Price]])-1</f>
        <v>8.3772291679888866E-3</v>
      </c>
      <c r="AE202" s="1">
        <f>(Table2[[#This Row],[Close Price]]/Table2[[#This Row],[Current Week Low]])-1</f>
        <v>7.0012223278554941E-2</v>
      </c>
      <c r="AF202" s="1">
        <f>(Table2[[#This Row],[Current Week High]]/Table2[[#This Row],[Close Price]])-1</f>
        <v>8.3772291679888866E-3</v>
      </c>
      <c r="AG202" s="1">
        <f>(Table2[[#This Row],[Close Price]]/Table2[[#This Row],[Current Month Low]])-1</f>
        <v>0.18021122013332347</v>
      </c>
      <c r="AH202" s="1">
        <f>(Table2[[#This Row],[Current Month High]]/Table2[[#This Row],[Close Price]])-1</f>
        <v>2.0498825918639385E-2</v>
      </c>
      <c r="AI202">
        <v>2.0498825918639301</v>
      </c>
      <c r="AJ202">
        <v>81.094127111826197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7.0000000000000007E-2</v>
      </c>
      <c r="AM202" t="s">
        <v>3147</v>
      </c>
      <c r="AN202">
        <v>14.07</v>
      </c>
      <c r="AO202" t="s">
        <v>3147</v>
      </c>
      <c r="AP202">
        <v>2.8184325070600001E-4</v>
      </c>
      <c r="AQ202">
        <f>(Table2[[#This Row],[Sharpe Ratio]]-AVERAGE(Table2[Sharpe Ratio]))/_xlfn.STDEV.P(Table2[Sharpe Ratio])</f>
        <v>-0.67236579348571024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3.5893336876074202</v>
      </c>
      <c r="AS202">
        <f>_xlfn.RANK.AVG(Table2[[#This Row],[1Y Return vs Nifty Z-Score]],Table2[1Y Return vs Nifty Z-Score])</f>
        <v>160</v>
      </c>
      <c r="AT202">
        <f>_xlfn.RANK.AVG(Table2[[#This Row],[6M Return vs Nifty Z-Score]],Table2[6M Return vs Nifty Z-Score])</f>
        <v>70</v>
      </c>
      <c r="AU202">
        <f>_xlfn.RANK.AVG(Table2[[#This Row],[Sharpe Ratio Z-Score]],Table2[Sharpe Ratio Z-Score])</f>
        <v>494</v>
      </c>
      <c r="AV202">
        <f>(Table2[[#This Row],[Rank 1Y]]+Table2[[#This Row],[Rank 6M]]+Table2[[#This Row],[Rank Sharpe]])/3</f>
        <v>241.33333333333334</v>
      </c>
    </row>
    <row r="203" spans="1:48" x14ac:dyDescent="0.3">
      <c r="A203" t="s">
        <v>1208</v>
      </c>
      <c r="B203" t="s">
        <v>1209</v>
      </c>
      <c r="C203" t="s">
        <v>3105</v>
      </c>
      <c r="D203" t="s">
        <v>249</v>
      </c>
      <c r="E203">
        <v>9516.6762084500006</v>
      </c>
      <c r="F203">
        <v>927.35</v>
      </c>
      <c r="G203">
        <v>32.043260379317303</v>
      </c>
      <c r="H203">
        <f>(Table2[[#This Row],[1Y Return vs Nifty]]-AVERAGE(Table2[1Y Return vs Nifty]))/_xlfn.STDEV.P(Table2[1Y Return vs Nifty])</f>
        <v>0.23654267472204887</v>
      </c>
      <c r="I203">
        <v>11.17626927357</v>
      </c>
      <c r="J203">
        <f>(Table2[[#This Row],[1M Return vs Nifty]]-AVERAGE(Table2[1M Return vs Nifty]))/_xlfn.STDEV.P(Table2[1M Return vs Nifty])</f>
        <v>1.4866298729751781</v>
      </c>
      <c r="K203">
        <v>21.230525534611498</v>
      </c>
      <c r="L203">
        <f>(Table2[[#This Row],[6M Return vs Nifty]]-AVERAGE(Table2[6M Return vs Nifty]))/_xlfn.STDEV.P(Table2[6M Return vs Nifty])</f>
        <v>0.69618892014934319</v>
      </c>
      <c r="M203">
        <v>-3.7717038338420399</v>
      </c>
      <c r="N203">
        <f>(Table2[[#This Row],[1W Return vs Nifty]]-AVERAGE(Table2[1W Return vs Nifty]))/_xlfn.STDEV.P(Table2[1W Return vs Nifty])</f>
        <v>0.13954078603911019</v>
      </c>
      <c r="O203">
        <v>954.73</v>
      </c>
      <c r="P203">
        <v>927.17487950923203</v>
      </c>
      <c r="Q203">
        <v>790.13757614945405</v>
      </c>
      <c r="R203">
        <v>40.122373252996802</v>
      </c>
      <c r="S203" s="1">
        <f>(Table2[[#This Row],[Close Price]]-Table2[[#This Row],[20D EMA]])/Table2[[#This Row],[20D EMA]]</f>
        <v>-2.8678265059231399E-2</v>
      </c>
      <c r="T203" s="1">
        <f>(Table2[[#This Row],[Close Price]]-Table2[[#This Row],[50D EMA]])/Table2[[#This Row],[50D EMA]]</f>
        <v>1.8887536174479709E-4</v>
      </c>
      <c r="U203" s="1">
        <f>(Table2[[#This Row],[Close Price]]-Table2[[#This Row],[200D EMA]])/Table2[[#This Row],[200D EMA]]</f>
        <v>0.17365637072877588</v>
      </c>
      <c r="V203">
        <v>0.78083464154341597</v>
      </c>
      <c r="W203">
        <v>916.55</v>
      </c>
      <c r="X203">
        <v>945</v>
      </c>
      <c r="Y203">
        <v>885.25</v>
      </c>
      <c r="Z203">
        <v>945</v>
      </c>
      <c r="AA203">
        <v>885.25</v>
      </c>
      <c r="AB203">
        <v>1107.6500000000001</v>
      </c>
      <c r="AC203" s="1">
        <f>(Table2[[#This Row],[Close Price]]/Table2[[#This Row],[Day Low]])-1</f>
        <v>1.1783317876820742E-2</v>
      </c>
      <c r="AD203" s="1">
        <f>(Table2[[#This Row],[Day High]]/Table2[[#This Row],[Close Price]])-1</f>
        <v>1.9032727664851423E-2</v>
      </c>
      <c r="AE203" s="1">
        <f>(Table2[[#This Row],[Close Price]]/Table2[[#This Row],[Current Week Low]])-1</f>
        <v>4.7557187235244269E-2</v>
      </c>
      <c r="AF203" s="1">
        <f>(Table2[[#This Row],[Current Week High]]/Table2[[#This Row],[Close Price]])-1</f>
        <v>1.9032727664851423E-2</v>
      </c>
      <c r="AG203" s="1">
        <f>(Table2[[#This Row],[Close Price]]/Table2[[#This Row],[Current Month Low]])-1</f>
        <v>4.7557187235244269E-2</v>
      </c>
      <c r="AH203" s="1">
        <f>(Table2[[#This Row],[Current Month High]]/Table2[[#This Row],[Close Price]])-1</f>
        <v>0.1944249743893891</v>
      </c>
      <c r="AI203">
        <v>19.442497438938901</v>
      </c>
      <c r="AJ203">
        <v>65.879617207763104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</v>
      </c>
      <c r="AM203" t="s">
        <v>3147</v>
      </c>
      <c r="AN203">
        <v>-6.22</v>
      </c>
      <c r="AO203" t="s">
        <v>3146</v>
      </c>
      <c r="AP203">
        <v>4.7741855553858001E-2</v>
      </c>
      <c r="AQ203">
        <f>(Table2[[#This Row],[Sharpe Ratio]]-AVERAGE(Table2[Sharpe Ratio]))/_xlfn.STDEV.P(Table2[Sharpe Ratio])</f>
        <v>-0.10826930687294112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2.450632947012739</v>
      </c>
      <c r="AS203">
        <f>_xlfn.RANK.AVG(Table2[[#This Row],[1Y Return vs Nifty Z-Score]],Table2[1Y Return vs Nifty Z-Score])</f>
        <v>223</v>
      </c>
      <c r="AT203">
        <f>_xlfn.RANK.AVG(Table2[[#This Row],[6M Return vs Nifty Z-Score]],Table2[6M Return vs Nifty Z-Score])</f>
        <v>138</v>
      </c>
      <c r="AU203">
        <f>_xlfn.RANK.AVG(Table2[[#This Row],[Sharpe Ratio Z-Score]],Table2[Sharpe Ratio Z-Score])</f>
        <v>366</v>
      </c>
      <c r="AV203">
        <f>(Table2[[#This Row],[Rank 1Y]]+Table2[[#This Row],[Rank 6M]]+Table2[[#This Row],[Rank Sharpe]])/3</f>
        <v>242.33333333333334</v>
      </c>
    </row>
    <row r="204" spans="1:48" x14ac:dyDescent="0.3">
      <c r="A204" t="s">
        <v>1600</v>
      </c>
      <c r="B204" t="s">
        <v>1601</v>
      </c>
      <c r="C204" t="s">
        <v>3105</v>
      </c>
      <c r="D204" t="s">
        <v>249</v>
      </c>
      <c r="E204">
        <v>5657.5303547000003</v>
      </c>
      <c r="F204">
        <v>659</v>
      </c>
      <c r="G204">
        <v>55.265533938802797</v>
      </c>
      <c r="H204">
        <f>(Table2[[#This Row],[1Y Return vs Nifty]]-AVERAGE(Table2[1Y Return vs Nifty]))/_xlfn.STDEV.P(Table2[1Y Return vs Nifty])</f>
        <v>0.64998704946605723</v>
      </c>
      <c r="I204">
        <v>23.761915712784401</v>
      </c>
      <c r="J204">
        <f>(Table2[[#This Row],[1M Return vs Nifty]]-AVERAGE(Table2[1M Return vs Nifty]))/_xlfn.STDEV.P(Table2[1M Return vs Nifty])</f>
        <v>2.9416055078234358</v>
      </c>
      <c r="K204">
        <v>38.8977092322517</v>
      </c>
      <c r="L204">
        <f>(Table2[[#This Row],[6M Return vs Nifty]]-AVERAGE(Table2[6M Return vs Nifty]))/_xlfn.STDEV.P(Table2[6M Return vs Nifty])</f>
        <v>1.33335077399855</v>
      </c>
      <c r="M204">
        <v>7.97599845612684</v>
      </c>
      <c r="N204">
        <f>(Table2[[#This Row],[1W Return vs Nifty]]-AVERAGE(Table2[1W Return vs Nifty]))/_xlfn.STDEV.P(Table2[1W Return vs Nifty])</f>
        <v>2.6967149307880987</v>
      </c>
      <c r="O204">
        <v>615.29</v>
      </c>
      <c r="P204">
        <v>569.78559629207905</v>
      </c>
      <c r="Q204">
        <v>476.78247830424698</v>
      </c>
      <c r="R204">
        <v>65.411565714870093</v>
      </c>
      <c r="S204" s="1">
        <f>(Table2[[#This Row],[Close Price]]-Table2[[#This Row],[20D EMA]])/Table2[[#This Row],[20D EMA]]</f>
        <v>7.1039672349623814E-2</v>
      </c>
      <c r="T204" s="1">
        <f>(Table2[[#This Row],[Close Price]]-Table2[[#This Row],[50D EMA]])/Table2[[#This Row],[50D EMA]]</f>
        <v>0.15657539307502705</v>
      </c>
      <c r="U204" s="1">
        <f>(Table2[[#This Row],[Close Price]]-Table2[[#This Row],[200D EMA]])/Table2[[#This Row],[200D EMA]]</f>
        <v>0.38218166561791184</v>
      </c>
      <c r="V204">
        <v>0.90972769818045995</v>
      </c>
      <c r="W204">
        <v>648</v>
      </c>
      <c r="X204">
        <v>672.95</v>
      </c>
      <c r="Y204">
        <v>642.70000000000005</v>
      </c>
      <c r="Z204">
        <v>676.2</v>
      </c>
      <c r="AA204">
        <v>525.04999999999995</v>
      </c>
      <c r="AB204">
        <v>676.2</v>
      </c>
      <c r="AC204" s="1">
        <f>(Table2[[#This Row],[Close Price]]/Table2[[#This Row],[Day Low]])-1</f>
        <v>1.6975308641975273E-2</v>
      </c>
      <c r="AD204" s="1">
        <f>(Table2[[#This Row],[Day High]]/Table2[[#This Row],[Close Price]])-1</f>
        <v>2.1168437025796738E-2</v>
      </c>
      <c r="AE204" s="1">
        <f>(Table2[[#This Row],[Close Price]]/Table2[[#This Row],[Current Week Low]])-1</f>
        <v>2.5361755095689942E-2</v>
      </c>
      <c r="AF204" s="1">
        <f>(Table2[[#This Row],[Current Week High]]/Table2[[#This Row],[Close Price]])-1</f>
        <v>2.6100151745068301E-2</v>
      </c>
      <c r="AG204" s="1">
        <f>(Table2[[#This Row],[Close Price]]/Table2[[#This Row],[Current Month Low]])-1</f>
        <v>0.25511856013712997</v>
      </c>
      <c r="AH204" s="1">
        <f>(Table2[[#This Row],[Current Month High]]/Table2[[#This Row],[Close Price]])-1</f>
        <v>2.6100151745068301E-2</v>
      </c>
      <c r="AI204">
        <v>2.6100151745068301</v>
      </c>
      <c r="AJ204">
        <v>91.514094739901097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0.45</v>
      </c>
      <c r="AM204" t="s">
        <v>3147</v>
      </c>
      <c r="AN204">
        <v>4.8899999999999997</v>
      </c>
      <c r="AO204" t="s">
        <v>3147</v>
      </c>
      <c r="AQ204">
        <f>(Table2[[#This Row],[Sharpe Ratio]]-AVERAGE(Table2[Sharpe Ratio]))/_xlfn.STDEV.P(Table2[Sharpe Ratio])</f>
        <v>-0.67571570385832558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6.9459425582178156</v>
      </c>
      <c r="AS204">
        <f>_xlfn.RANK.AVG(Table2[[#This Row],[1Y Return vs Nifty Z-Score]],Table2[1Y Return vs Nifty Z-Score])</f>
        <v>145</v>
      </c>
      <c r="AT204">
        <f>_xlfn.RANK.AVG(Table2[[#This Row],[6M Return vs Nifty Z-Score]],Table2[6M Return vs Nifty Z-Score])</f>
        <v>67</v>
      </c>
      <c r="AU204">
        <f>_xlfn.RANK.AVG(Table2[[#This Row],[Sharpe Ratio Z-Score]],Table2[Sharpe Ratio Z-Score])</f>
        <v>521.5</v>
      </c>
      <c r="AV204">
        <f>(Table2[[#This Row],[Rank 1Y]]+Table2[[#This Row],[Rank 6M]]+Table2[[#This Row],[Rank Sharpe]])/3</f>
        <v>244.5</v>
      </c>
    </row>
    <row r="205" spans="1:48" x14ac:dyDescent="0.3">
      <c r="A205" t="s">
        <v>121</v>
      </c>
      <c r="B205" t="s">
        <v>122</v>
      </c>
      <c r="C205" t="s">
        <v>3106</v>
      </c>
      <c r="D205" t="s">
        <v>57</v>
      </c>
      <c r="E205">
        <v>228446.49347542899</v>
      </c>
      <c r="F205">
        <v>592.29999999999995</v>
      </c>
      <c r="G205">
        <v>37.016586429145903</v>
      </c>
      <c r="H205">
        <f>(Table2[[#This Row],[1Y Return vs Nifty]]-AVERAGE(Table2[1Y Return vs Nifty]))/_xlfn.STDEV.P(Table2[1Y Return vs Nifty])</f>
        <v>0.32508670439263171</v>
      </c>
      <c r="I205">
        <v>-1.9921228118865699</v>
      </c>
      <c r="J205">
        <f>(Table2[[#This Row],[1M Return vs Nifty]]-AVERAGE(Table2[1M Return vs Nifty]))/_xlfn.STDEV.P(Table2[1M Return vs Nifty])</f>
        <v>-3.571462692830845E-2</v>
      </c>
      <c r="K205">
        <v>-8.6903753497159997</v>
      </c>
      <c r="L205">
        <f>(Table2[[#This Row],[6M Return vs Nifty]]-AVERAGE(Table2[6M Return vs Nifty]))/_xlfn.STDEV.P(Table2[6M Return vs Nifty])</f>
        <v>-0.38289968857118062</v>
      </c>
      <c r="M205">
        <v>-0.77456689891611197</v>
      </c>
      <c r="N205">
        <f>(Table2[[#This Row],[1W Return vs Nifty]]-AVERAGE(Table2[1W Return vs Nifty]))/_xlfn.STDEV.P(Table2[1W Return vs Nifty])</f>
        <v>0.7919407949165157</v>
      </c>
      <c r="O205">
        <v>616.59</v>
      </c>
      <c r="P205">
        <v>640.02566592826997</v>
      </c>
      <c r="Q205">
        <v>611.47408416635199</v>
      </c>
      <c r="R205">
        <v>34.727015528922998</v>
      </c>
      <c r="S205" s="1">
        <f>(Table2[[#This Row],[Close Price]]-Table2[[#This Row],[20D EMA]])/Table2[[#This Row],[20D EMA]]</f>
        <v>-3.9394086832417123E-2</v>
      </c>
      <c r="T205" s="1">
        <f>(Table2[[#This Row],[Close Price]]-Table2[[#This Row],[50D EMA]])/Table2[[#This Row],[50D EMA]]</f>
        <v>-7.4568362596913115E-2</v>
      </c>
      <c r="U205" s="1">
        <f>(Table2[[#This Row],[Close Price]]-Table2[[#This Row],[200D EMA]])/Table2[[#This Row],[200D EMA]]</f>
        <v>-3.1357149326275792E-2</v>
      </c>
      <c r="V205">
        <v>0.43757830548031001</v>
      </c>
      <c r="W205">
        <v>578.29999999999995</v>
      </c>
      <c r="X205">
        <v>596.1</v>
      </c>
      <c r="Y205">
        <v>572.65</v>
      </c>
      <c r="Z205">
        <v>606.70000000000005</v>
      </c>
      <c r="AA205">
        <v>572.65</v>
      </c>
      <c r="AB205">
        <v>660.8</v>
      </c>
      <c r="AC205" s="1">
        <f>(Table2[[#This Row],[Close Price]]/Table2[[#This Row],[Day Low]])-1</f>
        <v>2.4208888120352823E-2</v>
      </c>
      <c r="AD205" s="1">
        <f>(Table2[[#This Row],[Day High]]/Table2[[#This Row],[Close Price]])-1</f>
        <v>6.4156677359448189E-3</v>
      </c>
      <c r="AE205" s="1">
        <f>(Table2[[#This Row],[Close Price]]/Table2[[#This Row],[Current Week Low]])-1</f>
        <v>3.4314153496900257E-2</v>
      </c>
      <c r="AF205" s="1">
        <f>(Table2[[#This Row],[Current Week High]]/Table2[[#This Row],[Close Price]])-1</f>
        <v>2.4312004052000846E-2</v>
      </c>
      <c r="AG205" s="1">
        <f>(Table2[[#This Row],[Close Price]]/Table2[[#This Row],[Current Month Low]])-1</f>
        <v>3.4314153496900257E-2</v>
      </c>
      <c r="AH205" s="1">
        <f>(Table2[[#This Row],[Current Month High]]/Table2[[#This Row],[Close Price]])-1</f>
        <v>0.11565085260847541</v>
      </c>
      <c r="AI205">
        <v>51.249366874894498</v>
      </c>
      <c r="AJ205">
        <v>71.656281698304497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-0.06</v>
      </c>
      <c r="AM205" t="s">
        <v>3146</v>
      </c>
      <c r="AN205">
        <v>-7.78</v>
      </c>
      <c r="AO205" t="s">
        <v>3146</v>
      </c>
      <c r="AP205">
        <v>0.162940272473897</v>
      </c>
      <c r="AQ205">
        <f>(Table2[[#This Row],[Sharpe Ratio]]-AVERAGE(Table2[Sharpe Ratio]))/_xlfn.STDEV.P(Table2[Sharpe Ratio])</f>
        <v>1.2609469890029708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204</v>
      </c>
      <c r="AT205">
        <f>_xlfn.RANK.AVG(Table2[[#This Row],[6M Return vs Nifty Z-Score]],Table2[6M Return vs Nifty Z-Score])</f>
        <v>453</v>
      </c>
      <c r="AU205">
        <f>_xlfn.RANK.AVG(Table2[[#This Row],[Sharpe Ratio Z-Score]],Table2[Sharpe Ratio Z-Score])</f>
        <v>79</v>
      </c>
      <c r="AV205">
        <f>(Table2[[#This Row],[Rank 1Y]]+Table2[[#This Row],[Rank 6M]]+Table2[[#This Row],[Rank Sharpe]])/3</f>
        <v>245.33333333333334</v>
      </c>
    </row>
    <row r="206" spans="1:48" x14ac:dyDescent="0.3">
      <c r="A206" t="s">
        <v>874</v>
      </c>
      <c r="B206" t="s">
        <v>875</v>
      </c>
      <c r="C206" t="s">
        <v>3102</v>
      </c>
      <c r="D206" t="s">
        <v>750</v>
      </c>
      <c r="E206">
        <v>16901.234398451899</v>
      </c>
      <c r="F206">
        <v>117.21</v>
      </c>
      <c r="G206">
        <v>51.454453549377398</v>
      </c>
      <c r="H206">
        <f>(Table2[[#This Row],[1Y Return vs Nifty]]-AVERAGE(Table2[1Y Return vs Nifty]))/_xlfn.STDEV.P(Table2[1Y Return vs Nifty])</f>
        <v>0.58213539210490584</v>
      </c>
      <c r="I206">
        <v>-15.2483922510603</v>
      </c>
      <c r="J206">
        <f>(Table2[[#This Row],[1M Return vs Nifty]]-AVERAGE(Table2[1M Return vs Nifty]))/_xlfn.STDEV.P(Table2[1M Return vs Nifty])</f>
        <v>-1.5682182719445183</v>
      </c>
      <c r="K206">
        <v>11.610194998692</v>
      </c>
      <c r="L206">
        <f>(Table2[[#This Row],[6M Return vs Nifty]]-AVERAGE(Table2[6M Return vs Nifty]))/_xlfn.STDEV.P(Table2[6M Return vs Nifty])</f>
        <v>0.34923449074997348</v>
      </c>
      <c r="M206">
        <v>-2.6485304146706699</v>
      </c>
      <c r="N206">
        <f>(Table2[[#This Row],[1W Return vs Nifty]]-AVERAGE(Table2[1W Return vs Nifty]))/_xlfn.STDEV.P(Table2[1W Return vs Nifty])</f>
        <v>0.38402689546553093</v>
      </c>
      <c r="O206">
        <v>129.15</v>
      </c>
      <c r="P206">
        <v>135.29221710886699</v>
      </c>
      <c r="Q206">
        <v>117.71486391965</v>
      </c>
      <c r="R206">
        <v>34.124905565522702</v>
      </c>
      <c r="S206" s="1">
        <f>(Table2[[#This Row],[Close Price]]-Table2[[#This Row],[20D EMA]])/Table2[[#This Row],[20D EMA]]</f>
        <v>-9.2450638792102288E-2</v>
      </c>
      <c r="T206" s="1">
        <f>(Table2[[#This Row],[Close Price]]-Table2[[#This Row],[50D EMA]])/Table2[[#This Row],[50D EMA]]</f>
        <v>-0.1336530474204336</v>
      </c>
      <c r="U206" s="1">
        <f>(Table2[[#This Row],[Close Price]]-Table2[[#This Row],[200D EMA]])/Table2[[#This Row],[200D EMA]]</f>
        <v>-4.2888714546246006E-3</v>
      </c>
      <c r="V206">
        <v>0.480632330205224</v>
      </c>
      <c r="W206">
        <v>114.65</v>
      </c>
      <c r="X206">
        <v>118.86</v>
      </c>
      <c r="Y206">
        <v>112.35</v>
      </c>
      <c r="Z206">
        <v>119.05</v>
      </c>
      <c r="AA206">
        <v>111.51</v>
      </c>
      <c r="AB206">
        <v>152.74</v>
      </c>
      <c r="AC206" s="1">
        <f>(Table2[[#This Row],[Close Price]]/Table2[[#This Row],[Day Low]])-1</f>
        <v>2.2328826864369766E-2</v>
      </c>
      <c r="AD206" s="1">
        <f>(Table2[[#This Row],[Day High]]/Table2[[#This Row],[Close Price]])-1</f>
        <v>1.4077297158945568E-2</v>
      </c>
      <c r="AE206" s="1">
        <f>(Table2[[#This Row],[Close Price]]/Table2[[#This Row],[Current Week Low]])-1</f>
        <v>4.325767690253679E-2</v>
      </c>
      <c r="AF206" s="1">
        <f>(Table2[[#This Row],[Current Week High]]/Table2[[#This Row],[Close Price]])-1</f>
        <v>1.5698319256036264E-2</v>
      </c>
      <c r="AG206" s="1">
        <f>(Table2[[#This Row],[Close Price]]/Table2[[#This Row],[Current Month Low]])-1</f>
        <v>5.1116491794457763E-2</v>
      </c>
      <c r="AH206" s="1">
        <f>(Table2[[#This Row],[Current Month High]]/Table2[[#This Row],[Close Price]])-1</f>
        <v>0.30313113215595955</v>
      </c>
      <c r="AI206">
        <v>45.891988738162198</v>
      </c>
      <c r="AJ206">
        <v>82.428015564202298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-0.15</v>
      </c>
      <c r="AM206" t="s">
        <v>3146</v>
      </c>
      <c r="AN206">
        <v>-14.77</v>
      </c>
      <c r="AO206" t="s">
        <v>3146</v>
      </c>
      <c r="AP206">
        <v>4.6172961896477002E-2</v>
      </c>
      <c r="AQ206">
        <f>(Table2[[#This Row],[Sharpe Ratio]]-AVERAGE(Table2[Sharpe Ratio]))/_xlfn.STDEV.P(Table2[Sharpe Ratio])</f>
        <v>-0.12691673988127394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156</v>
      </c>
      <c r="AT206">
        <f>_xlfn.RANK.AVG(Table2[[#This Row],[6M Return vs Nifty Z-Score]],Table2[6M Return vs Nifty Z-Score])</f>
        <v>208</v>
      </c>
      <c r="AU206">
        <f>_xlfn.RANK.AVG(Table2[[#This Row],[Sharpe Ratio Z-Score]],Table2[Sharpe Ratio Z-Score])</f>
        <v>373</v>
      </c>
      <c r="AV206">
        <f>(Table2[[#This Row],[Rank 1Y]]+Table2[[#This Row],[Rank 6M]]+Table2[[#This Row],[Rank Sharpe]])/3</f>
        <v>245.66666666666666</v>
      </c>
    </row>
    <row r="207" spans="1:48" x14ac:dyDescent="0.3">
      <c r="A207" t="s">
        <v>252</v>
      </c>
      <c r="B207" t="s">
        <v>253</v>
      </c>
      <c r="C207" t="s">
        <v>3113</v>
      </c>
      <c r="D207" t="s">
        <v>125</v>
      </c>
      <c r="E207">
        <v>99550.287439314998</v>
      </c>
      <c r="F207">
        <v>7699.15</v>
      </c>
      <c r="G207">
        <v>60.322922091522102</v>
      </c>
      <c r="H207">
        <f>(Table2[[#This Row],[1Y Return vs Nifty]]-AVERAGE(Table2[1Y Return vs Nifty]))/_xlfn.STDEV.P(Table2[1Y Return vs Nifty])</f>
        <v>0.7400277027760217</v>
      </c>
      <c r="I207">
        <v>2.07348603916174</v>
      </c>
      <c r="J207">
        <f>(Table2[[#This Row],[1M Return vs Nifty]]-AVERAGE(Table2[1M Return vs Nifty]))/_xlfn.STDEV.P(Table2[1M Return vs Nifty])</f>
        <v>0.43429395369315293</v>
      </c>
      <c r="K207">
        <v>18.809465438748699</v>
      </c>
      <c r="L207">
        <f>(Table2[[#This Row],[6M Return vs Nifty]]-AVERAGE(Table2[6M Return vs Nifty]))/_xlfn.STDEV.P(Table2[6M Return vs Nifty])</f>
        <v>0.60887409027261952</v>
      </c>
      <c r="M207">
        <v>-3.1907699119820898</v>
      </c>
      <c r="N207">
        <f>(Table2[[#This Row],[1W Return vs Nifty]]-AVERAGE(Table2[1W Return vs Nifty]))/_xlfn.STDEV.P(Table2[1W Return vs Nifty])</f>
        <v>0.26599523373620354</v>
      </c>
      <c r="O207">
        <v>7908.53</v>
      </c>
      <c r="P207">
        <v>7761.6103995882304</v>
      </c>
      <c r="Q207">
        <v>6635.02807704722</v>
      </c>
      <c r="R207">
        <v>38.3644563240656</v>
      </c>
      <c r="S207" s="1">
        <f>(Table2[[#This Row],[Close Price]]-Table2[[#This Row],[20D EMA]])/Table2[[#This Row],[20D EMA]]</f>
        <v>-2.6475210943120924E-2</v>
      </c>
      <c r="T207" s="1">
        <f>(Table2[[#This Row],[Close Price]]-Table2[[#This Row],[50D EMA]])/Table2[[#This Row],[50D EMA]]</f>
        <v>-8.0473505332790754E-3</v>
      </c>
      <c r="U207" s="1">
        <f>(Table2[[#This Row],[Close Price]]-Table2[[#This Row],[200D EMA]])/Table2[[#This Row],[200D EMA]]</f>
        <v>0.16037941521814097</v>
      </c>
      <c r="V207">
        <v>0.773233149081203</v>
      </c>
      <c r="W207">
        <v>7483.05</v>
      </c>
      <c r="X207">
        <v>7737.65</v>
      </c>
      <c r="Y207">
        <v>7483.05</v>
      </c>
      <c r="Z207">
        <v>7850</v>
      </c>
      <c r="AA207">
        <v>7434.05</v>
      </c>
      <c r="AB207">
        <v>8472</v>
      </c>
      <c r="AC207" s="1">
        <f>(Table2[[#This Row],[Close Price]]/Table2[[#This Row],[Day Low]])-1</f>
        <v>2.8878598966998625E-2</v>
      </c>
      <c r="AD207" s="1">
        <f>(Table2[[#This Row],[Day High]]/Table2[[#This Row],[Close Price]])-1</f>
        <v>5.0005520089879685E-3</v>
      </c>
      <c r="AE207" s="1">
        <f>(Table2[[#This Row],[Close Price]]/Table2[[#This Row],[Current Week Low]])-1</f>
        <v>2.8878598966998625E-2</v>
      </c>
      <c r="AF207" s="1">
        <f>(Table2[[#This Row],[Current Week High]]/Table2[[#This Row],[Close Price]])-1</f>
        <v>1.9593071962489494E-2</v>
      </c>
      <c r="AG207" s="1">
        <f>(Table2[[#This Row],[Close Price]]/Table2[[#This Row],[Current Month Low]])-1</f>
        <v>3.5660239035249841E-2</v>
      </c>
      <c r="AH207" s="1">
        <f>(Table2[[#This Row],[Current Month High]]/Table2[[#This Row],[Close Price]])-1</f>
        <v>0.10038121091289298</v>
      </c>
      <c r="AI207">
        <v>10.0381210912892</v>
      </c>
      <c r="AJ207">
        <v>89.758093336783801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-0.01</v>
      </c>
      <c r="AM207" t="s">
        <v>3146</v>
      </c>
      <c r="AN207">
        <v>-7.94</v>
      </c>
      <c r="AO207" t="s">
        <v>3146</v>
      </c>
      <c r="AP207">
        <v>1.432138009395E-2</v>
      </c>
      <c r="AQ207">
        <f>(Table2[[#This Row],[Sharpe Ratio]]-AVERAGE(Table2[Sharpe Ratio]))/_xlfn.STDEV.P(Table2[Sharpe Ratio])</f>
        <v>-0.50549576917224215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1.5436952113057556</v>
      </c>
      <c r="AS207">
        <f>_xlfn.RANK.AVG(Table2[[#This Row],[1Y Return vs Nifty Z-Score]],Table2[1Y Return vs Nifty Z-Score])</f>
        <v>126</v>
      </c>
      <c r="AT207">
        <f>_xlfn.RANK.AVG(Table2[[#This Row],[6M Return vs Nifty Z-Score]],Table2[6M Return vs Nifty Z-Score])</f>
        <v>150</v>
      </c>
      <c r="AU207">
        <f>_xlfn.RANK.AVG(Table2[[#This Row],[Sharpe Ratio Z-Score]],Table2[Sharpe Ratio Z-Score])</f>
        <v>462</v>
      </c>
      <c r="AV207">
        <f>(Table2[[#This Row],[Rank 1Y]]+Table2[[#This Row],[Rank 6M]]+Table2[[#This Row],[Rank Sharpe]])/3</f>
        <v>246</v>
      </c>
    </row>
    <row r="208" spans="1:48" x14ac:dyDescent="0.3">
      <c r="A208" t="s">
        <v>996</v>
      </c>
      <c r="B208" t="s">
        <v>997</v>
      </c>
      <c r="C208" t="s">
        <v>3115</v>
      </c>
      <c r="D208" t="s">
        <v>998</v>
      </c>
      <c r="E208">
        <v>13643.372815434999</v>
      </c>
      <c r="F208">
        <v>768.35</v>
      </c>
      <c r="G208">
        <v>36.676572355043199</v>
      </c>
      <c r="H208">
        <f>(Table2[[#This Row],[1Y Return vs Nifty]]-AVERAGE(Table2[1Y Return vs Nifty]))/_xlfn.STDEV.P(Table2[1Y Return vs Nifty])</f>
        <v>0.31903316678739002</v>
      </c>
      <c r="I208">
        <v>-2.9523385761056802</v>
      </c>
      <c r="J208">
        <f>(Table2[[#This Row],[1M Return vs Nifty]]-AVERAGE(Table2[1M Return vs Nifty]))/_xlfn.STDEV.P(Table2[1M Return vs Nifty])</f>
        <v>-0.146721284225064</v>
      </c>
      <c r="K208">
        <v>15.495903641893101</v>
      </c>
      <c r="L208">
        <f>(Table2[[#This Row],[6M Return vs Nifty]]-AVERAGE(Table2[6M Return vs Nifty]))/_xlfn.STDEV.P(Table2[6M Return vs Nifty])</f>
        <v>0.48937144551263856</v>
      </c>
      <c r="M208">
        <v>-3.0448680453933799</v>
      </c>
      <c r="N208">
        <f>(Table2[[#This Row],[1W Return vs Nifty]]-AVERAGE(Table2[1W Return vs Nifty]))/_xlfn.STDEV.P(Table2[1W Return vs Nifty])</f>
        <v>0.29775433621446817</v>
      </c>
      <c r="O208">
        <v>794.61</v>
      </c>
      <c r="P208">
        <v>801.30514819826499</v>
      </c>
      <c r="Q208">
        <v>716.80334864594101</v>
      </c>
      <c r="R208">
        <v>34.425609851803102</v>
      </c>
      <c r="S208" s="1">
        <f>(Table2[[#This Row],[Close Price]]-Table2[[#This Row],[20D EMA]])/Table2[[#This Row],[20D EMA]]</f>
        <v>-3.3047658599816253E-2</v>
      </c>
      <c r="T208" s="1">
        <f>(Table2[[#This Row],[Close Price]]-Table2[[#This Row],[50D EMA]])/Table2[[#This Row],[50D EMA]]</f>
        <v>-4.1126839472284224E-2</v>
      </c>
      <c r="U208" s="1">
        <f>(Table2[[#This Row],[Close Price]]-Table2[[#This Row],[200D EMA]])/Table2[[#This Row],[200D EMA]]</f>
        <v>7.1911845070802033E-2</v>
      </c>
      <c r="V208">
        <v>0.52003632664880795</v>
      </c>
      <c r="W208">
        <v>755.1</v>
      </c>
      <c r="X208">
        <v>774.9</v>
      </c>
      <c r="Y208">
        <v>741.3</v>
      </c>
      <c r="Z208">
        <v>774.9</v>
      </c>
      <c r="AA208">
        <v>741.3</v>
      </c>
      <c r="AB208">
        <v>875.5</v>
      </c>
      <c r="AC208" s="1">
        <f>(Table2[[#This Row],[Close Price]]/Table2[[#This Row],[Day Low]])-1</f>
        <v>1.7547344722553371E-2</v>
      </c>
      <c r="AD208" s="1">
        <f>(Table2[[#This Row],[Day High]]/Table2[[#This Row],[Close Price]])-1</f>
        <v>8.5247608511744843E-3</v>
      </c>
      <c r="AE208" s="1">
        <f>(Table2[[#This Row],[Close Price]]/Table2[[#This Row],[Current Week Low]])-1</f>
        <v>3.6489950087683853E-2</v>
      </c>
      <c r="AF208" s="1">
        <f>(Table2[[#This Row],[Current Week High]]/Table2[[#This Row],[Close Price]])-1</f>
        <v>8.5247608511744843E-3</v>
      </c>
      <c r="AG208" s="1">
        <f>(Table2[[#This Row],[Close Price]]/Table2[[#This Row],[Current Month Low]])-1</f>
        <v>3.6489950087683853E-2</v>
      </c>
      <c r="AH208" s="1">
        <f>(Table2[[#This Row],[Current Month High]]/Table2[[#This Row],[Close Price]])-1</f>
        <v>0.13945467560356595</v>
      </c>
      <c r="AI208">
        <v>13.9454675603565</v>
      </c>
      <c r="AJ208">
        <v>68.276390713972802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0.04</v>
      </c>
      <c r="AM208" t="s">
        <v>3147</v>
      </c>
      <c r="AN208">
        <v>-5.48</v>
      </c>
      <c r="AO208" t="s">
        <v>3146</v>
      </c>
      <c r="AP208">
        <v>4.8488203679086003E-2</v>
      </c>
      <c r="AQ208">
        <f>(Table2[[#This Row],[Sharpe Ratio]]-AVERAGE(Table2[Sharpe Ratio]))/_xlfn.STDEV.P(Table2[Sharpe Ratio])</f>
        <v>-9.9398420946028243E-2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205</v>
      </c>
      <c r="AT208">
        <f>_xlfn.RANK.AVG(Table2[[#This Row],[6M Return vs Nifty Z-Score]],Table2[6M Return vs Nifty Z-Score])</f>
        <v>171</v>
      </c>
      <c r="AU208">
        <f>_xlfn.RANK.AVG(Table2[[#This Row],[Sharpe Ratio Z-Score]],Table2[Sharpe Ratio Z-Score])</f>
        <v>364</v>
      </c>
      <c r="AV208">
        <f>(Table2[[#This Row],[Rank 1Y]]+Table2[[#This Row],[Rank 6M]]+Table2[[#This Row],[Rank Sharpe]])/3</f>
        <v>246.66666666666666</v>
      </c>
    </row>
    <row r="209" spans="1:48" x14ac:dyDescent="0.3">
      <c r="A209" t="s">
        <v>751</v>
      </c>
      <c r="B209" t="s">
        <v>752</v>
      </c>
      <c r="C209" t="s">
        <v>3105</v>
      </c>
      <c r="D209" t="s">
        <v>249</v>
      </c>
      <c r="E209">
        <v>21447.292021649999</v>
      </c>
      <c r="F209">
        <v>430.65</v>
      </c>
      <c r="G209">
        <v>2.2049225007890998</v>
      </c>
      <c r="H209">
        <f>(Table2[[#This Row],[1Y Return vs Nifty]]-AVERAGE(Table2[1Y Return vs Nifty]))/_xlfn.STDEV.P(Table2[1Y Return vs Nifty])</f>
        <v>-0.2946926892912014</v>
      </c>
      <c r="I209">
        <v>12.264258188509199</v>
      </c>
      <c r="J209">
        <f>(Table2[[#This Row],[1M Return vs Nifty]]-AVERAGE(Table2[1M Return vs Nifty]))/_xlfn.STDEV.P(Table2[1M Return vs Nifty])</f>
        <v>1.6124078669675423</v>
      </c>
      <c r="K209">
        <v>12.8482806965423</v>
      </c>
      <c r="L209">
        <f>(Table2[[#This Row],[6M Return vs Nifty]]-AVERAGE(Table2[6M Return vs Nifty]))/_xlfn.STDEV.P(Table2[6M Return vs Nifty])</f>
        <v>0.39388569220727498</v>
      </c>
      <c r="M209">
        <v>2.71371567277418</v>
      </c>
      <c r="N209">
        <f>(Table2[[#This Row],[1W Return vs Nifty]]-AVERAGE(Table2[1W Return vs Nifty]))/_xlfn.STDEV.P(Table2[1W Return vs Nifty])</f>
        <v>1.5512506396613601</v>
      </c>
      <c r="O209">
        <v>424.16</v>
      </c>
      <c r="P209">
        <v>412.29290244875398</v>
      </c>
      <c r="Q209">
        <v>388.23622730551801</v>
      </c>
      <c r="R209">
        <v>53.001458954615501</v>
      </c>
      <c r="S209" s="1">
        <f>(Table2[[#This Row],[Close Price]]-Table2[[#This Row],[20D EMA]])/Table2[[#This Row],[20D EMA]]</f>
        <v>1.5300829875518559E-2</v>
      </c>
      <c r="T209" s="1">
        <f>(Table2[[#This Row],[Close Price]]-Table2[[#This Row],[50D EMA]])/Table2[[#This Row],[50D EMA]]</f>
        <v>4.4524408356817875E-2</v>
      </c>
      <c r="U209" s="1">
        <f>(Table2[[#This Row],[Close Price]]-Table2[[#This Row],[200D EMA]])/Table2[[#This Row],[200D EMA]]</f>
        <v>0.10924733374019971</v>
      </c>
      <c r="V209">
        <v>1.85942095137828</v>
      </c>
      <c r="W209">
        <v>427</v>
      </c>
      <c r="X209">
        <v>441.7</v>
      </c>
      <c r="Y209">
        <v>427</v>
      </c>
      <c r="Z209">
        <v>452.75</v>
      </c>
      <c r="AA209">
        <v>396.2</v>
      </c>
      <c r="AB209">
        <v>464</v>
      </c>
      <c r="AC209" s="1">
        <f>(Table2[[#This Row],[Close Price]]/Table2[[#This Row],[Day Low]])-1</f>
        <v>8.5480093676815194E-3</v>
      </c>
      <c r="AD209" s="1">
        <f>(Table2[[#This Row],[Day High]]/Table2[[#This Row],[Close Price]])-1</f>
        <v>2.5658887727853186E-2</v>
      </c>
      <c r="AE209" s="1">
        <f>(Table2[[#This Row],[Close Price]]/Table2[[#This Row],[Current Week Low]])-1</f>
        <v>8.5480093676815194E-3</v>
      </c>
      <c r="AF209" s="1">
        <f>(Table2[[#This Row],[Current Week High]]/Table2[[#This Row],[Close Price]])-1</f>
        <v>5.1317775455706593E-2</v>
      </c>
      <c r="AG209" s="1">
        <f>(Table2[[#This Row],[Close Price]]/Table2[[#This Row],[Current Month Low]])-1</f>
        <v>8.6951034830893503E-2</v>
      </c>
      <c r="AH209" s="1">
        <f>(Table2[[#This Row],[Current Month High]]/Table2[[#This Row],[Close Price]])-1</f>
        <v>7.7441077441077422E-2</v>
      </c>
      <c r="AI209">
        <v>29.571577847439901</v>
      </c>
      <c r="AJ209">
        <v>38.428158148505197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0.04</v>
      </c>
      <c r="AM209" t="s">
        <v>3147</v>
      </c>
      <c r="AN209">
        <v>2.4900000000000002</v>
      </c>
      <c r="AO209" t="s">
        <v>3147</v>
      </c>
      <c r="AP209">
        <v>0.123820221563628</v>
      </c>
      <c r="AQ209">
        <f>(Table2[[#This Row],[Sharpe Ratio]]-AVERAGE(Table2[Sharpe Ratio]))/_xlfn.STDEV.P(Table2[Sharpe Ratio])</f>
        <v>0.79597696047371502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4.0588284700186916</v>
      </c>
      <c r="AS209">
        <f>_xlfn.RANK.AVG(Table2[[#This Row],[1Y Return vs Nifty Z-Score]],Table2[1Y Return vs Nifty Z-Score])</f>
        <v>401</v>
      </c>
      <c r="AT209">
        <f>_xlfn.RANK.AVG(Table2[[#This Row],[6M Return vs Nifty Z-Score]],Table2[6M Return vs Nifty Z-Score])</f>
        <v>198</v>
      </c>
      <c r="AU209">
        <f>_xlfn.RANK.AVG(Table2[[#This Row],[Sharpe Ratio Z-Score]],Table2[Sharpe Ratio Z-Score])</f>
        <v>143</v>
      </c>
      <c r="AV209">
        <f>(Table2[[#This Row],[Rank 1Y]]+Table2[[#This Row],[Rank 6M]]+Table2[[#This Row],[Rank Sharpe]])/3</f>
        <v>247.33333333333334</v>
      </c>
    </row>
    <row r="210" spans="1:48" x14ac:dyDescent="0.3">
      <c r="A210" t="s">
        <v>722</v>
      </c>
      <c r="B210" t="s">
        <v>723</v>
      </c>
      <c r="C210" t="s">
        <v>3101</v>
      </c>
      <c r="D210" t="s">
        <v>397</v>
      </c>
      <c r="E210">
        <v>23471.884254600001</v>
      </c>
      <c r="F210">
        <v>6561.15</v>
      </c>
      <c r="G210">
        <v>100.70899501384601</v>
      </c>
      <c r="H210">
        <f>(Table2[[#This Row],[1Y Return vs Nifty]]-AVERAGE(Table2[1Y Return vs Nifty]))/_xlfn.STDEV.P(Table2[1Y Return vs Nifty])</f>
        <v>1.4590526778700657</v>
      </c>
      <c r="I210">
        <v>2.3776571318933</v>
      </c>
      <c r="J210">
        <f>(Table2[[#This Row],[1M Return vs Nifty]]-AVERAGE(Table2[1M Return vs Nifty]))/_xlfn.STDEV.P(Table2[1M Return vs Nifty])</f>
        <v>0.46945794235969091</v>
      </c>
      <c r="K210">
        <v>16.473093726256899</v>
      </c>
      <c r="L210">
        <f>(Table2[[#This Row],[6M Return vs Nifty]]-AVERAGE(Table2[6M Return vs Nifty]))/_xlfn.STDEV.P(Table2[6M Return vs Nifty])</f>
        <v>0.52461352236948733</v>
      </c>
      <c r="M210">
        <v>-5.3005872336755102</v>
      </c>
      <c r="N210">
        <f>(Table2[[#This Row],[1W Return vs Nifty]]-AVERAGE(Table2[1W Return vs Nifty]))/_xlfn.STDEV.P(Table2[1W Return vs Nifty])</f>
        <v>-0.19325800336572729</v>
      </c>
      <c r="O210">
        <v>6723.98</v>
      </c>
      <c r="P210">
        <v>6530.9347748688597</v>
      </c>
      <c r="Q210">
        <v>5258.8383769287202</v>
      </c>
      <c r="R210">
        <v>41.094221959774401</v>
      </c>
      <c r="S210" s="1">
        <f>(Table2[[#This Row],[Close Price]]-Table2[[#This Row],[20D EMA]])/Table2[[#This Row],[20D EMA]]</f>
        <v>-2.421631236261856E-2</v>
      </c>
      <c r="T210" s="1">
        <f>(Table2[[#This Row],[Close Price]]-Table2[[#This Row],[50D EMA]])/Table2[[#This Row],[50D EMA]]</f>
        <v>4.6264778584849172E-3</v>
      </c>
      <c r="U210" s="1">
        <f>(Table2[[#This Row],[Close Price]]-Table2[[#This Row],[200D EMA]])/Table2[[#This Row],[200D EMA]]</f>
        <v>0.24764245061888718</v>
      </c>
      <c r="V210">
        <v>1.15938952669819</v>
      </c>
      <c r="W210">
        <v>6522.1</v>
      </c>
      <c r="X210">
        <v>6749.95</v>
      </c>
      <c r="Y210">
        <v>6520</v>
      </c>
      <c r="Z210">
        <v>6878.5</v>
      </c>
      <c r="AA210">
        <v>5849.95</v>
      </c>
      <c r="AB210">
        <v>7395.5</v>
      </c>
      <c r="AC210" s="1">
        <f>(Table2[[#This Row],[Close Price]]/Table2[[#This Row],[Day Low]])-1</f>
        <v>5.987335367442892E-3</v>
      </c>
      <c r="AD210" s="1">
        <f>(Table2[[#This Row],[Day High]]/Table2[[#This Row],[Close Price]])-1</f>
        <v>2.8775443329294381E-2</v>
      </c>
      <c r="AE210" s="1">
        <f>(Table2[[#This Row],[Close Price]]/Table2[[#This Row],[Current Week Low]])-1</f>
        <v>6.3113496932514224E-3</v>
      </c>
      <c r="AF210" s="1">
        <f>(Table2[[#This Row],[Current Week High]]/Table2[[#This Row],[Close Price]])-1</f>
        <v>4.836804523597249E-2</v>
      </c>
      <c r="AG210" s="1">
        <f>(Table2[[#This Row],[Close Price]]/Table2[[#This Row],[Current Month Low]])-1</f>
        <v>0.12157368866400575</v>
      </c>
      <c r="AH210" s="1">
        <f>(Table2[[#This Row],[Current Month High]]/Table2[[#This Row],[Close Price]])-1</f>
        <v>0.12716520731883896</v>
      </c>
      <c r="AI210">
        <v>12.716520731883801</v>
      </c>
      <c r="AJ210">
        <v>150.554675118858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-0.02</v>
      </c>
      <c r="AM210" t="s">
        <v>3146</v>
      </c>
      <c r="AN210">
        <v>-1.95</v>
      </c>
      <c r="AO210" t="s">
        <v>3146</v>
      </c>
      <c r="AQ210">
        <f>(Table2[[#This Row],[Sharpe Ratio]]-AVERAGE(Table2[Sharpe Ratio]))/_xlfn.STDEV.P(Table2[Sharpe Ratio])</f>
        <v>-0.67571570385832558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1.5841504353751907</v>
      </c>
      <c r="AS210">
        <f>_xlfn.RANK.AVG(Table2[[#This Row],[1Y Return vs Nifty Z-Score]],Table2[1Y Return vs Nifty Z-Score])</f>
        <v>60</v>
      </c>
      <c r="AT210">
        <f>_xlfn.RANK.AVG(Table2[[#This Row],[6M Return vs Nifty Z-Score]],Table2[6M Return vs Nifty Z-Score])</f>
        <v>161</v>
      </c>
      <c r="AU210">
        <f>_xlfn.RANK.AVG(Table2[[#This Row],[Sharpe Ratio Z-Score]],Table2[Sharpe Ratio Z-Score])</f>
        <v>521.5</v>
      </c>
      <c r="AV210">
        <f>(Table2[[#This Row],[Rank 1Y]]+Table2[[#This Row],[Rank 6M]]+Table2[[#This Row],[Rank Sharpe]])/3</f>
        <v>247.5</v>
      </c>
    </row>
    <row r="211" spans="1:48" x14ac:dyDescent="0.3">
      <c r="A211" t="s">
        <v>44</v>
      </c>
      <c r="B211" t="s">
        <v>45</v>
      </c>
      <c r="C211" t="s">
        <v>3100</v>
      </c>
      <c r="D211" t="s">
        <v>21</v>
      </c>
      <c r="E211">
        <v>506520.49088157498</v>
      </c>
      <c r="F211">
        <v>1871.75</v>
      </c>
      <c r="G211">
        <v>19.540223353638101</v>
      </c>
      <c r="H211">
        <f>(Table2[[#This Row],[1Y Return vs Nifty]]-AVERAGE(Table2[1Y Return vs Nifty]))/_xlfn.STDEV.P(Table2[1Y Return vs Nifty])</f>
        <v>1.3941286781218283E-2</v>
      </c>
      <c r="I211">
        <v>10.2256675961669</v>
      </c>
      <c r="J211">
        <f>(Table2[[#This Row],[1M Return vs Nifty]]-AVERAGE(Table2[1M Return vs Nifty]))/_xlfn.STDEV.P(Table2[1M Return vs Nifty])</f>
        <v>1.376734661334883</v>
      </c>
      <c r="K211">
        <v>26.857725772815101</v>
      </c>
      <c r="L211">
        <f>(Table2[[#This Row],[6M Return vs Nifty]]-AVERAGE(Table2[6M Return vs Nifty]))/_xlfn.STDEV.P(Table2[6M Return vs Nifty])</f>
        <v>0.8991322639848075</v>
      </c>
      <c r="M211">
        <v>2.4748708476007399</v>
      </c>
      <c r="N211">
        <f>(Table2[[#This Row],[1W Return vs Nifty]]-AVERAGE(Table2[1W Return vs Nifty]))/_xlfn.STDEV.P(Table2[1W Return vs Nifty])</f>
        <v>1.4992602336683403</v>
      </c>
      <c r="O211">
        <v>1835.32</v>
      </c>
      <c r="P211">
        <v>1777.51119030167</v>
      </c>
      <c r="Q211">
        <v>1589.1217069791601</v>
      </c>
      <c r="R211">
        <v>67.6233632252505</v>
      </c>
      <c r="S211" s="1">
        <f>(Table2[[#This Row],[Close Price]]-Table2[[#This Row],[20D EMA]])/Table2[[#This Row],[20D EMA]]</f>
        <v>1.9849399559749833E-2</v>
      </c>
      <c r="T211" s="1">
        <f>(Table2[[#This Row],[Close Price]]-Table2[[#This Row],[50D EMA]])/Table2[[#This Row],[50D EMA]]</f>
        <v>5.3017280685775187E-2</v>
      </c>
      <c r="U211" s="1">
        <f>(Table2[[#This Row],[Close Price]]-Table2[[#This Row],[200D EMA]])/Table2[[#This Row],[200D EMA]]</f>
        <v>0.17785188622091255</v>
      </c>
      <c r="V211">
        <v>0.99269619587496805</v>
      </c>
      <c r="W211">
        <v>1851.2</v>
      </c>
      <c r="X211">
        <v>1875.9</v>
      </c>
      <c r="Y211">
        <v>1845.1</v>
      </c>
      <c r="Z211">
        <v>1876.8</v>
      </c>
      <c r="AA211">
        <v>1743</v>
      </c>
      <c r="AB211">
        <v>1888.5</v>
      </c>
      <c r="AC211" s="1">
        <f>(Table2[[#This Row],[Close Price]]/Table2[[#This Row],[Day Low]])-1</f>
        <v>1.1100907519446812E-2</v>
      </c>
      <c r="AD211" s="1">
        <f>(Table2[[#This Row],[Day High]]/Table2[[#This Row],[Close Price]])-1</f>
        <v>2.2171764391611948E-3</v>
      </c>
      <c r="AE211" s="1">
        <f>(Table2[[#This Row],[Close Price]]/Table2[[#This Row],[Current Week Low]])-1</f>
        <v>1.4443661590157753E-2</v>
      </c>
      <c r="AF211" s="1">
        <f>(Table2[[#This Row],[Current Week High]]/Table2[[#This Row],[Close Price]])-1</f>
        <v>2.6980098837985356E-3</v>
      </c>
      <c r="AG211" s="1">
        <f>(Table2[[#This Row],[Close Price]]/Table2[[#This Row],[Current Month Low]])-1</f>
        <v>7.3866896156052686E-2</v>
      </c>
      <c r="AH211" s="1">
        <f>(Table2[[#This Row],[Current Month High]]/Table2[[#This Row],[Close Price]])-1</f>
        <v>8.9488446640844099E-3</v>
      </c>
      <c r="AI211">
        <v>0.89488446640844099</v>
      </c>
      <c r="AJ211">
        <v>51.558704453441301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0.09</v>
      </c>
      <c r="AM211" t="s">
        <v>3147</v>
      </c>
      <c r="AN211">
        <v>1.74</v>
      </c>
      <c r="AO211" t="s">
        <v>3147</v>
      </c>
      <c r="AP211">
        <v>5.1973043437473998E-2</v>
      </c>
      <c r="AQ211">
        <f>(Table2[[#This Row],[Sharpe Ratio]]-AVERAGE(Table2[Sharpe Ratio]))/_xlfn.STDEV.P(Table2[Sharpe Ratio])</f>
        <v>-5.797858625322088E-2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3.731089859516028</v>
      </c>
      <c r="AS211">
        <f>_xlfn.RANK.AVG(Table2[[#This Row],[1Y Return vs Nifty Z-Score]],Table2[1Y Return vs Nifty Z-Score])</f>
        <v>289</v>
      </c>
      <c r="AT211">
        <f>_xlfn.RANK.AVG(Table2[[#This Row],[6M Return vs Nifty Z-Score]],Table2[6M Return vs Nifty Z-Score])</f>
        <v>102</v>
      </c>
      <c r="AU211">
        <f>_xlfn.RANK.AVG(Table2[[#This Row],[Sharpe Ratio Z-Score]],Table2[Sharpe Ratio Z-Score])</f>
        <v>352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1405</v>
      </c>
      <c r="B212" t="s">
        <v>1406</v>
      </c>
      <c r="C212" t="s">
        <v>3113</v>
      </c>
      <c r="D212" t="s">
        <v>586</v>
      </c>
      <c r="E212">
        <v>7404.42434718</v>
      </c>
      <c r="F212">
        <v>555.79999999999995</v>
      </c>
      <c r="G212">
        <v>40.175189491080303</v>
      </c>
      <c r="H212">
        <f>(Table2[[#This Row],[1Y Return vs Nifty]]-AVERAGE(Table2[1Y Return vs Nifty]))/_xlfn.STDEV.P(Table2[1Y Return vs Nifty])</f>
        <v>0.38132179544264477</v>
      </c>
      <c r="I212">
        <v>1.29464041014418</v>
      </c>
      <c r="J212">
        <f>(Table2[[#This Row],[1M Return vs Nifty]]-AVERAGE(Table2[1M Return vs Nifty]))/_xlfn.STDEV.P(Table2[1M Return vs Nifty])</f>
        <v>0.34425476349329298</v>
      </c>
      <c r="K212">
        <v>10.6570545952179</v>
      </c>
      <c r="L212">
        <f>(Table2[[#This Row],[6M Return vs Nifty]]-AVERAGE(Table2[6M Return vs Nifty]))/_xlfn.STDEV.P(Table2[6M Return vs Nifty])</f>
        <v>0.31485975865629767</v>
      </c>
      <c r="M212">
        <v>-4.9586097794485502</v>
      </c>
      <c r="N212">
        <f>(Table2[[#This Row],[1W Return vs Nifty]]-AVERAGE(Table2[1W Return vs Nifty]))/_xlfn.STDEV.P(Table2[1W Return vs Nifty])</f>
        <v>-0.11881826336797667</v>
      </c>
      <c r="O212">
        <v>580.07000000000005</v>
      </c>
      <c r="P212">
        <v>568.01672843368101</v>
      </c>
      <c r="Q212">
        <v>499.73506310483799</v>
      </c>
      <c r="R212">
        <v>32.950953855399902</v>
      </c>
      <c r="S212" s="1">
        <f>(Table2[[#This Row],[Close Price]]-Table2[[#This Row],[20D EMA]])/Table2[[#This Row],[20D EMA]]</f>
        <v>-4.1839777957832835E-2</v>
      </c>
      <c r="T212" s="1">
        <f>(Table2[[#This Row],[Close Price]]-Table2[[#This Row],[50D EMA]])/Table2[[#This Row],[50D EMA]]</f>
        <v>-2.1507691274109057E-2</v>
      </c>
      <c r="U212" s="1">
        <f>(Table2[[#This Row],[Close Price]]-Table2[[#This Row],[200D EMA]])/Table2[[#This Row],[200D EMA]]</f>
        <v>0.11218931997053058</v>
      </c>
      <c r="V212">
        <v>0.58543350284298401</v>
      </c>
      <c r="W212">
        <v>540.95000000000005</v>
      </c>
      <c r="X212">
        <v>577.70000000000005</v>
      </c>
      <c r="Y212">
        <v>539.20000000000005</v>
      </c>
      <c r="Z212">
        <v>577.70000000000005</v>
      </c>
      <c r="AA212">
        <v>539.20000000000005</v>
      </c>
      <c r="AB212">
        <v>639.70000000000005</v>
      </c>
      <c r="AC212" s="1">
        <f>(Table2[[#This Row],[Close Price]]/Table2[[#This Row],[Day Low]])-1</f>
        <v>2.7451705333209953E-2</v>
      </c>
      <c r="AD212" s="1">
        <f>(Table2[[#This Row],[Day High]]/Table2[[#This Row],[Close Price]])-1</f>
        <v>3.9402662828355695E-2</v>
      </c>
      <c r="AE212" s="1">
        <f>(Table2[[#This Row],[Close Price]]/Table2[[#This Row],[Current Week Low]])-1</f>
        <v>3.0786350148367836E-2</v>
      </c>
      <c r="AF212" s="1">
        <f>(Table2[[#This Row],[Current Week High]]/Table2[[#This Row],[Close Price]])-1</f>
        <v>3.9402662828355695E-2</v>
      </c>
      <c r="AG212" s="1">
        <f>(Table2[[#This Row],[Close Price]]/Table2[[#This Row],[Current Month Low]])-1</f>
        <v>3.0786350148367836E-2</v>
      </c>
      <c r="AH212" s="1">
        <f>(Table2[[#This Row],[Current Month High]]/Table2[[#This Row],[Close Price]])-1</f>
        <v>0.15095358042461338</v>
      </c>
      <c r="AI212">
        <v>15.095358042461299</v>
      </c>
      <c r="AJ212">
        <v>78.685098858704293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0.17</v>
      </c>
      <c r="AM212" t="s">
        <v>3147</v>
      </c>
      <c r="AN212">
        <v>-9</v>
      </c>
      <c r="AO212" t="s">
        <v>3146</v>
      </c>
      <c r="AP212">
        <v>5.7286583072814E-2</v>
      </c>
      <c r="AQ212">
        <f>(Table2[[#This Row],[Sharpe Ratio]]-AVERAGE(Table2[Sharpe Ratio]))/_xlfn.STDEV.P(Table2[Sharpe Ratio])</f>
        <v>5.1766658067100924E-3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0.92679472003096897</v>
      </c>
      <c r="AS212">
        <f>_xlfn.RANK.AVG(Table2[[#This Row],[1Y Return vs Nifty Z-Score]],Table2[1Y Return vs Nifty Z-Score])</f>
        <v>193</v>
      </c>
      <c r="AT212">
        <f>_xlfn.RANK.AVG(Table2[[#This Row],[6M Return vs Nifty Z-Score]],Table2[6M Return vs Nifty Z-Score])</f>
        <v>216</v>
      </c>
      <c r="AU212">
        <f>_xlfn.RANK.AVG(Table2[[#This Row],[Sharpe Ratio Z-Score]],Table2[Sharpe Ratio Z-Score])</f>
        <v>335</v>
      </c>
      <c r="AV212">
        <f>(Table2[[#This Row],[Rank 1Y]]+Table2[[#This Row],[Rank 6M]]+Table2[[#This Row],[Rank Sharpe]])/3</f>
        <v>248</v>
      </c>
    </row>
    <row r="213" spans="1:48" x14ac:dyDescent="0.3">
      <c r="A213" t="s">
        <v>1029</v>
      </c>
      <c r="B213" t="s">
        <v>1030</v>
      </c>
      <c r="C213" t="s">
        <v>3102</v>
      </c>
      <c r="D213" t="s">
        <v>1031</v>
      </c>
      <c r="E213">
        <v>13023.680556060001</v>
      </c>
      <c r="F213">
        <v>405.8</v>
      </c>
      <c r="G213">
        <v>55.2911717616985</v>
      </c>
      <c r="H213">
        <f>(Table2[[#This Row],[1Y Return vs Nifty]]-AVERAGE(Table2[1Y Return vs Nifty]))/_xlfn.STDEV.P(Table2[1Y Return vs Nifty])</f>
        <v>0.65044349976278459</v>
      </c>
      <c r="I213">
        <v>-7.6957186711352996</v>
      </c>
      <c r="J213">
        <f>(Table2[[#This Row],[1M Return vs Nifty]]-AVERAGE(Table2[1M Return vs Nifty]))/_xlfn.STDEV.P(Table2[1M Return vs Nifty])</f>
        <v>-0.69508425456789713</v>
      </c>
      <c r="K213">
        <v>-6.38685808060215</v>
      </c>
      <c r="L213">
        <f>(Table2[[#This Row],[6M Return vs Nifty]]-AVERAGE(Table2[6M Return vs Nifty]))/_xlfn.STDEV.P(Table2[6M Return vs Nifty])</f>
        <v>-0.29982400663562198</v>
      </c>
      <c r="M213">
        <v>-0.88552089227814601</v>
      </c>
      <c r="N213">
        <f>(Table2[[#This Row],[1W Return vs Nifty]]-AVERAGE(Table2[1W Return vs Nifty]))/_xlfn.STDEV.P(Table2[1W Return vs Nifty])</f>
        <v>0.76778895006390013</v>
      </c>
      <c r="O213">
        <v>418.37</v>
      </c>
      <c r="P213">
        <v>440.355731913819</v>
      </c>
      <c r="Q213">
        <v>411.68891016385697</v>
      </c>
      <c r="R213">
        <v>45.5583529365747</v>
      </c>
      <c r="S213" s="1">
        <f>(Table2[[#This Row],[Close Price]]-Table2[[#This Row],[20D EMA]])/Table2[[#This Row],[20D EMA]]</f>
        <v>-3.0045175323278422E-2</v>
      </c>
      <c r="T213" s="1">
        <f>(Table2[[#This Row],[Close Price]]-Table2[[#This Row],[50D EMA]])/Table2[[#This Row],[50D EMA]]</f>
        <v>-7.8472310928342379E-2</v>
      </c>
      <c r="U213" s="1">
        <f>(Table2[[#This Row],[Close Price]]-Table2[[#This Row],[200D EMA]])/Table2[[#This Row],[200D EMA]]</f>
        <v>-1.430427203276646E-2</v>
      </c>
      <c r="V213">
        <v>1.52069369954836</v>
      </c>
      <c r="W213">
        <v>399</v>
      </c>
      <c r="X213">
        <v>411</v>
      </c>
      <c r="Y213">
        <v>388.25</v>
      </c>
      <c r="Z213">
        <v>411</v>
      </c>
      <c r="AA213">
        <v>375.1</v>
      </c>
      <c r="AB213">
        <v>463.65</v>
      </c>
      <c r="AC213" s="1">
        <f>(Table2[[#This Row],[Close Price]]/Table2[[#This Row],[Day Low]])-1</f>
        <v>1.7042606516290748E-2</v>
      </c>
      <c r="AD213" s="1">
        <f>(Table2[[#This Row],[Day High]]/Table2[[#This Row],[Close Price]])-1</f>
        <v>1.2814194184327166E-2</v>
      </c>
      <c r="AE213" s="1">
        <f>(Table2[[#This Row],[Close Price]]/Table2[[#This Row],[Current Week Low]])-1</f>
        <v>4.520283322601415E-2</v>
      </c>
      <c r="AF213" s="1">
        <f>(Table2[[#This Row],[Current Week High]]/Table2[[#This Row],[Close Price]])-1</f>
        <v>1.2814194184327166E-2</v>
      </c>
      <c r="AG213" s="1">
        <f>(Table2[[#This Row],[Close Price]]/Table2[[#This Row],[Current Month Low]])-1</f>
        <v>8.1844841375633193E-2</v>
      </c>
      <c r="AH213" s="1">
        <f>(Table2[[#This Row],[Current Month High]]/Table2[[#This Row],[Close Price]])-1</f>
        <v>0.14255791030064069</v>
      </c>
      <c r="AI213">
        <v>52.242483982257198</v>
      </c>
      <c r="AJ213">
        <v>84.412633492387997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-0.17</v>
      </c>
      <c r="AM213" t="s">
        <v>3146</v>
      </c>
      <c r="AN213">
        <v>-0.53</v>
      </c>
      <c r="AO213" t="s">
        <v>3146</v>
      </c>
      <c r="AP213">
        <v>0.114810388738724</v>
      </c>
      <c r="AQ213">
        <f>(Table2[[#This Row],[Sharpe Ratio]]-AVERAGE(Table2[Sharpe Ratio]))/_xlfn.STDEV.P(Table2[Sharpe Ratio])</f>
        <v>0.68888859713675055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144</v>
      </c>
      <c r="AT213">
        <f>_xlfn.RANK.AVG(Table2[[#This Row],[6M Return vs Nifty Z-Score]],Table2[6M Return vs Nifty Z-Score])</f>
        <v>427</v>
      </c>
      <c r="AU213">
        <f>_xlfn.RANK.AVG(Table2[[#This Row],[Sharpe Ratio Z-Score]],Table2[Sharpe Ratio Z-Score])</f>
        <v>174</v>
      </c>
      <c r="AV213">
        <f>(Table2[[#This Row],[Rank 1Y]]+Table2[[#This Row],[Rank 6M]]+Table2[[#This Row],[Rank Sharpe]])/3</f>
        <v>248.33333333333334</v>
      </c>
    </row>
    <row r="214" spans="1:48" x14ac:dyDescent="0.3">
      <c r="A214" t="s">
        <v>207</v>
      </c>
      <c r="B214" t="s">
        <v>208</v>
      </c>
      <c r="C214" t="s">
        <v>3106</v>
      </c>
      <c r="D214" t="s">
        <v>57</v>
      </c>
      <c r="E214">
        <v>119241.083326369</v>
      </c>
      <c r="F214">
        <v>683.3</v>
      </c>
      <c r="G214">
        <v>44.140638130900598</v>
      </c>
      <c r="H214">
        <f>(Table2[[#This Row],[1Y Return vs Nifty]]-AVERAGE(Table2[1Y Return vs Nifty]))/_xlfn.STDEV.P(Table2[1Y Return vs Nifty])</f>
        <v>0.45192179200500998</v>
      </c>
      <c r="I214">
        <v>-5.6980852066631504</v>
      </c>
      <c r="J214">
        <f>(Table2[[#This Row],[1M Return vs Nifty]]-AVERAGE(Table2[1M Return vs Nifty]))/_xlfn.STDEV.P(Table2[1M Return vs Nifty])</f>
        <v>-0.46414593668313736</v>
      </c>
      <c r="K214">
        <v>5.2075027108185399</v>
      </c>
      <c r="L214">
        <f>(Table2[[#This Row],[6M Return vs Nifty]]-AVERAGE(Table2[6M Return vs Nifty]))/_xlfn.STDEV.P(Table2[6M Return vs Nifty])</f>
        <v>0.11832325115538105</v>
      </c>
      <c r="M214">
        <v>-6.5473596709952702</v>
      </c>
      <c r="N214">
        <f>(Table2[[#This Row],[1W Return vs Nifty]]-AVERAGE(Table2[1W Return vs Nifty]))/_xlfn.STDEV.P(Table2[1W Return vs Nifty])</f>
        <v>-0.46464845593295989</v>
      </c>
      <c r="O214">
        <v>691.9</v>
      </c>
      <c r="P214">
        <v>705.23323038502701</v>
      </c>
      <c r="Q214">
        <v>627.345630835968</v>
      </c>
      <c r="R214">
        <v>49.719595428481199</v>
      </c>
      <c r="S214" s="1">
        <f>(Table2[[#This Row],[Close Price]]-Table2[[#This Row],[20D EMA]])/Table2[[#This Row],[20D EMA]]</f>
        <v>-1.2429541841306581E-2</v>
      </c>
      <c r="T214" s="1">
        <f>(Table2[[#This Row],[Close Price]]-Table2[[#This Row],[50D EMA]])/Table2[[#This Row],[50D EMA]]</f>
        <v>-3.1100676258622215E-2</v>
      </c>
      <c r="U214" s="1">
        <f>(Table2[[#This Row],[Close Price]]-Table2[[#This Row],[200D EMA]])/Table2[[#This Row],[200D EMA]]</f>
        <v>8.919225131044603E-2</v>
      </c>
      <c r="V214">
        <v>0.84820673110457401</v>
      </c>
      <c r="W214">
        <v>637.79999999999995</v>
      </c>
      <c r="X214">
        <v>694.1</v>
      </c>
      <c r="Y214">
        <v>635.54999999999995</v>
      </c>
      <c r="Z214">
        <v>694.1</v>
      </c>
      <c r="AA214">
        <v>635.54999999999995</v>
      </c>
      <c r="AB214">
        <v>741.45</v>
      </c>
      <c r="AC214" s="1">
        <f>(Table2[[#This Row],[Close Price]]/Table2[[#This Row],[Day Low]])-1</f>
        <v>7.1338977735967424E-2</v>
      </c>
      <c r="AD214" s="1">
        <f>(Table2[[#This Row],[Day High]]/Table2[[#This Row],[Close Price]])-1</f>
        <v>1.580564905605164E-2</v>
      </c>
      <c r="AE214" s="1">
        <f>(Table2[[#This Row],[Close Price]]/Table2[[#This Row],[Current Week Low]])-1</f>
        <v>7.5131775627409247E-2</v>
      </c>
      <c r="AF214" s="1">
        <f>(Table2[[#This Row],[Current Week High]]/Table2[[#This Row],[Close Price]])-1</f>
        <v>1.580564905605164E-2</v>
      </c>
      <c r="AG214" s="1">
        <f>(Table2[[#This Row],[Close Price]]/Table2[[#This Row],[Current Month Low]])-1</f>
        <v>7.5131775627409247E-2</v>
      </c>
      <c r="AH214" s="1">
        <f>(Table2[[#This Row],[Current Month High]]/Table2[[#This Row],[Close Price]])-1</f>
        <v>8.5101712278647934E-2</v>
      </c>
      <c r="AI214">
        <v>17.795990048295</v>
      </c>
      <c r="AJ214">
        <v>82.164756065049204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7.0000000000000007E-2</v>
      </c>
      <c r="AM214" t="s">
        <v>3147</v>
      </c>
      <c r="AN214">
        <v>-3.31</v>
      </c>
      <c r="AO214" t="s">
        <v>3146</v>
      </c>
      <c r="AP214">
        <v>7.6561598861610999E-2</v>
      </c>
      <c r="AQ214">
        <f>(Table2[[#This Row],[Sharpe Ratio]]-AVERAGE(Table2[Sharpe Ratio]))/_xlfn.STDEV.P(Table2[Sharpe Ratio])</f>
        <v>0.23427413456450741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181</v>
      </c>
      <c r="AT214">
        <f>_xlfn.RANK.AVG(Table2[[#This Row],[6M Return vs Nifty Z-Score]],Table2[6M Return vs Nifty Z-Score])</f>
        <v>287</v>
      </c>
      <c r="AU214">
        <f>_xlfn.RANK.AVG(Table2[[#This Row],[Sharpe Ratio Z-Score]],Table2[Sharpe Ratio Z-Score])</f>
        <v>278</v>
      </c>
      <c r="AV214">
        <f>(Table2[[#This Row],[Rank 1Y]]+Table2[[#This Row],[Rank 6M]]+Table2[[#This Row],[Rank Sharpe]])/3</f>
        <v>248.66666666666666</v>
      </c>
    </row>
    <row r="215" spans="1:48" x14ac:dyDescent="0.3">
      <c r="A215" t="s">
        <v>1626</v>
      </c>
      <c r="B215" t="s">
        <v>1627</v>
      </c>
      <c r="C215" t="s">
        <v>3111</v>
      </c>
      <c r="D215" t="s">
        <v>297</v>
      </c>
      <c r="E215">
        <v>5452.3160596799999</v>
      </c>
      <c r="F215">
        <v>2005.2</v>
      </c>
      <c r="G215">
        <v>56.502504993494</v>
      </c>
      <c r="H215">
        <f>(Table2[[#This Row],[1Y Return vs Nifty]]-AVERAGE(Table2[1Y Return vs Nifty]))/_xlfn.STDEV.P(Table2[1Y Return vs Nifty])</f>
        <v>0.67200981665864956</v>
      </c>
      <c r="I215">
        <v>-6.3014366683635199</v>
      </c>
      <c r="J215">
        <f>(Table2[[#This Row],[1M Return vs Nifty]]-AVERAGE(Table2[1M Return vs Nifty]))/_xlfn.STDEV.P(Table2[1M Return vs Nifty])</f>
        <v>-0.5338969566457572</v>
      </c>
      <c r="K215">
        <v>50.982672825307098</v>
      </c>
      <c r="L215">
        <f>(Table2[[#This Row],[6M Return vs Nifty]]-AVERAGE(Table2[6M Return vs Nifty]))/_xlfn.STDEV.P(Table2[6M Return vs Nifty])</f>
        <v>1.7691914794800832</v>
      </c>
      <c r="M215">
        <v>-20.762122502859999</v>
      </c>
      <c r="N215">
        <f>(Table2[[#This Row],[1W Return vs Nifty]]-AVERAGE(Table2[1W Return vs Nifty]))/_xlfn.STDEV.P(Table2[1W Return vs Nifty])</f>
        <v>-3.5588385443574504</v>
      </c>
      <c r="O215">
        <v>2292.96</v>
      </c>
      <c r="P215">
        <v>2217.4575939565998</v>
      </c>
      <c r="Q215">
        <v>1785.4756912666601</v>
      </c>
      <c r="R215">
        <v>22.152440832518799</v>
      </c>
      <c r="S215" s="1">
        <f>(Table2[[#This Row],[Close Price]]-Table2[[#This Row],[20D EMA]])/Table2[[#This Row],[20D EMA]]</f>
        <v>-0.12549717395855139</v>
      </c>
      <c r="T215" s="1">
        <f>(Table2[[#This Row],[Close Price]]-Table2[[#This Row],[50D EMA]])/Table2[[#This Row],[50D EMA]]</f>
        <v>-9.5721151346966446E-2</v>
      </c>
      <c r="U215" s="1">
        <f>(Table2[[#This Row],[Close Price]]-Table2[[#This Row],[200D EMA]])/Table2[[#This Row],[200D EMA]]</f>
        <v>0.12306205556764661</v>
      </c>
      <c r="V215">
        <v>0.92449074671575204</v>
      </c>
      <c r="W215">
        <v>1982.6</v>
      </c>
      <c r="X215">
        <v>2098.4499999999998</v>
      </c>
      <c r="Y215">
        <v>1973.3</v>
      </c>
      <c r="Z215">
        <v>2098.4499999999998</v>
      </c>
      <c r="AA215">
        <v>1972.05</v>
      </c>
      <c r="AB215">
        <v>2620.1</v>
      </c>
      <c r="AC215" s="1">
        <f>(Table2[[#This Row],[Close Price]]/Table2[[#This Row],[Day Low]])-1</f>
        <v>1.1399172803389535E-2</v>
      </c>
      <c r="AD215" s="1">
        <f>(Table2[[#This Row],[Day High]]/Table2[[#This Row],[Close Price]])-1</f>
        <v>4.6504089367644053E-2</v>
      </c>
      <c r="AE215" s="1">
        <f>(Table2[[#This Row],[Close Price]]/Table2[[#This Row],[Current Week Low]])-1</f>
        <v>1.6165813611716429E-2</v>
      </c>
      <c r="AF215" s="1">
        <f>(Table2[[#This Row],[Current Week High]]/Table2[[#This Row],[Close Price]])-1</f>
        <v>4.6504089367644053E-2</v>
      </c>
      <c r="AG215" s="1">
        <f>(Table2[[#This Row],[Close Price]]/Table2[[#This Row],[Current Month Low]])-1</f>
        <v>1.6809918612611385E-2</v>
      </c>
      <c r="AH215" s="1">
        <f>(Table2[[#This Row],[Current Month High]]/Table2[[#This Row],[Close Price]])-1</f>
        <v>0.3066527029722721</v>
      </c>
      <c r="AI215">
        <v>30.665270297227199</v>
      </c>
      <c r="AJ215">
        <v>110.774163031481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0.02</v>
      </c>
      <c r="AM215" t="s">
        <v>3147</v>
      </c>
      <c r="AN215">
        <v>-21.7</v>
      </c>
      <c r="AO215" t="s">
        <v>3146</v>
      </c>
      <c r="AP215">
        <v>-9.9353342804410008E-3</v>
      </c>
      <c r="AQ215">
        <f>(Table2[[#This Row],[Sharpe Ratio]]-AVERAGE(Table2[Sharpe Ratio]))/_xlfn.STDEV.P(Table2[Sharpe Ratio])</f>
        <v>-0.79380431970446919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-2.4453385245689443</v>
      </c>
      <c r="AS215">
        <f>_xlfn.RANK.AVG(Table2[[#This Row],[1Y Return vs Nifty Z-Score]],Table2[1Y Return vs Nifty Z-Score])</f>
        <v>138</v>
      </c>
      <c r="AT215">
        <f>_xlfn.RANK.AVG(Table2[[#This Row],[6M Return vs Nifty Z-Score]],Table2[6M Return vs Nifty Z-Score])</f>
        <v>39</v>
      </c>
      <c r="AU215">
        <f>_xlfn.RANK.AVG(Table2[[#This Row],[Sharpe Ratio Z-Score]],Table2[Sharpe Ratio Z-Score])</f>
        <v>575</v>
      </c>
      <c r="AV215">
        <f>(Table2[[#This Row],[Rank 1Y]]+Table2[[#This Row],[Rank 6M]]+Table2[[#This Row],[Rank Sharpe]])/3</f>
        <v>250.66666666666666</v>
      </c>
    </row>
    <row r="216" spans="1:48" x14ac:dyDescent="0.3">
      <c r="A216" t="s">
        <v>1049</v>
      </c>
      <c r="B216" t="s">
        <v>1050</v>
      </c>
      <c r="C216" t="s">
        <v>3105</v>
      </c>
      <c r="D216" t="s">
        <v>51</v>
      </c>
      <c r="E216">
        <v>12464.042722639901</v>
      </c>
      <c r="F216">
        <v>1017.2</v>
      </c>
      <c r="G216">
        <v>35.664005958653703</v>
      </c>
      <c r="H216">
        <f>(Table2[[#This Row],[1Y Return vs Nifty]]-AVERAGE(Table2[1Y Return vs Nifty]))/_xlfn.STDEV.P(Table2[1Y Return vs Nifty])</f>
        <v>0.3010056519719404</v>
      </c>
      <c r="I216">
        <v>0.89316511404399102</v>
      </c>
      <c r="J216">
        <f>(Table2[[#This Row],[1M Return vs Nifty]]-AVERAGE(Table2[1M Return vs Nifty]))/_xlfn.STDEV.P(Table2[1M Return vs Nifty])</f>
        <v>0.2978418297881788</v>
      </c>
      <c r="K216">
        <v>16.1170234586844</v>
      </c>
      <c r="L216">
        <f>(Table2[[#This Row],[6M Return vs Nifty]]-AVERAGE(Table2[6M Return vs Nifty]))/_xlfn.STDEV.P(Table2[6M Return vs Nifty])</f>
        <v>0.51177195148474119</v>
      </c>
      <c r="M216">
        <v>-11.4591131633253</v>
      </c>
      <c r="N216">
        <f>(Table2[[#This Row],[1W Return vs Nifty]]-AVERAGE(Table2[1W Return vs Nifty]))/_xlfn.STDEV.P(Table2[1W Return vs Nifty])</f>
        <v>-1.5338114910476481</v>
      </c>
      <c r="O216">
        <v>1086.24</v>
      </c>
      <c r="P216">
        <v>1083.27746228864</v>
      </c>
      <c r="Q216">
        <v>922.57867207559002</v>
      </c>
      <c r="R216">
        <v>39.953983979378798</v>
      </c>
      <c r="S216" s="1">
        <f>(Table2[[#This Row],[Close Price]]-Table2[[#This Row],[20D EMA]])/Table2[[#This Row],[20D EMA]]</f>
        <v>-6.3558697893651456E-2</v>
      </c>
      <c r="T216" s="1">
        <f>(Table2[[#This Row],[Close Price]]-Table2[[#This Row],[50D EMA]])/Table2[[#This Row],[50D EMA]]</f>
        <v>-6.0997726426467044E-2</v>
      </c>
      <c r="U216" s="1">
        <f>(Table2[[#This Row],[Close Price]]-Table2[[#This Row],[200D EMA]])/Table2[[#This Row],[200D EMA]]</f>
        <v>0.10256179856351305</v>
      </c>
      <c r="V216">
        <v>0.59710276440342203</v>
      </c>
      <c r="W216">
        <v>976.25</v>
      </c>
      <c r="X216">
        <v>1022</v>
      </c>
      <c r="Y216">
        <v>935</v>
      </c>
      <c r="Z216">
        <v>1022</v>
      </c>
      <c r="AA216">
        <v>935</v>
      </c>
      <c r="AB216">
        <v>1223.05</v>
      </c>
      <c r="AC216" s="1">
        <f>(Table2[[#This Row],[Close Price]]/Table2[[#This Row],[Day Low]])-1</f>
        <v>4.1946222791293231E-2</v>
      </c>
      <c r="AD216" s="1">
        <f>(Table2[[#This Row],[Day High]]/Table2[[#This Row],[Close Price]])-1</f>
        <v>4.7188360204482027E-3</v>
      </c>
      <c r="AE216" s="1">
        <f>(Table2[[#This Row],[Close Price]]/Table2[[#This Row],[Current Week Low]])-1</f>
        <v>8.7914438502673775E-2</v>
      </c>
      <c r="AF216" s="1">
        <f>(Table2[[#This Row],[Current Week High]]/Table2[[#This Row],[Close Price]])-1</f>
        <v>4.7188360204482027E-3</v>
      </c>
      <c r="AG216" s="1">
        <f>(Table2[[#This Row],[Close Price]]/Table2[[#This Row],[Current Month Low]])-1</f>
        <v>8.7914438502673775E-2</v>
      </c>
      <c r="AH216" s="1">
        <f>(Table2[[#This Row],[Current Month High]]/Table2[[#This Row],[Close Price]])-1</f>
        <v>0.20236924891859998</v>
      </c>
      <c r="AI216">
        <v>31.252457727093901</v>
      </c>
      <c r="AJ216">
        <v>65.398373983739802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0.09</v>
      </c>
      <c r="AM216" t="s">
        <v>3147</v>
      </c>
      <c r="AN216">
        <v>-13.65</v>
      </c>
      <c r="AO216" t="s">
        <v>3146</v>
      </c>
      <c r="AP216">
        <v>4.5633354992970998E-2</v>
      </c>
      <c r="AQ216">
        <f>(Table2[[#This Row],[Sharpe Ratio]]-AVERAGE(Table2[Sharpe Ratio]))/_xlfn.STDEV.P(Table2[Sharpe Ratio])</f>
        <v>-0.13333035723298114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-0.55652241503576882</v>
      </c>
      <c r="AS216">
        <f>_xlfn.RANK.AVG(Table2[[#This Row],[1Y Return vs Nifty Z-Score]],Table2[1Y Return vs Nifty Z-Score])</f>
        <v>209</v>
      </c>
      <c r="AT216">
        <f>_xlfn.RANK.AVG(Table2[[#This Row],[6M Return vs Nifty Z-Score]],Table2[6M Return vs Nifty Z-Score])</f>
        <v>168</v>
      </c>
      <c r="AU216">
        <f>_xlfn.RANK.AVG(Table2[[#This Row],[Sharpe Ratio Z-Score]],Table2[Sharpe Ratio Z-Score])</f>
        <v>378</v>
      </c>
      <c r="AV216">
        <f>(Table2[[#This Row],[Rank 1Y]]+Table2[[#This Row],[Rank 6M]]+Table2[[#This Row],[Rank Sharpe]])/3</f>
        <v>251.66666666666666</v>
      </c>
    </row>
    <row r="217" spans="1:48" x14ac:dyDescent="0.3">
      <c r="A217" t="s">
        <v>414</v>
      </c>
      <c r="B217" t="s">
        <v>415</v>
      </c>
      <c r="C217" t="s">
        <v>3114</v>
      </c>
      <c r="D217" t="s">
        <v>136</v>
      </c>
      <c r="E217">
        <v>54277.46634675</v>
      </c>
      <c r="F217">
        <v>1518.25</v>
      </c>
      <c r="G217">
        <v>37.384888419460502</v>
      </c>
      <c r="H217">
        <f>(Table2[[#This Row],[1Y Return vs Nifty]]-AVERAGE(Table2[1Y Return vs Nifty]))/_xlfn.STDEV.P(Table2[1Y Return vs Nifty])</f>
        <v>0.33164387398726836</v>
      </c>
      <c r="I217">
        <v>-12.6735888790838</v>
      </c>
      <c r="J217">
        <f>(Table2[[#This Row],[1M Return vs Nifty]]-AVERAGE(Table2[1M Return vs Nifty]))/_xlfn.STDEV.P(Table2[1M Return vs Nifty])</f>
        <v>-1.2705556775879598</v>
      </c>
      <c r="K217">
        <v>-8.2615843521980299</v>
      </c>
      <c r="L217">
        <f>(Table2[[#This Row],[6M Return vs Nifty]]-AVERAGE(Table2[6M Return vs Nifty]))/_xlfn.STDEV.P(Table2[6M Return vs Nifty])</f>
        <v>-0.36743546566117075</v>
      </c>
      <c r="M217">
        <v>-6.2111319518183503</v>
      </c>
      <c r="N217">
        <f>(Table2[[#This Row],[1W Return vs Nifty]]-AVERAGE(Table2[1W Return vs Nifty]))/_xlfn.STDEV.P(Table2[1W Return vs Nifty])</f>
        <v>-0.39146028611005734</v>
      </c>
      <c r="O217">
        <v>1607.21</v>
      </c>
      <c r="P217">
        <v>1680.94845101633</v>
      </c>
      <c r="Q217">
        <v>1563.8954192813301</v>
      </c>
      <c r="R217">
        <v>36.923080325536603</v>
      </c>
      <c r="S217" s="1">
        <f>(Table2[[#This Row],[Close Price]]-Table2[[#This Row],[20D EMA]])/Table2[[#This Row],[20D EMA]]</f>
        <v>-5.5350576464805491E-2</v>
      </c>
      <c r="T217" s="1">
        <f>(Table2[[#This Row],[Close Price]]-Table2[[#This Row],[50D EMA]])/Table2[[#This Row],[50D EMA]]</f>
        <v>-9.67896730669877E-2</v>
      </c>
      <c r="U217" s="1">
        <f>(Table2[[#This Row],[Close Price]]-Table2[[#This Row],[200D EMA]])/Table2[[#This Row],[200D EMA]]</f>
        <v>-2.91870023523094E-2</v>
      </c>
      <c r="V217">
        <v>1.1553056648065201</v>
      </c>
      <c r="W217">
        <v>1429.7</v>
      </c>
      <c r="X217">
        <v>1549.1</v>
      </c>
      <c r="Y217">
        <v>1338.05</v>
      </c>
      <c r="Z217">
        <v>1549.1</v>
      </c>
      <c r="AA217">
        <v>1338.05</v>
      </c>
      <c r="AB217">
        <v>1850.85</v>
      </c>
      <c r="AC217" s="1">
        <f>(Table2[[#This Row],[Close Price]]/Table2[[#This Row],[Day Low]])-1</f>
        <v>6.1936070504301499E-2</v>
      </c>
      <c r="AD217" s="1">
        <f>(Table2[[#This Row],[Day High]]/Table2[[#This Row],[Close Price]])-1</f>
        <v>2.0319446731434265E-2</v>
      </c>
      <c r="AE217" s="1">
        <f>(Table2[[#This Row],[Close Price]]/Table2[[#This Row],[Current Week Low]])-1</f>
        <v>0.13467359216770669</v>
      </c>
      <c r="AF217" s="1">
        <f>(Table2[[#This Row],[Current Week High]]/Table2[[#This Row],[Close Price]])-1</f>
        <v>2.0319446731434265E-2</v>
      </c>
      <c r="AG217" s="1">
        <f>(Table2[[#This Row],[Close Price]]/Table2[[#This Row],[Current Month Low]])-1</f>
        <v>0.13467359216770669</v>
      </c>
      <c r="AH217" s="1">
        <f>(Table2[[#This Row],[Current Month High]]/Table2[[#This Row],[Close Price]])-1</f>
        <v>0.21906800592787734</v>
      </c>
      <c r="AI217">
        <v>36.242384324057298</v>
      </c>
      <c r="AJ217">
        <v>71.810903329844095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-0.08</v>
      </c>
      <c r="AM217" t="s">
        <v>3146</v>
      </c>
      <c r="AN217">
        <v>-6.8</v>
      </c>
      <c r="AO217" t="s">
        <v>3146</v>
      </c>
      <c r="AP217">
        <v>0.14609836642076199</v>
      </c>
      <c r="AQ217">
        <f>(Table2[[#This Row],[Sharpe Ratio]]-AVERAGE(Table2[Sharpe Ratio]))/_xlfn.STDEV.P(Table2[Sharpe Ratio])</f>
        <v>1.0607687848391922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202</v>
      </c>
      <c r="AT217">
        <f>_xlfn.RANK.AVG(Table2[[#This Row],[6M Return vs Nifty Z-Score]],Table2[6M Return vs Nifty Z-Score])</f>
        <v>446</v>
      </c>
      <c r="AU217">
        <f>_xlfn.RANK.AVG(Table2[[#This Row],[Sharpe Ratio Z-Score]],Table2[Sharpe Ratio Z-Score])</f>
        <v>110</v>
      </c>
      <c r="AV217">
        <f>(Table2[[#This Row],[Rank 1Y]]+Table2[[#This Row],[Rank 6M]]+Table2[[#This Row],[Rank Sharpe]])/3</f>
        <v>252.66666666666666</v>
      </c>
    </row>
    <row r="218" spans="1:48" x14ac:dyDescent="0.3">
      <c r="A218" t="s">
        <v>1774</v>
      </c>
      <c r="B218" t="s">
        <v>1775</v>
      </c>
      <c r="C218" t="s">
        <v>3105</v>
      </c>
      <c r="D218" t="s">
        <v>51</v>
      </c>
      <c r="E218">
        <v>4321.893008045</v>
      </c>
      <c r="F218">
        <v>173.41</v>
      </c>
      <c r="G218">
        <v>46.6197440702622</v>
      </c>
      <c r="H218">
        <f>(Table2[[#This Row],[1Y Return vs Nifty]]-AVERAGE(Table2[1Y Return vs Nifty]))/_xlfn.STDEV.P(Table2[1Y Return vs Nifty])</f>
        <v>0.49605926211093981</v>
      </c>
      <c r="I218">
        <v>-16.101698902813201</v>
      </c>
      <c r="J218">
        <f>(Table2[[#This Row],[1M Return vs Nifty]]-AVERAGE(Table2[1M Return vs Nifty]))/_xlfn.STDEV.P(Table2[1M Return vs Nifty])</f>
        <v>-1.6668655995451112</v>
      </c>
      <c r="K218">
        <v>29.192847527491299</v>
      </c>
      <c r="L218">
        <f>(Table2[[#This Row],[6M Return vs Nifty]]-AVERAGE(Table2[6M Return vs Nifty]))/_xlfn.STDEV.P(Table2[6M Return vs Nifty])</f>
        <v>0.98334775252200035</v>
      </c>
      <c r="M218">
        <v>-11.182848073687399</v>
      </c>
      <c r="N218">
        <f>(Table2[[#This Row],[1W Return vs Nifty]]-AVERAGE(Table2[1W Return vs Nifty]))/_xlfn.STDEV.P(Table2[1W Return vs Nifty])</f>
        <v>-1.4736756511292302</v>
      </c>
      <c r="O218">
        <v>185.23</v>
      </c>
      <c r="P218">
        <v>179.297956759588</v>
      </c>
      <c r="Q218">
        <v>146.60124006308499</v>
      </c>
      <c r="R218">
        <v>37.680206291004303</v>
      </c>
      <c r="S218" s="1">
        <f>(Table2[[#This Row],[Close Price]]-Table2[[#This Row],[20D EMA]])/Table2[[#This Row],[20D EMA]]</f>
        <v>-6.3812557361118571E-2</v>
      </c>
      <c r="T218" s="1">
        <f>(Table2[[#This Row],[Close Price]]-Table2[[#This Row],[50D EMA]])/Table2[[#This Row],[50D EMA]]</f>
        <v>-3.2838950682984556E-2</v>
      </c>
      <c r="U218" s="1">
        <f>(Table2[[#This Row],[Close Price]]-Table2[[#This Row],[200D EMA]])/Table2[[#This Row],[200D EMA]]</f>
        <v>0.18286857550030783</v>
      </c>
      <c r="V218">
        <v>0.107060549988112</v>
      </c>
      <c r="W218">
        <v>165.05</v>
      </c>
      <c r="X218">
        <v>173.41</v>
      </c>
      <c r="Y218">
        <v>164.52</v>
      </c>
      <c r="Z218">
        <v>173.41</v>
      </c>
      <c r="AA218">
        <v>164.52</v>
      </c>
      <c r="AB218">
        <v>240.7</v>
      </c>
      <c r="AC218" s="1">
        <f>(Table2[[#This Row],[Close Price]]/Table2[[#This Row],[Day Low]])-1</f>
        <v>5.0651317782490102E-2</v>
      </c>
      <c r="AD218" s="1">
        <f>(Table2[[#This Row],[Day High]]/Table2[[#This Row],[Close Price]])-1</f>
        <v>0</v>
      </c>
      <c r="AE218" s="1">
        <f>(Table2[[#This Row],[Close Price]]/Table2[[#This Row],[Current Week Low]])-1</f>
        <v>5.4035983467055626E-2</v>
      </c>
      <c r="AF218" s="1">
        <f>(Table2[[#This Row],[Current Week High]]/Table2[[#This Row],[Close Price]])-1</f>
        <v>0</v>
      </c>
      <c r="AG218" s="1">
        <f>(Table2[[#This Row],[Close Price]]/Table2[[#This Row],[Current Month Low]])-1</f>
        <v>5.4035983467055626E-2</v>
      </c>
      <c r="AH218" s="1">
        <f>(Table2[[#This Row],[Current Month High]]/Table2[[#This Row],[Close Price]])-1</f>
        <v>0.38803990542644606</v>
      </c>
      <c r="AI218">
        <v>38.803990542644598</v>
      </c>
      <c r="AJ218">
        <v>88.386746333514395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0.24</v>
      </c>
      <c r="AM218" t="s">
        <v>3147</v>
      </c>
      <c r="AN218">
        <v>-10.02</v>
      </c>
      <c r="AO218" t="s">
        <v>3146</v>
      </c>
      <c r="AP218">
        <v>1.561167671249E-3</v>
      </c>
      <c r="AQ218">
        <f>(Table2[[#This Row],[Sharpe Ratio]]-AVERAGE(Table2[Sharpe Ratio]))/_xlfn.STDEV.P(Table2[Sharpe Ratio])</f>
        <v>-0.65716009976914347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-2.3182943358105446</v>
      </c>
      <c r="AS218">
        <f>_xlfn.RANK.AVG(Table2[[#This Row],[1Y Return vs Nifty Z-Score]],Table2[1Y Return vs Nifty Z-Score])</f>
        <v>174</v>
      </c>
      <c r="AT218">
        <f>_xlfn.RANK.AVG(Table2[[#This Row],[6M Return vs Nifty Z-Score]],Table2[6M Return vs Nifty Z-Score])</f>
        <v>94</v>
      </c>
      <c r="AU218">
        <f>_xlfn.RANK.AVG(Table2[[#This Row],[Sharpe Ratio Z-Score]],Table2[Sharpe Ratio Z-Score])</f>
        <v>490</v>
      </c>
      <c r="AV218">
        <f>(Table2[[#This Row],[Rank 1Y]]+Table2[[#This Row],[Rank 6M]]+Table2[[#This Row],[Rank Sharpe]])/3</f>
        <v>252.66666666666666</v>
      </c>
    </row>
    <row r="219" spans="1:48" x14ac:dyDescent="0.3">
      <c r="A219" t="s">
        <v>705</v>
      </c>
      <c r="B219" t="s">
        <v>706</v>
      </c>
      <c r="C219" t="s">
        <v>3104</v>
      </c>
      <c r="D219" t="s">
        <v>48</v>
      </c>
      <c r="E219">
        <v>24611.521000000001</v>
      </c>
      <c r="F219">
        <v>924.55</v>
      </c>
      <c r="G219">
        <v>14.721151888984499</v>
      </c>
      <c r="H219">
        <f>(Table2[[#This Row],[1Y Return vs Nifty]]-AVERAGE(Table2[1Y Return vs Nifty]))/_xlfn.STDEV.P(Table2[1Y Return vs Nifty])</f>
        <v>-7.1856427359332231E-2</v>
      </c>
      <c r="I219">
        <v>-4.9787214508844704</v>
      </c>
      <c r="J219">
        <f>(Table2[[#This Row],[1M Return vs Nifty]]-AVERAGE(Table2[1M Return vs Nifty]))/_xlfn.STDEV.P(Table2[1M Return vs Nifty])</f>
        <v>-0.38098320505024047</v>
      </c>
      <c r="K219">
        <v>18.3380790272934</v>
      </c>
      <c r="L219">
        <f>(Table2[[#This Row],[6M Return vs Nifty]]-AVERAGE(Table2[6M Return vs Nifty]))/_xlfn.STDEV.P(Table2[6M Return vs Nifty])</f>
        <v>0.59187367611819486</v>
      </c>
      <c r="M219">
        <v>-7.8752935999154703</v>
      </c>
      <c r="N219">
        <f>(Table2[[#This Row],[1W Return vs Nifty]]-AVERAGE(Table2[1W Return vs Nifty]))/_xlfn.STDEV.P(Table2[1W Return vs Nifty])</f>
        <v>-0.75370568816034145</v>
      </c>
      <c r="O219">
        <v>962.06</v>
      </c>
      <c r="P219">
        <v>953.42114837749102</v>
      </c>
      <c r="Q219">
        <v>831.82220595994795</v>
      </c>
      <c r="R219">
        <v>36.886598131654502</v>
      </c>
      <c r="S219" s="1">
        <f>(Table2[[#This Row],[Close Price]]-Table2[[#This Row],[20D EMA]])/Table2[[#This Row],[20D EMA]]</f>
        <v>-3.8989252229590661E-2</v>
      </c>
      <c r="T219" s="1">
        <f>(Table2[[#This Row],[Close Price]]-Table2[[#This Row],[50D EMA]])/Table2[[#This Row],[50D EMA]]</f>
        <v>-3.0281632022347404E-2</v>
      </c>
      <c r="U219" s="1">
        <f>(Table2[[#This Row],[Close Price]]-Table2[[#This Row],[200D EMA]])/Table2[[#This Row],[200D EMA]]</f>
        <v>0.11147549725850529</v>
      </c>
      <c r="V219">
        <v>0.30344915065343703</v>
      </c>
      <c r="W219">
        <v>898.25</v>
      </c>
      <c r="X219">
        <v>929.05</v>
      </c>
      <c r="Y219">
        <v>879.4</v>
      </c>
      <c r="Z219">
        <v>929.05</v>
      </c>
      <c r="AA219">
        <v>879.4</v>
      </c>
      <c r="AB219">
        <v>1061</v>
      </c>
      <c r="AC219" s="1">
        <f>(Table2[[#This Row],[Close Price]]/Table2[[#This Row],[Day Low]])-1</f>
        <v>2.9279153910381162E-2</v>
      </c>
      <c r="AD219" s="1">
        <f>(Table2[[#This Row],[Day High]]/Table2[[#This Row],[Close Price]])-1</f>
        <v>4.8672327078038702E-3</v>
      </c>
      <c r="AE219" s="1">
        <f>(Table2[[#This Row],[Close Price]]/Table2[[#This Row],[Current Week Low]])-1</f>
        <v>5.1341823970889156E-2</v>
      </c>
      <c r="AF219" s="1">
        <f>(Table2[[#This Row],[Current Week High]]/Table2[[#This Row],[Close Price]])-1</f>
        <v>4.8672327078038702E-3</v>
      </c>
      <c r="AG219" s="1">
        <f>(Table2[[#This Row],[Close Price]]/Table2[[#This Row],[Current Month Low]])-1</f>
        <v>5.1341823970889156E-2</v>
      </c>
      <c r="AH219" s="1">
        <f>(Table2[[#This Row],[Current Month High]]/Table2[[#This Row],[Close Price]])-1</f>
        <v>0.14758531177329526</v>
      </c>
      <c r="AI219">
        <v>15.51565626521</v>
      </c>
      <c r="AJ219">
        <v>68.084719570948096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0.16</v>
      </c>
      <c r="AM219" t="s">
        <v>3147</v>
      </c>
      <c r="AN219">
        <v>-7.42</v>
      </c>
      <c r="AO219" t="s">
        <v>3146</v>
      </c>
      <c r="AP219">
        <v>7.3907349342762996E-2</v>
      </c>
      <c r="AQ219">
        <f>(Table2[[#This Row],[Sharpe Ratio]]-AVERAGE(Table2[Sharpe Ratio]))/_xlfn.STDEV.P(Table2[Sharpe Ratio])</f>
        <v>0.20272646410433026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-0.41194518034738903</v>
      </c>
      <c r="AS219">
        <f>_xlfn.RANK.AVG(Table2[[#This Row],[1Y Return vs Nifty Z-Score]],Table2[1Y Return vs Nifty Z-Score])</f>
        <v>322</v>
      </c>
      <c r="AT219">
        <f>_xlfn.RANK.AVG(Table2[[#This Row],[6M Return vs Nifty Z-Score]],Table2[6M Return vs Nifty Z-Score])</f>
        <v>152</v>
      </c>
      <c r="AU219">
        <f>_xlfn.RANK.AVG(Table2[[#This Row],[Sharpe Ratio Z-Score]],Table2[Sharpe Ratio Z-Score])</f>
        <v>287</v>
      </c>
      <c r="AV219">
        <f>(Table2[[#This Row],[Rank 1Y]]+Table2[[#This Row],[Rank 6M]]+Table2[[#This Row],[Rank Sharpe]])/3</f>
        <v>253.66666666666666</v>
      </c>
    </row>
    <row r="220" spans="1:48" x14ac:dyDescent="0.3">
      <c r="A220" t="s">
        <v>276</v>
      </c>
      <c r="B220" t="s">
        <v>277</v>
      </c>
      <c r="C220" t="s">
        <v>3101</v>
      </c>
      <c r="D220" t="s">
        <v>217</v>
      </c>
      <c r="E220">
        <v>94398.115470549994</v>
      </c>
      <c r="F220">
        <v>4419.05</v>
      </c>
      <c r="G220">
        <v>34.743609058572197</v>
      </c>
      <c r="H220">
        <f>(Table2[[#This Row],[1Y Return vs Nifty]]-AVERAGE(Table2[1Y Return vs Nifty]))/_xlfn.STDEV.P(Table2[1Y Return vs Nifty])</f>
        <v>0.28461910308835414</v>
      </c>
      <c r="I220">
        <v>4.6745815625972904</v>
      </c>
      <c r="J220">
        <f>(Table2[[#This Row],[1M Return vs Nifty]]-AVERAGE(Table2[1M Return vs Nifty]))/_xlfn.STDEV.P(Table2[1M Return vs Nifty])</f>
        <v>0.73499607724238492</v>
      </c>
      <c r="K220">
        <v>9.1368598609959299</v>
      </c>
      <c r="L220">
        <f>(Table2[[#This Row],[6M Return vs Nifty]]-AVERAGE(Table2[6M Return vs Nifty]))/_xlfn.STDEV.P(Table2[6M Return vs Nifty])</f>
        <v>0.2600343766573518</v>
      </c>
      <c r="M220">
        <v>-5.7137580211508103</v>
      </c>
      <c r="N220">
        <f>(Table2[[#This Row],[1W Return vs Nifty]]-AVERAGE(Table2[1W Return vs Nifty]))/_xlfn.STDEV.P(Table2[1W Return vs Nifty])</f>
        <v>-0.28319471005258151</v>
      </c>
      <c r="O220">
        <v>4457.01</v>
      </c>
      <c r="P220">
        <v>4391.0596446159398</v>
      </c>
      <c r="Q220">
        <v>3935.1957472273102</v>
      </c>
      <c r="R220">
        <v>45.324545896759197</v>
      </c>
      <c r="S220" s="1">
        <f>(Table2[[#This Row],[Close Price]]-Table2[[#This Row],[20D EMA]])/Table2[[#This Row],[20D EMA]]</f>
        <v>-8.5169205364134335E-3</v>
      </c>
      <c r="T220" s="1">
        <f>(Table2[[#This Row],[Close Price]]-Table2[[#This Row],[50D EMA]])/Table2[[#This Row],[50D EMA]]</f>
        <v>6.3743965351007147E-3</v>
      </c>
      <c r="U220" s="1">
        <f>(Table2[[#This Row],[Close Price]]-Table2[[#This Row],[200D EMA]])/Table2[[#This Row],[200D EMA]]</f>
        <v>0.12295557422108103</v>
      </c>
      <c r="V220">
        <v>1.5835200340956801</v>
      </c>
      <c r="W220">
        <v>4216.55</v>
      </c>
      <c r="X220">
        <v>4435.3500000000004</v>
      </c>
      <c r="Y220">
        <v>4216.55</v>
      </c>
      <c r="Z220">
        <v>4435.3500000000004</v>
      </c>
      <c r="AA220">
        <v>4100</v>
      </c>
      <c r="AB220">
        <v>4864</v>
      </c>
      <c r="AC220" s="1">
        <f>(Table2[[#This Row],[Close Price]]/Table2[[#This Row],[Day Low]])-1</f>
        <v>4.8025044171182696E-2</v>
      </c>
      <c r="AD220" s="1">
        <f>(Table2[[#This Row],[Day High]]/Table2[[#This Row],[Close Price]])-1</f>
        <v>3.6885755988278479E-3</v>
      </c>
      <c r="AE220" s="1">
        <f>(Table2[[#This Row],[Close Price]]/Table2[[#This Row],[Current Week Low]])-1</f>
        <v>4.8025044171182696E-2</v>
      </c>
      <c r="AF220" s="1">
        <f>(Table2[[#This Row],[Current Week High]]/Table2[[#This Row],[Close Price]])-1</f>
        <v>3.6885755988278479E-3</v>
      </c>
      <c r="AG220" s="1">
        <f>(Table2[[#This Row],[Close Price]]/Table2[[#This Row],[Current Month Low]])-1</f>
        <v>7.7817073170731721E-2</v>
      </c>
      <c r="AH220" s="1">
        <f>(Table2[[#This Row],[Current Month High]]/Table2[[#This Row],[Close Price]])-1</f>
        <v>0.10068906212873796</v>
      </c>
      <c r="AI220">
        <v>10.068906212873699</v>
      </c>
      <c r="AJ220">
        <v>64.240318144651695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0.01</v>
      </c>
      <c r="AM220" t="s">
        <v>3147</v>
      </c>
      <c r="AN220">
        <v>-0.68</v>
      </c>
      <c r="AO220" t="s">
        <v>3146</v>
      </c>
      <c r="AP220">
        <v>6.1781597347795002E-2</v>
      </c>
      <c r="AQ220">
        <f>(Table2[[#This Row],[Sharpe Ratio]]-AVERAGE(Table2[Sharpe Ratio]))/_xlfn.STDEV.P(Table2[Sharpe Ratio])</f>
        <v>5.8603153427376528E-2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1.0550580003628858</v>
      </c>
      <c r="AS220">
        <f>_xlfn.RANK.AVG(Table2[[#This Row],[1Y Return vs Nifty Z-Score]],Table2[1Y Return vs Nifty Z-Score])</f>
        <v>214</v>
      </c>
      <c r="AT220">
        <f>_xlfn.RANK.AVG(Table2[[#This Row],[6M Return vs Nifty Z-Score]],Table2[6M Return vs Nifty Z-Score])</f>
        <v>233</v>
      </c>
      <c r="AU220">
        <f>_xlfn.RANK.AVG(Table2[[#This Row],[Sharpe Ratio Z-Score]],Table2[Sharpe Ratio Z-Score])</f>
        <v>320</v>
      </c>
      <c r="AV220">
        <f>(Table2[[#This Row],[Rank 1Y]]+Table2[[#This Row],[Rank 6M]]+Table2[[#This Row],[Rank Sharpe]])/3</f>
        <v>255.66666666666666</v>
      </c>
    </row>
    <row r="221" spans="1:48" x14ac:dyDescent="0.3">
      <c r="A221" t="s">
        <v>345</v>
      </c>
      <c r="B221" t="s">
        <v>346</v>
      </c>
      <c r="C221" t="s">
        <v>3105</v>
      </c>
      <c r="D221" t="s">
        <v>51</v>
      </c>
      <c r="E221">
        <v>70881.718949999995</v>
      </c>
      <c r="F221">
        <v>5928.3</v>
      </c>
      <c r="G221">
        <v>32.128928344637998</v>
      </c>
      <c r="H221">
        <f>(Table2[[#This Row],[1Y Return vs Nifty]]-AVERAGE(Table2[1Y Return vs Nifty]))/_xlfn.STDEV.P(Table2[1Y Return vs Nifty])</f>
        <v>0.23806788879150156</v>
      </c>
      <c r="I221">
        <v>3.8262797850472401</v>
      </c>
      <c r="J221">
        <f>(Table2[[#This Row],[1M Return vs Nifty]]-AVERAGE(Table2[1M Return vs Nifty]))/_xlfn.STDEV.P(Table2[1M Return vs Nifty])</f>
        <v>0.63692734288734354</v>
      </c>
      <c r="K221">
        <v>13.3415932392593</v>
      </c>
      <c r="L221">
        <f>(Table2[[#This Row],[6M Return vs Nifty]]-AVERAGE(Table2[6M Return vs Nifty]))/_xlfn.STDEV.P(Table2[6M Return vs Nifty])</f>
        <v>0.41167686592369551</v>
      </c>
      <c r="M221">
        <v>-2.8162790719721098</v>
      </c>
      <c r="N221">
        <f>(Table2[[#This Row],[1W Return vs Nifty]]-AVERAGE(Table2[1W Return vs Nifty]))/_xlfn.STDEV.P(Table2[1W Return vs Nifty])</f>
        <v>0.34751230574581332</v>
      </c>
      <c r="O221">
        <v>6071.02</v>
      </c>
      <c r="P221">
        <v>5999.6641631279699</v>
      </c>
      <c r="Q221">
        <v>5368.6209790433304</v>
      </c>
      <c r="R221">
        <v>39.715523553860301</v>
      </c>
      <c r="S221" s="1">
        <f>(Table2[[#This Row],[Close Price]]-Table2[[#This Row],[20D EMA]])/Table2[[#This Row],[20D EMA]]</f>
        <v>-2.3508405506817674E-2</v>
      </c>
      <c r="T221" s="1">
        <f>(Table2[[#This Row],[Close Price]]-Table2[[#This Row],[50D EMA]])/Table2[[#This Row],[50D EMA]]</f>
        <v>-1.1894692967408277E-2</v>
      </c>
      <c r="U221" s="1">
        <f>(Table2[[#This Row],[Close Price]]-Table2[[#This Row],[200D EMA]])/Table2[[#This Row],[200D EMA]]</f>
        <v>0.10425005287976255</v>
      </c>
      <c r="V221">
        <v>0.76365389664102101</v>
      </c>
      <c r="W221">
        <v>5825</v>
      </c>
      <c r="X221">
        <v>6060.2</v>
      </c>
      <c r="Y221">
        <v>5825</v>
      </c>
      <c r="Z221">
        <v>6084.5</v>
      </c>
      <c r="AA221">
        <v>5805</v>
      </c>
      <c r="AB221">
        <v>6375.55</v>
      </c>
      <c r="AC221" s="1">
        <f>(Table2[[#This Row],[Close Price]]/Table2[[#This Row],[Day Low]])-1</f>
        <v>1.7733905579399245E-2</v>
      </c>
      <c r="AD221" s="1">
        <f>(Table2[[#This Row],[Day High]]/Table2[[#This Row],[Close Price]])-1</f>
        <v>2.2249211409678837E-2</v>
      </c>
      <c r="AE221" s="1">
        <f>(Table2[[#This Row],[Close Price]]/Table2[[#This Row],[Current Week Low]])-1</f>
        <v>1.7733905579399245E-2</v>
      </c>
      <c r="AF221" s="1">
        <f>(Table2[[#This Row],[Current Week High]]/Table2[[#This Row],[Close Price]])-1</f>
        <v>2.6348194254676605E-2</v>
      </c>
      <c r="AG221" s="1">
        <f>(Table2[[#This Row],[Close Price]]/Table2[[#This Row],[Current Month Low]])-1</f>
        <v>2.1240310077519364E-2</v>
      </c>
      <c r="AH221" s="1">
        <f>(Table2[[#This Row],[Current Month High]]/Table2[[#This Row],[Close Price]])-1</f>
        <v>7.544321306276669E-2</v>
      </c>
      <c r="AI221">
        <v>8.6297926893038301</v>
      </c>
      <c r="AJ221">
        <v>62.410278888828003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</v>
      </c>
      <c r="AM221" t="s">
        <v>3145</v>
      </c>
      <c r="AN221">
        <v>-4.25</v>
      </c>
      <c r="AO221" t="s">
        <v>3146</v>
      </c>
      <c r="AP221">
        <v>5.0205057134759999E-2</v>
      </c>
      <c r="AQ221">
        <f>(Table2[[#This Row],[Sharpe Ratio]]-AVERAGE(Table2[Sharpe Ratio]))/_xlfn.STDEV.P(Table2[Sharpe Ratio])</f>
        <v>-7.8992378988252079E-2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1.5551920243601018</v>
      </c>
      <c r="AS221">
        <f>_xlfn.RANK.AVG(Table2[[#This Row],[1Y Return vs Nifty Z-Score]],Table2[1Y Return vs Nifty Z-Score])</f>
        <v>222</v>
      </c>
      <c r="AT221">
        <f>_xlfn.RANK.AVG(Table2[[#This Row],[6M Return vs Nifty Z-Score]],Table2[6M Return vs Nifty Z-Score])</f>
        <v>192</v>
      </c>
      <c r="AU221">
        <f>_xlfn.RANK.AVG(Table2[[#This Row],[Sharpe Ratio Z-Score]],Table2[Sharpe Ratio Z-Score])</f>
        <v>359</v>
      </c>
      <c r="AV221">
        <f>(Table2[[#This Row],[Rank 1Y]]+Table2[[#This Row],[Rank 6M]]+Table2[[#This Row],[Rank Sharpe]])/3</f>
        <v>257.66666666666669</v>
      </c>
    </row>
    <row r="222" spans="1:48" x14ac:dyDescent="0.3">
      <c r="A222" t="s">
        <v>567</v>
      </c>
      <c r="B222" t="s">
        <v>568</v>
      </c>
      <c r="C222" t="s">
        <v>3112</v>
      </c>
      <c r="D222" t="s">
        <v>569</v>
      </c>
      <c r="E222">
        <v>34241.366467120002</v>
      </c>
      <c r="F222">
        <v>3792.4</v>
      </c>
      <c r="G222">
        <v>24.945274571394101</v>
      </c>
      <c r="H222">
        <f>(Table2[[#This Row],[1Y Return vs Nifty]]-AVERAGE(Table2[1Y Return vs Nifty]))/_xlfn.STDEV.P(Table2[1Y Return vs Nifty])</f>
        <v>0.1101716586894709</v>
      </c>
      <c r="I222">
        <v>-1.9638840721386901</v>
      </c>
      <c r="J222">
        <f>(Table2[[#This Row],[1M Return vs Nifty]]-AVERAGE(Table2[1M Return vs Nifty]))/_xlfn.STDEV.P(Table2[1M Return vs Nifty])</f>
        <v>-3.2450060543862111E-2</v>
      </c>
      <c r="K222">
        <v>-9.4491179633892095</v>
      </c>
      <c r="L222">
        <f>(Table2[[#This Row],[6M Return vs Nifty]]-AVERAGE(Table2[6M Return vs Nifty]))/_xlfn.STDEV.P(Table2[6M Return vs Nifty])</f>
        <v>-0.41026352078100747</v>
      </c>
      <c r="M222">
        <v>-5.7330776176748097</v>
      </c>
      <c r="N222">
        <f>(Table2[[#This Row],[1W Return vs Nifty]]-AVERAGE(Table2[1W Return vs Nifty]))/_xlfn.STDEV.P(Table2[1W Return vs Nifty])</f>
        <v>-0.28740009179436588</v>
      </c>
      <c r="O222">
        <v>4130.78</v>
      </c>
      <c r="P222">
        <v>4253.1418951898704</v>
      </c>
      <c r="Q222">
        <v>3932.35028544945</v>
      </c>
      <c r="R222">
        <v>23.1712496904</v>
      </c>
      <c r="S222" s="1">
        <f>(Table2[[#This Row],[Close Price]]-Table2[[#This Row],[20D EMA]])/Table2[[#This Row],[20D EMA]]</f>
        <v>-8.1916732433099729E-2</v>
      </c>
      <c r="T222" s="1">
        <f>(Table2[[#This Row],[Close Price]]-Table2[[#This Row],[50D EMA]])/Table2[[#This Row],[50D EMA]]</f>
        <v>-0.10832977279948044</v>
      </c>
      <c r="U222" s="1">
        <f>(Table2[[#This Row],[Close Price]]-Table2[[#This Row],[200D EMA]])/Table2[[#This Row],[200D EMA]]</f>
        <v>-3.5589475832632798E-2</v>
      </c>
      <c r="V222">
        <v>2.1151606117674699</v>
      </c>
      <c r="W222">
        <v>3722.1</v>
      </c>
      <c r="X222">
        <v>3851.8</v>
      </c>
      <c r="Y222">
        <v>3722.1</v>
      </c>
      <c r="Z222">
        <v>3981.35</v>
      </c>
      <c r="AA222">
        <v>3722.1</v>
      </c>
      <c r="AB222">
        <v>4725</v>
      </c>
      <c r="AC222" s="1">
        <f>(Table2[[#This Row],[Close Price]]/Table2[[#This Row],[Day Low]])-1</f>
        <v>1.8887187340479894E-2</v>
      </c>
      <c r="AD222" s="1">
        <f>(Table2[[#This Row],[Day High]]/Table2[[#This Row],[Close Price]])-1</f>
        <v>1.5662904756882146E-2</v>
      </c>
      <c r="AE222" s="1">
        <f>(Table2[[#This Row],[Close Price]]/Table2[[#This Row],[Current Week Low]])-1</f>
        <v>1.8887187340479894E-2</v>
      </c>
      <c r="AF222" s="1">
        <f>(Table2[[#This Row],[Current Week High]]/Table2[[#This Row],[Close Price]])-1</f>
        <v>4.9823330872270866E-2</v>
      </c>
      <c r="AG222" s="1">
        <f>(Table2[[#This Row],[Close Price]]/Table2[[#This Row],[Current Month Low]])-1</f>
        <v>1.8887187340479894E-2</v>
      </c>
      <c r="AH222" s="1">
        <f>(Table2[[#This Row],[Current Month High]]/Table2[[#This Row],[Close Price]])-1</f>
        <v>0.24591287838835574</v>
      </c>
      <c r="AI222">
        <v>32.889463136799897</v>
      </c>
      <c r="AJ222">
        <v>63.388048769979697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3146</v>
      </c>
      <c r="AN222">
        <v>-17.12</v>
      </c>
      <c r="AO222" t="s">
        <v>3146</v>
      </c>
      <c r="AP222">
        <v>0.18123694669606</v>
      </c>
      <c r="AQ222">
        <f>(Table2[[#This Row],[Sharpe Ratio]]-AVERAGE(Table2[Sharpe Ratio]))/_xlfn.STDEV.P(Table2[Sharpe Ratio])</f>
        <v>1.4784161624092975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257</v>
      </c>
      <c r="AT222">
        <f>_xlfn.RANK.AVG(Table2[[#This Row],[6M Return vs Nifty Z-Score]],Table2[6M Return vs Nifty Z-Score])</f>
        <v>467</v>
      </c>
      <c r="AU222">
        <f>_xlfn.RANK.AVG(Table2[[#This Row],[Sharpe Ratio Z-Score]],Table2[Sharpe Ratio Z-Score])</f>
        <v>49</v>
      </c>
      <c r="AV222">
        <f>(Table2[[#This Row],[Rank 1Y]]+Table2[[#This Row],[Rank 6M]]+Table2[[#This Row],[Rank Sharpe]])/3</f>
        <v>257.66666666666669</v>
      </c>
    </row>
    <row r="223" spans="1:48" x14ac:dyDescent="0.3">
      <c r="A223" t="s">
        <v>142</v>
      </c>
      <c r="B223" t="s">
        <v>143</v>
      </c>
      <c r="C223" t="s">
        <v>3101</v>
      </c>
      <c r="D223" t="s">
        <v>144</v>
      </c>
      <c r="E223">
        <v>187572.26661799999</v>
      </c>
      <c r="F223">
        <v>143.53</v>
      </c>
      <c r="G223">
        <v>68.838644934312597</v>
      </c>
      <c r="H223">
        <f>(Table2[[#This Row],[1Y Return vs Nifty]]-AVERAGE(Table2[1Y Return vs Nifty]))/_xlfn.STDEV.P(Table2[1Y Return vs Nifty])</f>
        <v>0.89163980471823967</v>
      </c>
      <c r="I223">
        <v>-1.89067198365741</v>
      </c>
      <c r="J223">
        <f>(Table2[[#This Row],[1M Return vs Nifty]]-AVERAGE(Table2[1M Return vs Nifty]))/_xlfn.STDEV.P(Table2[1M Return vs Nifty])</f>
        <v>-2.3986307376228512E-2</v>
      </c>
      <c r="K223">
        <v>-18.848423587229099</v>
      </c>
      <c r="L223">
        <f>(Table2[[#This Row],[6M Return vs Nifty]]-AVERAGE(Table2[6M Return vs Nifty]))/_xlfn.STDEV.P(Table2[6M Return vs Nifty])</f>
        <v>-0.74924675085751546</v>
      </c>
      <c r="M223">
        <v>-0.14553837053105401</v>
      </c>
      <c r="N223">
        <f>(Table2[[#This Row],[1W Return vs Nifty]]-AVERAGE(Table2[1W Return vs Nifty]))/_xlfn.STDEV.P(Table2[1W Return vs Nifty])</f>
        <v>0.92886420763095523</v>
      </c>
      <c r="O223">
        <v>147.26</v>
      </c>
      <c r="P223">
        <v>157.55793111879501</v>
      </c>
      <c r="Q223">
        <v>151.215984965654</v>
      </c>
      <c r="R223">
        <v>46.837368710956703</v>
      </c>
      <c r="S223" s="1">
        <f>(Table2[[#This Row],[Close Price]]-Table2[[#This Row],[20D EMA]])/Table2[[#This Row],[20D EMA]]</f>
        <v>-2.5329349449952396E-2</v>
      </c>
      <c r="T223" s="1">
        <f>(Table2[[#This Row],[Close Price]]-Table2[[#This Row],[50D EMA]])/Table2[[#This Row],[50D EMA]]</f>
        <v>-8.9033481330865388E-2</v>
      </c>
      <c r="U223" s="1">
        <f>(Table2[[#This Row],[Close Price]]-Table2[[#This Row],[200D EMA]])/Table2[[#This Row],[200D EMA]]</f>
        <v>-5.082786034426013E-2</v>
      </c>
      <c r="V223">
        <v>0.69262539742966001</v>
      </c>
      <c r="W223">
        <v>140.72999999999999</v>
      </c>
      <c r="X223">
        <v>145.09</v>
      </c>
      <c r="Y223">
        <v>134.08000000000001</v>
      </c>
      <c r="Z223">
        <v>145.37</v>
      </c>
      <c r="AA223">
        <v>132.80000000000001</v>
      </c>
      <c r="AB223">
        <v>158.69999999999999</v>
      </c>
      <c r="AC223" s="1">
        <f>(Table2[[#This Row],[Close Price]]/Table2[[#This Row],[Day Low]])-1</f>
        <v>1.9896255240531513E-2</v>
      </c>
      <c r="AD223" s="1">
        <f>(Table2[[#This Row],[Day High]]/Table2[[#This Row],[Close Price]])-1</f>
        <v>1.0868807914721668E-2</v>
      </c>
      <c r="AE223" s="1">
        <f>(Table2[[#This Row],[Close Price]]/Table2[[#This Row],[Current Week Low]])-1</f>
        <v>7.0480310262529766E-2</v>
      </c>
      <c r="AF223" s="1">
        <f>(Table2[[#This Row],[Current Week High]]/Table2[[#This Row],[Close Price]])-1</f>
        <v>1.2819619591722953E-2</v>
      </c>
      <c r="AG223" s="1">
        <f>(Table2[[#This Row],[Close Price]]/Table2[[#This Row],[Current Month Low]])-1</f>
        <v>8.0798192771084354E-2</v>
      </c>
      <c r="AH223" s="1">
        <f>(Table2[[#This Row],[Current Month High]]/Table2[[#This Row],[Close Price]])-1</f>
        <v>0.10569218978610739</v>
      </c>
      <c r="AI223">
        <v>59.548526440465402</v>
      </c>
      <c r="AJ223">
        <v>105.336194563662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-0.25</v>
      </c>
      <c r="AM223" t="s">
        <v>3146</v>
      </c>
      <c r="AN223">
        <v>-5.82</v>
      </c>
      <c r="AO223" t="s">
        <v>3146</v>
      </c>
      <c r="AP223">
        <v>0.15485983844604301</v>
      </c>
      <c r="AQ223">
        <f>(Table2[[#This Row],[Sharpe Ratio]]-AVERAGE(Table2[Sharpe Ratio]))/_xlfn.STDEV.P(Table2[Sharpe Ratio])</f>
        <v>1.1649052008908343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111</v>
      </c>
      <c r="AT223">
        <f>_xlfn.RANK.AVG(Table2[[#This Row],[6M Return vs Nifty Z-Score]],Table2[6M Return vs Nifty Z-Score])</f>
        <v>572</v>
      </c>
      <c r="AU223">
        <f>_xlfn.RANK.AVG(Table2[[#This Row],[Sharpe Ratio Z-Score]],Table2[Sharpe Ratio Z-Score])</f>
        <v>95</v>
      </c>
      <c r="AV223">
        <f>(Table2[[#This Row],[Rank 1Y]]+Table2[[#This Row],[Rank 6M]]+Table2[[#This Row],[Rank Sharpe]])/3</f>
        <v>259.33333333333331</v>
      </c>
    </row>
    <row r="224" spans="1:48" x14ac:dyDescent="0.3">
      <c r="A224" t="s">
        <v>1336</v>
      </c>
      <c r="B224" t="s">
        <v>1337</v>
      </c>
      <c r="C224" t="s">
        <v>3110</v>
      </c>
      <c r="D224" t="s">
        <v>271</v>
      </c>
      <c r="E224">
        <v>8191.7934272000002</v>
      </c>
      <c r="F224">
        <v>502</v>
      </c>
      <c r="G224">
        <v>8.0894563711201002</v>
      </c>
      <c r="H224">
        <f>(Table2[[#This Row],[1Y Return vs Nifty]]-AVERAGE(Table2[1Y Return vs Nifty]))/_xlfn.STDEV.P(Table2[1Y Return vs Nifty])</f>
        <v>-0.18992571113779946</v>
      </c>
      <c r="I224">
        <v>-7.4199059983945999</v>
      </c>
      <c r="J224">
        <f>(Table2[[#This Row],[1M Return vs Nifty]]-AVERAGE(Table2[1M Return vs Nifty]))/_xlfn.STDEV.P(Table2[1M Return vs Nifty])</f>
        <v>-0.66319866803419947</v>
      </c>
      <c r="K224">
        <v>12.8526892522778</v>
      </c>
      <c r="L224">
        <f>(Table2[[#This Row],[6M Return vs Nifty]]-AVERAGE(Table2[6M Return vs Nifty]))/_xlfn.STDEV.P(Table2[6M Return vs Nifty])</f>
        <v>0.3940446854907152</v>
      </c>
      <c r="M224">
        <v>-14.093667273332599</v>
      </c>
      <c r="N224">
        <f>(Table2[[#This Row],[1W Return vs Nifty]]-AVERAGE(Table2[1W Return vs Nifty]))/_xlfn.STDEV.P(Table2[1W Return vs Nifty])</f>
        <v>-2.1072864980543753</v>
      </c>
      <c r="O224">
        <v>567.09</v>
      </c>
      <c r="P224">
        <v>563.32203676334404</v>
      </c>
      <c r="Q224">
        <v>489.85940340586399</v>
      </c>
      <c r="R224">
        <v>17.456595127447301</v>
      </c>
      <c r="S224" s="1">
        <f>(Table2[[#This Row],[Close Price]]-Table2[[#This Row],[20D EMA]])/Table2[[#This Row],[20D EMA]]</f>
        <v>-0.11477895924809119</v>
      </c>
      <c r="T224" s="1">
        <f>(Table2[[#This Row],[Close Price]]-Table2[[#This Row],[50D EMA]])/Table2[[#This Row],[50D EMA]]</f>
        <v>-0.10885786949802198</v>
      </c>
      <c r="U224" s="1">
        <f>(Table2[[#This Row],[Close Price]]-Table2[[#This Row],[200D EMA]])/Table2[[#This Row],[200D EMA]]</f>
        <v>2.478383901528812E-2</v>
      </c>
      <c r="V224">
        <v>1.0791646702325399</v>
      </c>
      <c r="W224">
        <v>493.45</v>
      </c>
      <c r="X224">
        <v>507.7</v>
      </c>
      <c r="Y224">
        <v>490.5</v>
      </c>
      <c r="Z224">
        <v>574.9</v>
      </c>
      <c r="AA224">
        <v>490.5</v>
      </c>
      <c r="AB224">
        <v>616.5</v>
      </c>
      <c r="AC224" s="1">
        <f>(Table2[[#This Row],[Close Price]]/Table2[[#This Row],[Day Low]])-1</f>
        <v>1.7326983483635594E-2</v>
      </c>
      <c r="AD224" s="1">
        <f>(Table2[[#This Row],[Day High]]/Table2[[#This Row],[Close Price]])-1</f>
        <v>1.1354581673306718E-2</v>
      </c>
      <c r="AE224" s="1">
        <f>(Table2[[#This Row],[Close Price]]/Table2[[#This Row],[Current Week Low]])-1</f>
        <v>2.3445463812436396E-2</v>
      </c>
      <c r="AF224" s="1">
        <f>(Table2[[#This Row],[Current Week High]]/Table2[[#This Row],[Close Price]])-1</f>
        <v>0.1452191235059761</v>
      </c>
      <c r="AG224" s="1">
        <f>(Table2[[#This Row],[Close Price]]/Table2[[#This Row],[Current Month Low]])-1</f>
        <v>2.3445463812436396E-2</v>
      </c>
      <c r="AH224" s="1">
        <f>(Table2[[#This Row],[Current Month High]]/Table2[[#This Row],[Close Price]])-1</f>
        <v>0.22808764940239046</v>
      </c>
      <c r="AI224">
        <v>22.808764940239001</v>
      </c>
      <c r="AJ224">
        <v>41.3686285553365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-0.14000000000000001</v>
      </c>
      <c r="AM224" t="s">
        <v>3146</v>
      </c>
      <c r="AN224">
        <v>-14.53</v>
      </c>
      <c r="AO224" t="s">
        <v>3146</v>
      </c>
      <c r="AP224">
        <v>9.8087469329223007E-2</v>
      </c>
      <c r="AQ224">
        <f>(Table2[[#This Row],[Sharpe Ratio]]-AVERAGE(Table2[Sharpe Ratio]))/_xlfn.STDEV.P(Table2[Sharpe Ratio])</f>
        <v>0.49012463507638904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-2.0762415566592698</v>
      </c>
      <c r="AS224">
        <f>_xlfn.RANK.AVG(Table2[[#This Row],[1Y Return vs Nifty Z-Score]],Table2[1Y Return vs Nifty Z-Score])</f>
        <v>365</v>
      </c>
      <c r="AT224">
        <f>_xlfn.RANK.AVG(Table2[[#This Row],[6M Return vs Nifty Z-Score]],Table2[6M Return vs Nifty Z-Score])</f>
        <v>197</v>
      </c>
      <c r="AU224">
        <f>_xlfn.RANK.AVG(Table2[[#This Row],[Sharpe Ratio Z-Score]],Table2[Sharpe Ratio Z-Score])</f>
        <v>219</v>
      </c>
      <c r="AV224">
        <f>(Table2[[#This Row],[Rank 1Y]]+Table2[[#This Row],[Rank 6M]]+Table2[[#This Row],[Rank Sharpe]])/3</f>
        <v>260.33333333333331</v>
      </c>
    </row>
    <row r="225" spans="1:48" x14ac:dyDescent="0.3">
      <c r="A225" t="s">
        <v>427</v>
      </c>
      <c r="B225" t="s">
        <v>428</v>
      </c>
      <c r="C225" t="s">
        <v>3108</v>
      </c>
      <c r="D225" t="s">
        <v>117</v>
      </c>
      <c r="E225">
        <v>52584.791126115</v>
      </c>
      <c r="F225">
        <v>950.85</v>
      </c>
      <c r="G225">
        <v>54.860603081067197</v>
      </c>
      <c r="H225">
        <f>(Table2[[#This Row],[1Y Return vs Nifty]]-AVERAGE(Table2[1Y Return vs Nifty]))/_xlfn.STDEV.P(Table2[1Y Return vs Nifty])</f>
        <v>0.64277774737674198</v>
      </c>
      <c r="I225">
        <v>5.4757090922906704</v>
      </c>
      <c r="J225">
        <f>(Table2[[#This Row],[1M Return vs Nifty]]-AVERAGE(Table2[1M Return vs Nifty]))/_xlfn.STDEV.P(Table2[1M Return vs Nifty])</f>
        <v>0.82761118777641318</v>
      </c>
      <c r="K225">
        <v>24.3590219290402</v>
      </c>
      <c r="L225">
        <f>(Table2[[#This Row],[6M Return vs Nifty]]-AVERAGE(Table2[6M Return vs Nifty]))/_xlfn.STDEV.P(Table2[6M Return vs Nifty])</f>
        <v>0.80901723486828747</v>
      </c>
      <c r="M225">
        <v>-6.5556614262792996</v>
      </c>
      <c r="N225">
        <f>(Table2[[#This Row],[1W Return vs Nifty]]-AVERAGE(Table2[1W Return vs Nifty]))/_xlfn.STDEV.P(Table2[1W Return vs Nifty])</f>
        <v>-0.4664555356021885</v>
      </c>
      <c r="O225">
        <v>957.4</v>
      </c>
      <c r="P225">
        <v>894.13492102350597</v>
      </c>
      <c r="Q225">
        <v>739.43346046793999</v>
      </c>
      <c r="R225">
        <v>70.671250758194205</v>
      </c>
      <c r="S225" s="1">
        <f>(Table2[[#This Row],[Close Price]]-Table2[[#This Row],[20D EMA]])/Table2[[#This Row],[20D EMA]]</f>
        <v>-6.8414455817839507E-3</v>
      </c>
      <c r="T225" s="1">
        <f>(Table2[[#This Row],[Close Price]]-Table2[[#This Row],[50D EMA]])/Table2[[#This Row],[50D EMA]]</f>
        <v>6.3430112886736334E-2</v>
      </c>
      <c r="U225" s="1">
        <f>(Table2[[#This Row],[Close Price]]-Table2[[#This Row],[200D EMA]])/Table2[[#This Row],[200D EMA]]</f>
        <v>0.28591692266437074</v>
      </c>
      <c r="V225">
        <v>0.85154131757666796</v>
      </c>
      <c r="W225">
        <v>936</v>
      </c>
      <c r="X225">
        <v>968.9</v>
      </c>
      <c r="Y225">
        <v>933</v>
      </c>
      <c r="Z225">
        <v>968.9</v>
      </c>
      <c r="AA225">
        <v>891.05</v>
      </c>
      <c r="AB225">
        <v>1040</v>
      </c>
      <c r="AC225" s="1">
        <f>(Table2[[#This Row],[Close Price]]/Table2[[#This Row],[Day Low]])-1</f>
        <v>1.586538461538467E-2</v>
      </c>
      <c r="AD225" s="1">
        <f>(Table2[[#This Row],[Day High]]/Table2[[#This Row],[Close Price]])-1</f>
        <v>1.8983015196929021E-2</v>
      </c>
      <c r="AE225" s="1">
        <f>(Table2[[#This Row],[Close Price]]/Table2[[#This Row],[Current Week Low]])-1</f>
        <v>1.9131832797427695E-2</v>
      </c>
      <c r="AF225" s="1">
        <f>(Table2[[#This Row],[Current Week High]]/Table2[[#This Row],[Close Price]])-1</f>
        <v>1.8983015196929021E-2</v>
      </c>
      <c r="AG225" s="1">
        <f>(Table2[[#This Row],[Close Price]]/Table2[[#This Row],[Current Month Low]])-1</f>
        <v>6.7111834352729938E-2</v>
      </c>
      <c r="AH225" s="1">
        <f>(Table2[[#This Row],[Current Month High]]/Table2[[#This Row],[Close Price]])-1</f>
        <v>9.3758216332754829E-2</v>
      </c>
      <c r="AI225">
        <v>9.3758216332754802</v>
      </c>
      <c r="AJ225">
        <v>93.262195121951194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0.21</v>
      </c>
      <c r="AM225" t="s">
        <v>3147</v>
      </c>
      <c r="AN225">
        <v>-3.32</v>
      </c>
      <c r="AO225" t="s">
        <v>3146</v>
      </c>
      <c r="AQ225">
        <f>(Table2[[#This Row],[Sharpe Ratio]]-AVERAGE(Table2[Sharpe Ratio]))/_xlfn.STDEV.P(Table2[Sharpe Ratio])</f>
        <v>-0.67571570385832558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1.1372349305609286</v>
      </c>
      <c r="AS225">
        <f>_xlfn.RANK.AVG(Table2[[#This Row],[1Y Return vs Nifty Z-Score]],Table2[1Y Return vs Nifty Z-Score])</f>
        <v>150</v>
      </c>
      <c r="AT225">
        <f>_xlfn.RANK.AVG(Table2[[#This Row],[6M Return vs Nifty Z-Score]],Table2[6M Return vs Nifty Z-Score])</f>
        <v>115</v>
      </c>
      <c r="AU225">
        <f>_xlfn.RANK.AVG(Table2[[#This Row],[Sharpe Ratio Z-Score]],Table2[Sharpe Ratio Z-Score])</f>
        <v>521.5</v>
      </c>
      <c r="AV225">
        <f>(Table2[[#This Row],[Rank 1Y]]+Table2[[#This Row],[Rank 6M]]+Table2[[#This Row],[Rank Sharpe]])/3</f>
        <v>262.16666666666669</v>
      </c>
    </row>
    <row r="226" spans="1:48" x14ac:dyDescent="0.3">
      <c r="A226" t="s">
        <v>500</v>
      </c>
      <c r="B226" t="s">
        <v>501</v>
      </c>
      <c r="C226" t="s">
        <v>3101</v>
      </c>
      <c r="D226" t="s">
        <v>217</v>
      </c>
      <c r="E226">
        <v>42470.599679619998</v>
      </c>
      <c r="F226">
        <v>670.7</v>
      </c>
      <c r="G226">
        <v>52.3769612244919</v>
      </c>
      <c r="H226">
        <f>(Table2[[#This Row],[1Y Return vs Nifty]]-AVERAGE(Table2[1Y Return vs Nifty]))/_xlfn.STDEV.P(Table2[1Y Return vs Nifty])</f>
        <v>0.59855952077418817</v>
      </c>
      <c r="I226">
        <v>9.0118294447971792</v>
      </c>
      <c r="J226">
        <f>(Table2[[#This Row],[1M Return vs Nifty]]-AVERAGE(Table2[1M Return vs Nifty]))/_xlfn.STDEV.P(Table2[1M Return vs Nifty])</f>
        <v>1.2364077465894188</v>
      </c>
      <c r="K226">
        <v>6.19631374619191</v>
      </c>
      <c r="L226">
        <f>(Table2[[#This Row],[6M Return vs Nifty]]-AVERAGE(Table2[6M Return vs Nifty]))/_xlfn.STDEV.P(Table2[6M Return vs Nifty])</f>
        <v>0.15398443423852312</v>
      </c>
      <c r="M226">
        <v>-3.4120845393788599</v>
      </c>
      <c r="N226">
        <f>(Table2[[#This Row],[1W Return vs Nifty]]-AVERAGE(Table2[1W Return vs Nifty]))/_xlfn.STDEV.P(Table2[1W Return vs Nifty])</f>
        <v>0.21782070317144611</v>
      </c>
      <c r="O226">
        <v>680.07</v>
      </c>
      <c r="P226">
        <v>673.56732269233305</v>
      </c>
      <c r="Q226">
        <v>594.78610479022598</v>
      </c>
      <c r="R226">
        <v>43.627647498687701</v>
      </c>
      <c r="S226" s="1">
        <f>(Table2[[#This Row],[Close Price]]-Table2[[#This Row],[20D EMA]])/Table2[[#This Row],[20D EMA]]</f>
        <v>-1.377799344185158E-2</v>
      </c>
      <c r="T226" s="1">
        <f>(Table2[[#This Row],[Close Price]]-Table2[[#This Row],[50D EMA]])/Table2[[#This Row],[50D EMA]]</f>
        <v>-4.2569207200728746E-3</v>
      </c>
      <c r="U226" s="1">
        <f>(Table2[[#This Row],[Close Price]]-Table2[[#This Row],[200D EMA]])/Table2[[#This Row],[200D EMA]]</f>
        <v>0.12763226073774539</v>
      </c>
      <c r="V226">
        <v>1.39782981580003</v>
      </c>
      <c r="W226">
        <v>663.9</v>
      </c>
      <c r="X226">
        <v>683.45</v>
      </c>
      <c r="Y226">
        <v>663.9</v>
      </c>
      <c r="Z226">
        <v>703.45</v>
      </c>
      <c r="AA226">
        <v>625</v>
      </c>
      <c r="AB226">
        <v>748.6</v>
      </c>
      <c r="AC226" s="1">
        <f>(Table2[[#This Row],[Close Price]]/Table2[[#This Row],[Day Low]])-1</f>
        <v>1.0242506401566542E-2</v>
      </c>
      <c r="AD226" s="1">
        <f>(Table2[[#This Row],[Day High]]/Table2[[#This Row],[Close Price]])-1</f>
        <v>1.9009989563143037E-2</v>
      </c>
      <c r="AE226" s="1">
        <f>(Table2[[#This Row],[Close Price]]/Table2[[#This Row],[Current Week Low]])-1</f>
        <v>1.0242506401566542E-2</v>
      </c>
      <c r="AF226" s="1">
        <f>(Table2[[#This Row],[Current Week High]]/Table2[[#This Row],[Close Price]])-1</f>
        <v>4.8829581034739888E-2</v>
      </c>
      <c r="AG226" s="1">
        <f>(Table2[[#This Row],[Close Price]]/Table2[[#This Row],[Current Month Low]])-1</f>
        <v>7.3120000000000074E-2</v>
      </c>
      <c r="AH226" s="1">
        <f>(Table2[[#This Row],[Current Month High]]/Table2[[#This Row],[Close Price]])-1</f>
        <v>0.11614730878186963</v>
      </c>
      <c r="AI226">
        <v>11.614730878186901</v>
      </c>
      <c r="AJ226">
        <v>82.181176151025397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-0.04</v>
      </c>
      <c r="AM226" t="s">
        <v>3146</v>
      </c>
      <c r="AN226">
        <v>-4.22</v>
      </c>
      <c r="AO226" t="s">
        <v>3146</v>
      </c>
      <c r="AP226">
        <v>4.7320853510175002E-2</v>
      </c>
      <c r="AQ226">
        <f>(Table2[[#This Row],[Sharpe Ratio]]-AVERAGE(Table2[Sharpe Ratio]))/_xlfn.STDEV.P(Table2[Sharpe Ratio])</f>
        <v>-0.11327321989726628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2.0934991848763098</v>
      </c>
      <c r="AS226">
        <f>_xlfn.RANK.AVG(Table2[[#This Row],[1Y Return vs Nifty Z-Score]],Table2[1Y Return vs Nifty Z-Score])</f>
        <v>152</v>
      </c>
      <c r="AT226">
        <f>_xlfn.RANK.AVG(Table2[[#This Row],[6M Return vs Nifty Z-Score]],Table2[6M Return vs Nifty Z-Score])</f>
        <v>274</v>
      </c>
      <c r="AU226">
        <f>_xlfn.RANK.AVG(Table2[[#This Row],[Sharpe Ratio Z-Score]],Table2[Sharpe Ratio Z-Score])</f>
        <v>368</v>
      </c>
      <c r="AV226">
        <f>(Table2[[#This Row],[Rank 1Y]]+Table2[[#This Row],[Rank 6M]]+Table2[[#This Row],[Rank Sharpe]])/3</f>
        <v>264.66666666666669</v>
      </c>
    </row>
    <row r="227" spans="1:48" x14ac:dyDescent="0.3">
      <c r="A227" t="s">
        <v>28</v>
      </c>
      <c r="B227" t="s">
        <v>29</v>
      </c>
      <c r="C227" t="s">
        <v>3101</v>
      </c>
      <c r="D227" t="s">
        <v>24</v>
      </c>
      <c r="E227">
        <v>938774.86472171894</v>
      </c>
      <c r="F227">
        <v>1331.85</v>
      </c>
      <c r="G227">
        <v>15.5458999956009</v>
      </c>
      <c r="H227">
        <f>(Table2[[#This Row],[1Y Return vs Nifty]]-AVERAGE(Table2[1Y Return vs Nifty]))/_xlfn.STDEV.P(Table2[1Y Return vs Nifty])</f>
        <v>-5.7172789067506113E-2</v>
      </c>
      <c r="I227">
        <v>6.77257246418029</v>
      </c>
      <c r="J227">
        <f>(Table2[[#This Row],[1M Return vs Nifty]]-AVERAGE(Table2[1M Return vs Nifty]))/_xlfn.STDEV.P(Table2[1M Return vs Nifty])</f>
        <v>0.97753631215837011</v>
      </c>
      <c r="K227">
        <v>6.7469119530332096</v>
      </c>
      <c r="L227">
        <f>(Table2[[#This Row],[6M Return vs Nifty]]-AVERAGE(Table2[6M Return vs Nifty]))/_xlfn.STDEV.P(Table2[6M Return vs Nifty])</f>
        <v>0.1738415988099149</v>
      </c>
      <c r="M227">
        <v>2.1745819522767098</v>
      </c>
      <c r="N227">
        <f>(Table2[[#This Row],[1W Return vs Nifty]]-AVERAGE(Table2[1W Return vs Nifty]))/_xlfn.STDEV.P(Table2[1W Return vs Nifty])</f>
        <v>1.4338950260622936</v>
      </c>
      <c r="O227">
        <v>1265.31</v>
      </c>
      <c r="P227">
        <v>1249.9159995310199</v>
      </c>
      <c r="Q227">
        <v>1158.5237106142199</v>
      </c>
      <c r="R227">
        <v>77.567227476041793</v>
      </c>
      <c r="S227" s="1">
        <f>(Table2[[#This Row],[Close Price]]-Table2[[#This Row],[20D EMA]])/Table2[[#This Row],[20D EMA]]</f>
        <v>5.2587903359650967E-2</v>
      </c>
      <c r="T227" s="1">
        <f>(Table2[[#This Row],[Close Price]]-Table2[[#This Row],[50D EMA]])/Table2[[#This Row],[50D EMA]]</f>
        <v>6.555160546766535E-2</v>
      </c>
      <c r="U227" s="1">
        <f>(Table2[[#This Row],[Close Price]]-Table2[[#This Row],[200D EMA]])/Table2[[#This Row],[200D EMA]]</f>
        <v>0.14960961765200886</v>
      </c>
      <c r="V227">
        <v>0.96876873920306406</v>
      </c>
      <c r="W227">
        <v>1299.25</v>
      </c>
      <c r="X227">
        <v>1335.35</v>
      </c>
      <c r="Y227">
        <v>1280.5999999999999</v>
      </c>
      <c r="Z227">
        <v>1335.35</v>
      </c>
      <c r="AA227">
        <v>1217.4000000000001</v>
      </c>
      <c r="AB227">
        <v>1335.35</v>
      </c>
      <c r="AC227" s="1">
        <f>(Table2[[#This Row],[Close Price]]/Table2[[#This Row],[Day Low]])-1</f>
        <v>2.5091398883971383E-2</v>
      </c>
      <c r="AD227" s="1">
        <f>(Table2[[#This Row],[Day High]]/Table2[[#This Row],[Close Price]])-1</f>
        <v>2.6279235649659949E-3</v>
      </c>
      <c r="AE227" s="1">
        <f>(Table2[[#This Row],[Close Price]]/Table2[[#This Row],[Current Week Low]])-1</f>
        <v>4.0020302982976652E-2</v>
      </c>
      <c r="AF227" s="1">
        <f>(Table2[[#This Row],[Current Week High]]/Table2[[#This Row],[Close Price]])-1</f>
        <v>2.6279235649659949E-3</v>
      </c>
      <c r="AG227" s="1">
        <f>(Table2[[#This Row],[Close Price]]/Table2[[#This Row],[Current Month Low]])-1</f>
        <v>9.401182848693912E-2</v>
      </c>
      <c r="AH227" s="1">
        <f>(Table2[[#This Row],[Current Month High]]/Table2[[#This Row],[Close Price]])-1</f>
        <v>2.6279235649659949E-3</v>
      </c>
      <c r="AI227">
        <v>2.2900476780418102</v>
      </c>
      <c r="AJ227">
        <v>46.647214269984502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</v>
      </c>
      <c r="AM227" t="s">
        <v>3147</v>
      </c>
      <c r="AN227">
        <v>8.9</v>
      </c>
      <c r="AO227" t="s">
        <v>3147</v>
      </c>
      <c r="AP227">
        <v>9.6908205299496994E-2</v>
      </c>
      <c r="AQ227">
        <f>(Table2[[#This Row],[Sharpe Ratio]]-AVERAGE(Table2[Sharpe Ratio]))/_xlfn.STDEV.P(Table2[Sharpe Ratio])</f>
        <v>0.47610823129401836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3.0042083792570908</v>
      </c>
      <c r="AS227">
        <f>_xlfn.RANK.AVG(Table2[[#This Row],[1Y Return vs Nifty Z-Score]],Table2[1Y Return vs Nifty Z-Score])</f>
        <v>318</v>
      </c>
      <c r="AT227">
        <f>_xlfn.RANK.AVG(Table2[[#This Row],[6M Return vs Nifty Z-Score]],Table2[6M Return vs Nifty Z-Score])</f>
        <v>260</v>
      </c>
      <c r="AU227">
        <f>_xlfn.RANK.AVG(Table2[[#This Row],[Sharpe Ratio Z-Score]],Table2[Sharpe Ratio Z-Score])</f>
        <v>224</v>
      </c>
      <c r="AV227">
        <f>(Table2[[#This Row],[Rank 1Y]]+Table2[[#This Row],[Rank 6M]]+Table2[[#This Row],[Rank Sharpe]])/3</f>
        <v>267.33333333333331</v>
      </c>
    </row>
    <row r="228" spans="1:48" x14ac:dyDescent="0.3">
      <c r="A228" t="s">
        <v>362</v>
      </c>
      <c r="B228" t="s">
        <v>363</v>
      </c>
      <c r="C228" t="s">
        <v>3110</v>
      </c>
      <c r="D228" t="s">
        <v>83</v>
      </c>
      <c r="E228">
        <v>65458.225491199999</v>
      </c>
      <c r="F228">
        <v>316</v>
      </c>
      <c r="G228">
        <v>57.7026606436891</v>
      </c>
      <c r="H228">
        <f>(Table2[[#This Row],[1Y Return vs Nifty]]-AVERAGE(Table2[1Y Return vs Nifty]))/_xlfn.STDEV.P(Table2[1Y Return vs Nifty])</f>
        <v>0.69337713029051062</v>
      </c>
      <c r="I228">
        <v>-11.7103683389201</v>
      </c>
      <c r="J228">
        <f>(Table2[[#This Row],[1M Return vs Nifty]]-AVERAGE(Table2[1M Return vs Nifty]))/_xlfn.STDEV.P(Table2[1M Return vs Nifty])</f>
        <v>-1.1592016503083693</v>
      </c>
      <c r="K228">
        <v>19.8564316788068</v>
      </c>
      <c r="L228">
        <f>(Table2[[#This Row],[6M Return vs Nifty]]-AVERAGE(Table2[6M Return vs Nifty]))/_xlfn.STDEV.P(Table2[6M Return vs Nifty])</f>
        <v>0.64663262393874399</v>
      </c>
      <c r="M228">
        <v>-7.6572618578563496</v>
      </c>
      <c r="N228">
        <f>(Table2[[#This Row],[1W Return vs Nifty]]-AVERAGE(Table2[1W Return vs Nifty]))/_xlfn.STDEV.P(Table2[1W Return vs Nifty])</f>
        <v>-0.70624575771894438</v>
      </c>
      <c r="O228">
        <v>311</v>
      </c>
      <c r="P228">
        <v>317.90070973785203</v>
      </c>
      <c r="Q228">
        <v>281.04136517320597</v>
      </c>
      <c r="R228">
        <v>57.754062112119598</v>
      </c>
      <c r="S228" s="1">
        <f>(Table2[[#This Row],[Close Price]]-Table2[[#This Row],[20D EMA]])/Table2[[#This Row],[20D EMA]]</f>
        <v>1.607717041800643E-2</v>
      </c>
      <c r="T228" s="1">
        <f>(Table2[[#This Row],[Close Price]]-Table2[[#This Row],[50D EMA]])/Table2[[#This Row],[50D EMA]]</f>
        <v>-5.9789414733279235E-3</v>
      </c>
      <c r="U228" s="1">
        <f>(Table2[[#This Row],[Close Price]]-Table2[[#This Row],[200D EMA]])/Table2[[#This Row],[200D EMA]]</f>
        <v>0.12438964209147289</v>
      </c>
      <c r="V228">
        <v>1.3788587771057099</v>
      </c>
      <c r="W228">
        <v>295.55</v>
      </c>
      <c r="X228">
        <v>316.05</v>
      </c>
      <c r="Y228">
        <v>277.25</v>
      </c>
      <c r="Z228">
        <v>316.05</v>
      </c>
      <c r="AA228">
        <v>276</v>
      </c>
      <c r="AB228">
        <v>351</v>
      </c>
      <c r="AC228" s="1">
        <f>(Table2[[#This Row],[Close Price]]/Table2[[#This Row],[Day Low]])-1</f>
        <v>6.9193029944171869E-2</v>
      </c>
      <c r="AD228" s="1">
        <f>(Table2[[#This Row],[Day High]]/Table2[[#This Row],[Close Price]])-1</f>
        <v>1.5822784810137769E-4</v>
      </c>
      <c r="AE228" s="1">
        <f>(Table2[[#This Row],[Close Price]]/Table2[[#This Row],[Current Week Low]])-1</f>
        <v>0.13976555455365203</v>
      </c>
      <c r="AF228" s="1">
        <f>(Table2[[#This Row],[Current Week High]]/Table2[[#This Row],[Close Price]])-1</f>
        <v>1.5822784810137769E-4</v>
      </c>
      <c r="AG228" s="1">
        <f>(Table2[[#This Row],[Close Price]]/Table2[[#This Row],[Current Month Low]])-1</f>
        <v>0.14492753623188404</v>
      </c>
      <c r="AH228" s="1">
        <f>(Table2[[#This Row],[Current Month High]]/Table2[[#This Row],[Close Price]])-1</f>
        <v>0.110759493670886</v>
      </c>
      <c r="AI228">
        <v>14.2246835443037</v>
      </c>
      <c r="AJ228">
        <v>88.487921264539196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0.04</v>
      </c>
      <c r="AM228" t="s">
        <v>3147</v>
      </c>
      <c r="AN228">
        <v>-1.63</v>
      </c>
      <c r="AO228" t="s">
        <v>3146</v>
      </c>
      <c r="AQ228">
        <f>(Table2[[#This Row],[Sharpe Ratio]]-AVERAGE(Table2[Sharpe Ratio]))/_xlfn.STDEV.P(Table2[Sharpe Ratio])</f>
        <v>-0.67571570385832558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134</v>
      </c>
      <c r="AT228">
        <f>_xlfn.RANK.AVG(Table2[[#This Row],[6M Return vs Nifty Z-Score]],Table2[6M Return vs Nifty Z-Score])</f>
        <v>147</v>
      </c>
      <c r="AU228">
        <f>_xlfn.RANK.AVG(Table2[[#This Row],[Sharpe Ratio Z-Score]],Table2[Sharpe Ratio Z-Score])</f>
        <v>521.5</v>
      </c>
      <c r="AV228">
        <f>(Table2[[#This Row],[Rank 1Y]]+Table2[[#This Row],[Rank 6M]]+Table2[[#This Row],[Rank Sharpe]])/3</f>
        <v>267.5</v>
      </c>
    </row>
    <row r="229" spans="1:48" x14ac:dyDescent="0.3">
      <c r="A229" t="s">
        <v>1700</v>
      </c>
      <c r="B229" t="s">
        <v>1701</v>
      </c>
      <c r="C229" t="s">
        <v>3108</v>
      </c>
      <c r="D229" t="s">
        <v>120</v>
      </c>
      <c r="E229">
        <v>4843.0200000000004</v>
      </c>
      <c r="F229">
        <v>8071.7</v>
      </c>
      <c r="G229">
        <v>-5.57969384548226</v>
      </c>
      <c r="H229">
        <f>(Table2[[#This Row],[1Y Return vs Nifty]]-AVERAGE(Table2[1Y Return vs Nifty]))/_xlfn.STDEV.P(Table2[1Y Return vs Nifty])</f>
        <v>-0.43328832807143192</v>
      </c>
      <c r="I229">
        <v>-3.98301209002374</v>
      </c>
      <c r="J229">
        <f>(Table2[[#This Row],[1M Return vs Nifty]]-AVERAGE(Table2[1M Return vs Nifty]))/_xlfn.STDEV.P(Table2[1M Return vs Nifty])</f>
        <v>-0.2658732767331119</v>
      </c>
      <c r="K229">
        <v>13.6701682986078</v>
      </c>
      <c r="L229">
        <f>(Table2[[#This Row],[6M Return vs Nifty]]-AVERAGE(Table2[6M Return vs Nifty]))/_xlfn.STDEV.P(Table2[6M Return vs Nifty])</f>
        <v>0.42352683010169107</v>
      </c>
      <c r="M229">
        <v>-6.7025407879802898</v>
      </c>
      <c r="N229">
        <f>(Table2[[#This Row],[1W Return vs Nifty]]-AVERAGE(Table2[1W Return vs Nifty]))/_xlfn.STDEV.P(Table2[1W Return vs Nifty])</f>
        <v>-0.49842741375062616</v>
      </c>
      <c r="O229">
        <v>8443.85</v>
      </c>
      <c r="P229">
        <v>8348.1265460928498</v>
      </c>
      <c r="Q229">
        <v>7273.84449748107</v>
      </c>
      <c r="R229">
        <v>39.483157584111098</v>
      </c>
      <c r="S229" s="1">
        <f>(Table2[[#This Row],[Close Price]]-Table2[[#This Row],[20D EMA]])/Table2[[#This Row],[20D EMA]]</f>
        <v>-4.4073497279084842E-2</v>
      </c>
      <c r="T229" s="1">
        <f>(Table2[[#This Row],[Close Price]]-Table2[[#This Row],[50D EMA]])/Table2[[#This Row],[50D EMA]]</f>
        <v>-3.3112404869117026E-2</v>
      </c>
      <c r="U229" s="1">
        <f>(Table2[[#This Row],[Close Price]]-Table2[[#This Row],[200D EMA]])/Table2[[#This Row],[200D EMA]]</f>
        <v>0.10968828145765652</v>
      </c>
      <c r="V229">
        <v>0.41469847077717198</v>
      </c>
      <c r="W229">
        <v>7756.45</v>
      </c>
      <c r="X229">
        <v>8100</v>
      </c>
      <c r="Y229">
        <v>7716.1</v>
      </c>
      <c r="Z229">
        <v>8100</v>
      </c>
      <c r="AA229">
        <v>7676</v>
      </c>
      <c r="AB229">
        <v>9721.0499999999993</v>
      </c>
      <c r="AC229" s="1">
        <f>(Table2[[#This Row],[Close Price]]/Table2[[#This Row],[Day Low]])-1</f>
        <v>4.0643593396463507E-2</v>
      </c>
      <c r="AD229" s="1">
        <f>(Table2[[#This Row],[Day High]]/Table2[[#This Row],[Close Price]])-1</f>
        <v>3.5060767867982623E-3</v>
      </c>
      <c r="AE229" s="1">
        <f>(Table2[[#This Row],[Close Price]]/Table2[[#This Row],[Current Week Low]])-1</f>
        <v>4.6085457679397646E-2</v>
      </c>
      <c r="AF229" s="1">
        <f>(Table2[[#This Row],[Current Week High]]/Table2[[#This Row],[Close Price]])-1</f>
        <v>3.5060767867982623E-3</v>
      </c>
      <c r="AG229" s="1">
        <f>(Table2[[#This Row],[Close Price]]/Table2[[#This Row],[Current Month Low]])-1</f>
        <v>5.1550286607608076E-2</v>
      </c>
      <c r="AH229" s="1">
        <f>(Table2[[#This Row],[Current Month High]]/Table2[[#This Row],[Close Price]])-1</f>
        <v>0.20433737626522297</v>
      </c>
      <c r="AI229">
        <v>20.433737626522198</v>
      </c>
      <c r="AJ229">
        <v>70.503057635639607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0.08</v>
      </c>
      <c r="AM229" t="s">
        <v>3147</v>
      </c>
      <c r="AN229">
        <v>-11.48</v>
      </c>
      <c r="AO229" t="s">
        <v>3146</v>
      </c>
      <c r="AP229">
        <v>0.121006896157187</v>
      </c>
      <c r="AQ229">
        <f>(Table2[[#This Row],[Sharpe Ratio]]-AVERAGE(Table2[Sharpe Ratio]))/_xlfn.STDEV.P(Table2[Sharpe Ratio])</f>
        <v>0.76253855832297623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-1.1523630130502671E-2</v>
      </c>
      <c r="AS229">
        <f>_xlfn.RANK.AVG(Table2[[#This Row],[1Y Return vs Nifty Z-Score]],Table2[1Y Return vs Nifty Z-Score])</f>
        <v>461</v>
      </c>
      <c r="AT229">
        <f>_xlfn.RANK.AVG(Table2[[#This Row],[6M Return vs Nifty Z-Score]],Table2[6M Return vs Nifty Z-Score])</f>
        <v>190</v>
      </c>
      <c r="AU229">
        <f>_xlfn.RANK.AVG(Table2[[#This Row],[Sharpe Ratio Z-Score]],Table2[Sharpe Ratio Z-Score])</f>
        <v>152</v>
      </c>
      <c r="AV229">
        <f>(Table2[[#This Row],[Rank 1Y]]+Table2[[#This Row],[Rank 6M]]+Table2[[#This Row],[Rank Sharpe]])/3</f>
        <v>267.66666666666669</v>
      </c>
    </row>
    <row r="230" spans="1:48" x14ac:dyDescent="0.3">
      <c r="A230" t="s">
        <v>1059</v>
      </c>
      <c r="B230" t="s">
        <v>1060</v>
      </c>
      <c r="C230" t="s">
        <v>3106</v>
      </c>
      <c r="D230" t="s">
        <v>108</v>
      </c>
      <c r="E230">
        <v>12295.105135637999</v>
      </c>
      <c r="F230">
        <v>17.940000000000001</v>
      </c>
      <c r="G230">
        <v>56.4950023226287</v>
      </c>
      <c r="H230">
        <f>(Table2[[#This Row],[1Y Return vs Nifty]]-AVERAGE(Table2[1Y Return vs Nifty]))/_xlfn.STDEV.P(Table2[1Y Return vs Nifty])</f>
        <v>0.67187624071670449</v>
      </c>
      <c r="I230">
        <v>8.2913997092350709</v>
      </c>
      <c r="J230">
        <f>(Table2[[#This Row],[1M Return vs Nifty]]-AVERAGE(Table2[1M Return vs Nifty]))/_xlfn.STDEV.P(Table2[1M Return vs Nifty])</f>
        <v>1.1531217813491248</v>
      </c>
      <c r="K230">
        <v>-13.631845784736599</v>
      </c>
      <c r="L230">
        <f>(Table2[[#This Row],[6M Return vs Nifty]]-AVERAGE(Table2[6M Return vs Nifty]))/_xlfn.STDEV.P(Table2[6M Return vs Nifty])</f>
        <v>-0.56111238602217939</v>
      </c>
      <c r="M230">
        <v>-5.7839863289625297</v>
      </c>
      <c r="N230">
        <f>(Table2[[#This Row],[1W Return vs Nifty]]-AVERAGE(Table2[1W Return vs Nifty]))/_xlfn.STDEV.P(Table2[1W Return vs Nifty])</f>
        <v>-0.29848161540078283</v>
      </c>
      <c r="O230">
        <v>19.07</v>
      </c>
      <c r="P230">
        <v>18.870556866504</v>
      </c>
      <c r="Q230">
        <v>17.452333982007001</v>
      </c>
      <c r="R230">
        <v>31.811493708855</v>
      </c>
      <c r="S230" s="1">
        <f>(Table2[[#This Row],[Close Price]]-Table2[[#This Row],[20D EMA]])/Table2[[#This Row],[20D EMA]]</f>
        <v>-5.9255374934451967E-2</v>
      </c>
      <c r="T230" s="1">
        <f>(Table2[[#This Row],[Close Price]]-Table2[[#This Row],[50D EMA]])/Table2[[#This Row],[50D EMA]]</f>
        <v>-4.9312634125587174E-2</v>
      </c>
      <c r="U230" s="1">
        <f>(Table2[[#This Row],[Close Price]]-Table2[[#This Row],[200D EMA]])/Table2[[#This Row],[200D EMA]]</f>
        <v>2.7942739263170965E-2</v>
      </c>
      <c r="V230">
        <v>1.2444453464329099</v>
      </c>
      <c r="W230">
        <v>17.579999999999998</v>
      </c>
      <c r="X230">
        <v>18.239999999999998</v>
      </c>
      <c r="Y230">
        <v>16.940000000000001</v>
      </c>
      <c r="Z230">
        <v>18.34</v>
      </c>
      <c r="AA230">
        <v>16.940000000000001</v>
      </c>
      <c r="AB230">
        <v>23.77</v>
      </c>
      <c r="AC230" s="1">
        <f>(Table2[[#This Row],[Close Price]]/Table2[[#This Row],[Day Low]])-1</f>
        <v>2.0477815699658786E-2</v>
      </c>
      <c r="AD230" s="1">
        <f>(Table2[[#This Row],[Day High]]/Table2[[#This Row],[Close Price]])-1</f>
        <v>1.672240802675562E-2</v>
      </c>
      <c r="AE230" s="1">
        <f>(Table2[[#This Row],[Close Price]]/Table2[[#This Row],[Current Week Low]])-1</f>
        <v>5.9031877213695294E-2</v>
      </c>
      <c r="AF230" s="1">
        <f>(Table2[[#This Row],[Current Week High]]/Table2[[#This Row],[Close Price]])-1</f>
        <v>2.2296544035674382E-2</v>
      </c>
      <c r="AG230" s="1">
        <f>(Table2[[#This Row],[Close Price]]/Table2[[#This Row],[Current Month Low]])-1</f>
        <v>5.9031877213695294E-2</v>
      </c>
      <c r="AH230" s="1">
        <f>(Table2[[#This Row],[Current Month High]]/Table2[[#This Row],[Close Price]])-1</f>
        <v>0.32497212931995523</v>
      </c>
      <c r="AI230">
        <v>33.779264214046798</v>
      </c>
      <c r="AJ230">
        <v>97.142857142857096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0.12</v>
      </c>
      <c r="AM230" t="s">
        <v>3147</v>
      </c>
      <c r="AN230">
        <v>-19.59</v>
      </c>
      <c r="AO230" t="s">
        <v>3146</v>
      </c>
      <c r="AP230">
        <v>0.122251878555188</v>
      </c>
      <c r="AQ230">
        <f>(Table2[[#This Row],[Sharpe Ratio]]-AVERAGE(Table2[Sharpe Ratio]))/_xlfn.STDEV.P(Table2[Sharpe Ratio])</f>
        <v>0.77733607232531587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1.7427400929681836</v>
      </c>
      <c r="AS230">
        <f>_xlfn.RANK.AVG(Table2[[#This Row],[1Y Return vs Nifty Z-Score]],Table2[1Y Return vs Nifty Z-Score])</f>
        <v>139</v>
      </c>
      <c r="AT230">
        <f>_xlfn.RANK.AVG(Table2[[#This Row],[6M Return vs Nifty Z-Score]],Table2[6M Return vs Nifty Z-Score])</f>
        <v>516</v>
      </c>
      <c r="AU230">
        <f>_xlfn.RANK.AVG(Table2[[#This Row],[Sharpe Ratio Z-Score]],Table2[Sharpe Ratio Z-Score])</f>
        <v>149</v>
      </c>
      <c r="AV230">
        <f>(Table2[[#This Row],[Rank 1Y]]+Table2[[#This Row],[Rank 6M]]+Table2[[#This Row],[Rank Sharpe]])/3</f>
        <v>268</v>
      </c>
    </row>
    <row r="231" spans="1:48" x14ac:dyDescent="0.3">
      <c r="A231" t="s">
        <v>376</v>
      </c>
      <c r="B231" t="s">
        <v>377</v>
      </c>
      <c r="C231" t="s">
        <v>3101</v>
      </c>
      <c r="D231" t="s">
        <v>43</v>
      </c>
      <c r="E231">
        <v>63965.423999999999</v>
      </c>
      <c r="F231">
        <v>364.6</v>
      </c>
      <c r="G231">
        <v>33.0168764380306</v>
      </c>
      <c r="H231">
        <f>(Table2[[#This Row],[1Y Return vs Nifty]]-AVERAGE(Table2[1Y Return vs Nifty]))/_xlfn.STDEV.P(Table2[1Y Return vs Nifty])</f>
        <v>0.25387672608460476</v>
      </c>
      <c r="I231">
        <v>-3.14794353854175</v>
      </c>
      <c r="J231">
        <f>(Table2[[#This Row],[1M Return vs Nifty]]-AVERAGE(Table2[1M Return vs Nifty]))/_xlfn.STDEV.P(Table2[1M Return vs Nifty])</f>
        <v>-0.16933438207223783</v>
      </c>
      <c r="K231">
        <v>-4.9711907544552103</v>
      </c>
      <c r="L231">
        <f>(Table2[[#This Row],[6M Return vs Nifty]]-AVERAGE(Table2[6M Return vs Nifty]))/_xlfn.STDEV.P(Table2[6M Return vs Nifty])</f>
        <v>-0.24876837527984375</v>
      </c>
      <c r="M231">
        <v>-5.2873512034120296</v>
      </c>
      <c r="N231">
        <f>(Table2[[#This Row],[1W Return vs Nifty]]-AVERAGE(Table2[1W Return vs Nifty]))/_xlfn.STDEV.P(Table2[1W Return vs Nifty])</f>
        <v>-0.19037685831000103</v>
      </c>
      <c r="O231">
        <v>376.44</v>
      </c>
      <c r="P231">
        <v>385.23967099991597</v>
      </c>
      <c r="Q231">
        <v>360.24456690301503</v>
      </c>
      <c r="R231">
        <v>41.2407489635386</v>
      </c>
      <c r="S231" s="1">
        <f>(Table2[[#This Row],[Close Price]]-Table2[[#This Row],[20D EMA]])/Table2[[#This Row],[20D EMA]]</f>
        <v>-3.1452555520135941E-2</v>
      </c>
      <c r="T231" s="1">
        <f>(Table2[[#This Row],[Close Price]]-Table2[[#This Row],[50D EMA]])/Table2[[#This Row],[50D EMA]]</f>
        <v>-5.3576182708141844E-2</v>
      </c>
      <c r="U231" s="1">
        <f>(Table2[[#This Row],[Close Price]]-Table2[[#This Row],[200D EMA]])/Table2[[#This Row],[200D EMA]]</f>
        <v>1.2090211753721089E-2</v>
      </c>
      <c r="V231">
        <v>0.25256660664966901</v>
      </c>
      <c r="W231">
        <v>353.4</v>
      </c>
      <c r="X231">
        <v>365.75</v>
      </c>
      <c r="Y231">
        <v>347.05</v>
      </c>
      <c r="Z231">
        <v>365.75</v>
      </c>
      <c r="AA231">
        <v>347</v>
      </c>
      <c r="AB231">
        <v>405.6</v>
      </c>
      <c r="AC231" s="1">
        <f>(Table2[[#This Row],[Close Price]]/Table2[[#This Row],[Day Low]])-1</f>
        <v>3.1692133559705793E-2</v>
      </c>
      <c r="AD231" s="1">
        <f>(Table2[[#This Row],[Day High]]/Table2[[#This Row],[Close Price]])-1</f>
        <v>3.1541415249587423E-3</v>
      </c>
      <c r="AE231" s="1">
        <f>(Table2[[#This Row],[Close Price]]/Table2[[#This Row],[Current Week Low]])-1</f>
        <v>5.0569082264803278E-2</v>
      </c>
      <c r="AF231" s="1">
        <f>(Table2[[#This Row],[Current Week High]]/Table2[[#This Row],[Close Price]])-1</f>
        <v>3.1541415249587423E-3</v>
      </c>
      <c r="AG231" s="1">
        <f>(Table2[[#This Row],[Close Price]]/Table2[[#This Row],[Current Month Low]])-1</f>
        <v>5.0720461095100866E-2</v>
      </c>
      <c r="AH231" s="1">
        <f>(Table2[[#This Row],[Current Month High]]/Table2[[#This Row],[Close Price]])-1</f>
        <v>0.1124520021941855</v>
      </c>
      <c r="AI231">
        <v>28.304991771804701</v>
      </c>
      <c r="AJ231">
        <v>64.642131406638001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-0.12</v>
      </c>
      <c r="AM231" t="s">
        <v>3146</v>
      </c>
      <c r="AN231">
        <v>-6.61</v>
      </c>
      <c r="AO231" t="s">
        <v>3146</v>
      </c>
      <c r="AP231">
        <v>0.113855893127769</v>
      </c>
      <c r="AQ231">
        <f>(Table2[[#This Row],[Sharpe Ratio]]-AVERAGE(Table2[Sharpe Ratio]))/_xlfn.STDEV.P(Table2[Sharpe Ratio])</f>
        <v>0.67754372817237263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220</v>
      </c>
      <c r="AT231">
        <f>_xlfn.RANK.AVG(Table2[[#This Row],[6M Return vs Nifty Z-Score]],Table2[6M Return vs Nifty Z-Score])</f>
        <v>410</v>
      </c>
      <c r="AU231">
        <f>_xlfn.RANK.AVG(Table2[[#This Row],[Sharpe Ratio Z-Score]],Table2[Sharpe Ratio Z-Score])</f>
        <v>177</v>
      </c>
      <c r="AV231">
        <f>(Table2[[#This Row],[Rank 1Y]]+Table2[[#This Row],[Rank 6M]]+Table2[[#This Row],[Rank Sharpe]])/3</f>
        <v>269</v>
      </c>
    </row>
    <row r="232" spans="1:48" x14ac:dyDescent="0.3">
      <c r="A232" t="s">
        <v>310</v>
      </c>
      <c r="B232" t="s">
        <v>311</v>
      </c>
      <c r="C232" t="s">
        <v>3103</v>
      </c>
      <c r="D232" t="s">
        <v>202</v>
      </c>
      <c r="E232">
        <v>84138.755877899996</v>
      </c>
      <c r="F232">
        <v>3093.5</v>
      </c>
      <c r="G232">
        <v>22.169783693444501</v>
      </c>
      <c r="H232">
        <f>(Table2[[#This Row],[1Y Return vs Nifty]]-AVERAGE(Table2[1Y Return vs Nifty]))/_xlfn.STDEV.P(Table2[1Y Return vs Nifty])</f>
        <v>6.0757414743797769E-2</v>
      </c>
      <c r="I232">
        <v>-11.4079514093612</v>
      </c>
      <c r="J232">
        <f>(Table2[[#This Row],[1M Return vs Nifty]]-AVERAGE(Table2[1M Return vs Nifty]))/_xlfn.STDEV.P(Table2[1M Return vs Nifty])</f>
        <v>-1.1242404533449111</v>
      </c>
      <c r="K232">
        <v>1.4980612833798801</v>
      </c>
      <c r="L232">
        <f>(Table2[[#This Row],[6M Return vs Nifty]]-AVERAGE(Table2[6M Return vs Nifty]))/_xlfn.STDEV.P(Table2[6M Return vs Nifty])</f>
        <v>-1.5456677615471001E-2</v>
      </c>
      <c r="M232">
        <v>-7.1301618309544903</v>
      </c>
      <c r="N232">
        <f>(Table2[[#This Row],[1W Return vs Nifty]]-AVERAGE(Table2[1W Return vs Nifty]))/_xlfn.STDEV.P(Table2[1W Return vs Nifty])</f>
        <v>-0.59150957125285875</v>
      </c>
      <c r="O232">
        <v>3394.9</v>
      </c>
      <c r="P232">
        <v>3464.4661263160301</v>
      </c>
      <c r="Q232">
        <v>3041.97570933624</v>
      </c>
      <c r="R232">
        <v>15.0019777231339</v>
      </c>
      <c r="S232" s="1">
        <f>(Table2[[#This Row],[Close Price]]-Table2[[#This Row],[20D EMA]])/Table2[[#This Row],[20D EMA]]</f>
        <v>-8.8780229167280358E-2</v>
      </c>
      <c r="T232" s="1">
        <f>(Table2[[#This Row],[Close Price]]-Table2[[#This Row],[50D EMA]])/Table2[[#This Row],[50D EMA]]</f>
        <v>-0.10707742918834659</v>
      </c>
      <c r="U232" s="1">
        <f>(Table2[[#This Row],[Close Price]]-Table2[[#This Row],[200D EMA]])/Table2[[#This Row],[200D EMA]]</f>
        <v>1.6937771891348402E-2</v>
      </c>
      <c r="V232">
        <v>1.0122761623860199</v>
      </c>
      <c r="W232">
        <v>3048.4</v>
      </c>
      <c r="X232">
        <v>3121.15</v>
      </c>
      <c r="Y232">
        <v>3048.4</v>
      </c>
      <c r="Z232">
        <v>3150.8</v>
      </c>
      <c r="AA232">
        <v>3048.4</v>
      </c>
      <c r="AB232">
        <v>3873.25</v>
      </c>
      <c r="AC232" s="1">
        <f>(Table2[[#This Row],[Close Price]]/Table2[[#This Row],[Day Low]])-1</f>
        <v>1.4794646371867115E-2</v>
      </c>
      <c r="AD232" s="1">
        <f>(Table2[[#This Row],[Day High]]/Table2[[#This Row],[Close Price]])-1</f>
        <v>8.9380960077583005E-3</v>
      </c>
      <c r="AE232" s="1">
        <f>(Table2[[#This Row],[Close Price]]/Table2[[#This Row],[Current Week Low]])-1</f>
        <v>1.4794646371867115E-2</v>
      </c>
      <c r="AF232" s="1">
        <f>(Table2[[#This Row],[Current Week High]]/Table2[[#This Row],[Close Price]])-1</f>
        <v>1.8522708905770235E-2</v>
      </c>
      <c r="AG232" s="1">
        <f>(Table2[[#This Row],[Close Price]]/Table2[[#This Row],[Current Month Low]])-1</f>
        <v>1.4794646371867115E-2</v>
      </c>
      <c r="AH232" s="1">
        <f>(Table2[[#This Row],[Current Month High]]/Table2[[#This Row],[Close Price]])-1</f>
        <v>0.25206077258768378</v>
      </c>
      <c r="AI232">
        <v>25.747535154355901</v>
      </c>
      <c r="AJ232">
        <v>51.267695166377301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-0.06</v>
      </c>
      <c r="AM232" t="s">
        <v>3146</v>
      </c>
      <c r="AN232">
        <v>-16.16</v>
      </c>
      <c r="AO232" t="s">
        <v>3146</v>
      </c>
      <c r="AP232">
        <v>0.102668179970156</v>
      </c>
      <c r="AQ232">
        <f>(Table2[[#This Row],[Sharpe Ratio]]-AVERAGE(Table2[Sharpe Ratio]))/_xlfn.STDEV.P(Table2[Sharpe Ratio])</f>
        <v>0.54456968583269516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273</v>
      </c>
      <c r="AT232">
        <f>_xlfn.RANK.AVG(Table2[[#This Row],[6M Return vs Nifty Z-Score]],Table2[6M Return vs Nifty Z-Score])</f>
        <v>333</v>
      </c>
      <c r="AU232">
        <f>_xlfn.RANK.AVG(Table2[[#This Row],[Sharpe Ratio Z-Score]],Table2[Sharpe Ratio Z-Score])</f>
        <v>202</v>
      </c>
      <c r="AV232">
        <f>(Table2[[#This Row],[Rank 1Y]]+Table2[[#This Row],[Rank 6M]]+Table2[[#This Row],[Rank Sharpe]])/3</f>
        <v>269.33333333333331</v>
      </c>
    </row>
    <row r="233" spans="1:48" x14ac:dyDescent="0.3">
      <c r="A233" t="s">
        <v>473</v>
      </c>
      <c r="B233" t="s">
        <v>474</v>
      </c>
      <c r="C233" t="s">
        <v>3115</v>
      </c>
      <c r="D233" t="s">
        <v>475</v>
      </c>
      <c r="E233">
        <v>45536.669750000001</v>
      </c>
      <c r="F233">
        <v>4145.3500000000004</v>
      </c>
      <c r="G233">
        <v>22.869831184995299</v>
      </c>
      <c r="H233">
        <f>(Table2[[#This Row],[1Y Return vs Nifty]]-AVERAGE(Table2[1Y Return vs Nifty]))/_xlfn.STDEV.P(Table2[1Y Return vs Nifty])</f>
        <v>7.3220910046871077E-2</v>
      </c>
      <c r="I233">
        <v>0.53779543582353995</v>
      </c>
      <c r="J233">
        <f>(Table2[[#This Row],[1M Return vs Nifty]]-AVERAGE(Table2[1M Return vs Nifty]))/_xlfn.STDEV.P(Table2[1M Return vs Nifty])</f>
        <v>0.25675897991853819</v>
      </c>
      <c r="K233">
        <v>5.3024933719232896</v>
      </c>
      <c r="L233">
        <f>(Table2[[#This Row],[6M Return vs Nifty]]-AVERAGE(Table2[6M Return vs Nifty]))/_xlfn.STDEV.P(Table2[6M Return vs Nifty])</f>
        <v>0.1217490617861919</v>
      </c>
      <c r="M233">
        <v>-14.9748435651795</v>
      </c>
      <c r="N233">
        <f>(Table2[[#This Row],[1W Return vs Nifty]]-AVERAGE(Table2[1W Return vs Nifty]))/_xlfn.STDEV.P(Table2[1W Return vs Nifty])</f>
        <v>-2.2990960259822955</v>
      </c>
      <c r="O233">
        <v>4357.49</v>
      </c>
      <c r="P233">
        <v>4118.0249274691396</v>
      </c>
      <c r="Q233">
        <v>3595.5320825632498</v>
      </c>
      <c r="R233">
        <v>33.900972428940698</v>
      </c>
      <c r="S233" s="1">
        <f>(Table2[[#This Row],[Close Price]]-Table2[[#This Row],[20D EMA]])/Table2[[#This Row],[20D EMA]]</f>
        <v>-4.8683990095215235E-2</v>
      </c>
      <c r="T233" s="1">
        <f>(Table2[[#This Row],[Close Price]]-Table2[[#This Row],[50D EMA]])/Table2[[#This Row],[50D EMA]]</f>
        <v>6.635480117808382E-3</v>
      </c>
      <c r="U233" s="1">
        <f>(Table2[[#This Row],[Close Price]]-Table2[[#This Row],[200D EMA]])/Table2[[#This Row],[200D EMA]]</f>
        <v>0.15291698274731738</v>
      </c>
      <c r="V233">
        <v>0.81931168495122297</v>
      </c>
      <c r="W233">
        <v>4031</v>
      </c>
      <c r="X233">
        <v>4220</v>
      </c>
      <c r="Y233">
        <v>4031</v>
      </c>
      <c r="Z233">
        <v>4230.55</v>
      </c>
      <c r="AA233">
        <v>3883.05</v>
      </c>
      <c r="AB233">
        <v>4880.95</v>
      </c>
      <c r="AC233" s="1">
        <f>(Table2[[#This Row],[Close Price]]/Table2[[#This Row],[Day Low]])-1</f>
        <v>2.8367650707020742E-2</v>
      </c>
      <c r="AD233" s="1">
        <f>(Table2[[#This Row],[Day High]]/Table2[[#This Row],[Close Price]])-1</f>
        <v>1.8008129590987298E-2</v>
      </c>
      <c r="AE233" s="1">
        <f>(Table2[[#This Row],[Close Price]]/Table2[[#This Row],[Current Week Low]])-1</f>
        <v>2.8367650707020742E-2</v>
      </c>
      <c r="AF233" s="1">
        <f>(Table2[[#This Row],[Current Week High]]/Table2[[#This Row],[Close Price]])-1</f>
        <v>2.055314991496493E-2</v>
      </c>
      <c r="AG233" s="1">
        <f>(Table2[[#This Row],[Close Price]]/Table2[[#This Row],[Current Month Low]])-1</f>
        <v>6.7549992917938173E-2</v>
      </c>
      <c r="AH233" s="1">
        <f>(Table2[[#This Row],[Current Month High]]/Table2[[#This Row],[Close Price]])-1</f>
        <v>0.17745184363202138</v>
      </c>
      <c r="AI233">
        <v>17.7451843632021</v>
      </c>
      <c r="AJ233">
        <v>67.421243941841695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0.26</v>
      </c>
      <c r="AM233" t="s">
        <v>3147</v>
      </c>
      <c r="AN233">
        <v>-11.69</v>
      </c>
      <c r="AO233" t="s">
        <v>3146</v>
      </c>
      <c r="AP233">
        <v>8.4843260248075994E-2</v>
      </c>
      <c r="AQ233">
        <f>(Table2[[#This Row],[Sharpe Ratio]]-AVERAGE(Table2[Sharpe Ratio]))/_xlfn.STDEV.P(Table2[Sharpe Ratio])</f>
        <v>0.33270765501075633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-1.5146594192199379</v>
      </c>
      <c r="AS233">
        <f>_xlfn.RANK.AVG(Table2[[#This Row],[1Y Return vs Nifty Z-Score]],Table2[1Y Return vs Nifty Z-Score])</f>
        <v>269</v>
      </c>
      <c r="AT233">
        <f>_xlfn.RANK.AVG(Table2[[#This Row],[6M Return vs Nifty Z-Score]],Table2[6M Return vs Nifty Z-Score])</f>
        <v>286</v>
      </c>
      <c r="AU233">
        <f>_xlfn.RANK.AVG(Table2[[#This Row],[Sharpe Ratio Z-Score]],Table2[Sharpe Ratio Z-Score])</f>
        <v>256</v>
      </c>
      <c r="AV233">
        <f>(Table2[[#This Row],[Rank 1Y]]+Table2[[#This Row],[Rank 6M]]+Table2[[#This Row],[Rank Sharpe]])/3</f>
        <v>270.33333333333331</v>
      </c>
    </row>
    <row r="234" spans="1:48" x14ac:dyDescent="0.3">
      <c r="A234" t="s">
        <v>1041</v>
      </c>
      <c r="B234" t="s">
        <v>1042</v>
      </c>
      <c r="C234" t="s">
        <v>3112</v>
      </c>
      <c r="D234" t="s">
        <v>48</v>
      </c>
      <c r="E234">
        <v>12891.73092688</v>
      </c>
      <c r="F234">
        <v>701.35</v>
      </c>
      <c r="G234">
        <v>3.5902275245103201</v>
      </c>
      <c r="H234">
        <f>(Table2[[#This Row],[1Y Return vs Nifty]]-AVERAGE(Table2[1Y Return vs Nifty]))/_xlfn.STDEV.P(Table2[1Y Return vs Nifty])</f>
        <v>-0.27002901594780448</v>
      </c>
      <c r="I234">
        <v>-6.1563477986774897</v>
      </c>
      <c r="J234">
        <f>(Table2[[#This Row],[1M Return vs Nifty]]-AVERAGE(Table2[1M Return vs Nifty]))/_xlfn.STDEV.P(Table2[1M Return vs Nifty])</f>
        <v>-0.51712381977905653</v>
      </c>
      <c r="K234">
        <v>20.1060782853747</v>
      </c>
      <c r="L234">
        <f>(Table2[[#This Row],[6M Return vs Nifty]]-AVERAGE(Table2[6M Return vs Nifty]))/_xlfn.STDEV.P(Table2[6M Return vs Nifty])</f>
        <v>0.65563605636862321</v>
      </c>
      <c r="M234">
        <v>-8.8227484822139903</v>
      </c>
      <c r="N234">
        <f>(Table2[[#This Row],[1W Return vs Nifty]]-AVERAGE(Table2[1W Return vs Nifty]))/_xlfn.STDEV.P(Table2[1W Return vs Nifty])</f>
        <v>-0.95994236904718655</v>
      </c>
      <c r="O234">
        <v>749.35</v>
      </c>
      <c r="P234">
        <v>744.12213377520402</v>
      </c>
      <c r="Q234">
        <v>650.54060279992405</v>
      </c>
      <c r="R234">
        <v>25.600771835604199</v>
      </c>
      <c r="S234" s="1">
        <f>(Table2[[#This Row],[Close Price]]-Table2[[#This Row],[20D EMA]])/Table2[[#This Row],[20D EMA]]</f>
        <v>-6.4055514779475548E-2</v>
      </c>
      <c r="T234" s="1">
        <f>(Table2[[#This Row],[Close Price]]-Table2[[#This Row],[50D EMA]])/Table2[[#This Row],[50D EMA]]</f>
        <v>-5.7479991299553612E-2</v>
      </c>
      <c r="U234" s="1">
        <f>(Table2[[#This Row],[Close Price]]-Table2[[#This Row],[200D EMA]])/Table2[[#This Row],[200D EMA]]</f>
        <v>7.8103345096974031E-2</v>
      </c>
      <c r="V234">
        <v>0.67151036558979005</v>
      </c>
      <c r="W234">
        <v>691.3</v>
      </c>
      <c r="X234">
        <v>718</v>
      </c>
      <c r="Y234">
        <v>677.55</v>
      </c>
      <c r="Z234">
        <v>718</v>
      </c>
      <c r="AA234">
        <v>677.55</v>
      </c>
      <c r="AB234">
        <v>824</v>
      </c>
      <c r="AC234" s="1">
        <f>(Table2[[#This Row],[Close Price]]/Table2[[#This Row],[Day Low]])-1</f>
        <v>1.4537827281932758E-2</v>
      </c>
      <c r="AD234" s="1">
        <f>(Table2[[#This Row],[Day High]]/Table2[[#This Row],[Close Price]])-1</f>
        <v>2.3739930134740073E-2</v>
      </c>
      <c r="AE234" s="1">
        <f>(Table2[[#This Row],[Close Price]]/Table2[[#This Row],[Current Week Low]])-1</f>
        <v>3.512655892554073E-2</v>
      </c>
      <c r="AF234" s="1">
        <f>(Table2[[#This Row],[Current Week High]]/Table2[[#This Row],[Close Price]])-1</f>
        <v>2.3739930134740073E-2</v>
      </c>
      <c r="AG234" s="1">
        <f>(Table2[[#This Row],[Close Price]]/Table2[[#This Row],[Current Month Low]])-1</f>
        <v>3.512655892554073E-2</v>
      </c>
      <c r="AH234" s="1">
        <f>(Table2[[#This Row],[Current Month High]]/Table2[[#This Row],[Close Price]])-1</f>
        <v>0.17487702288443718</v>
      </c>
      <c r="AI234">
        <v>17.8726741284665</v>
      </c>
      <c r="AJ234">
        <v>56.551339285714299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0.09</v>
      </c>
      <c r="AM234" t="s">
        <v>3147</v>
      </c>
      <c r="AN234">
        <v>-9.1999999999999993</v>
      </c>
      <c r="AO234" t="s">
        <v>3146</v>
      </c>
      <c r="AP234">
        <v>7.8811641320718995E-2</v>
      </c>
      <c r="AQ234">
        <f>(Table2[[#This Row],[Sharpe Ratio]]-AVERAGE(Table2[Sharpe Ratio]))/_xlfn.STDEV.P(Table2[Sharpe Ratio])</f>
        <v>0.26101751250139177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-0.83044163590403264</v>
      </c>
      <c r="AS234">
        <f>_xlfn.RANK.AVG(Table2[[#This Row],[1Y Return vs Nifty Z-Score]],Table2[1Y Return vs Nifty Z-Score])</f>
        <v>392</v>
      </c>
      <c r="AT234">
        <f>_xlfn.RANK.AVG(Table2[[#This Row],[6M Return vs Nifty Z-Score]],Table2[6M Return vs Nifty Z-Score])</f>
        <v>146</v>
      </c>
      <c r="AU234">
        <f>_xlfn.RANK.AVG(Table2[[#This Row],[Sharpe Ratio Z-Score]],Table2[Sharpe Ratio Z-Score])</f>
        <v>274</v>
      </c>
      <c r="AV234">
        <f>(Table2[[#This Row],[Rank 1Y]]+Table2[[#This Row],[Rank 6M]]+Table2[[#This Row],[Rank Sharpe]])/3</f>
        <v>270.66666666666669</v>
      </c>
    </row>
    <row r="235" spans="1:48" x14ac:dyDescent="0.3">
      <c r="A235" t="s">
        <v>1879</v>
      </c>
      <c r="B235" t="s">
        <v>1880</v>
      </c>
      <c r="C235" t="s">
        <v>3111</v>
      </c>
      <c r="D235" t="s">
        <v>48</v>
      </c>
      <c r="E235">
        <v>3784.1628368000002</v>
      </c>
      <c r="F235">
        <v>2232.8000000000002</v>
      </c>
      <c r="G235">
        <v>2.6525056739538901</v>
      </c>
      <c r="H235">
        <f>(Table2[[#This Row],[1Y Return vs Nifty]]-AVERAGE(Table2[1Y Return vs Nifty]))/_xlfn.STDEV.P(Table2[1Y Return vs Nifty])</f>
        <v>-0.28672401453155588</v>
      </c>
      <c r="I235">
        <v>16.897130136999301</v>
      </c>
      <c r="J235">
        <f>(Table2[[#This Row],[1M Return vs Nifty]]-AVERAGE(Table2[1M Return vs Nifty]))/_xlfn.STDEV.P(Table2[1M Return vs Nifty])</f>
        <v>2.1479954378548292</v>
      </c>
      <c r="K235">
        <v>20.709248003914499</v>
      </c>
      <c r="L235">
        <f>(Table2[[#This Row],[6M Return vs Nifty]]-AVERAGE(Table2[6M Return vs Nifty]))/_xlfn.STDEV.P(Table2[6M Return vs Nifty])</f>
        <v>0.67738919725558056</v>
      </c>
      <c r="M235">
        <v>-2.31948729790202</v>
      </c>
      <c r="N235">
        <f>(Table2[[#This Row],[1W Return vs Nifty]]-AVERAGE(Table2[1W Return vs Nifty]))/_xlfn.STDEV.P(Table2[1W Return vs Nifty])</f>
        <v>0.45565116121040644</v>
      </c>
      <c r="O235">
        <v>2238.61</v>
      </c>
      <c r="P235">
        <v>2137.13735246226</v>
      </c>
      <c r="Q235">
        <v>1875.42597857485</v>
      </c>
      <c r="R235">
        <v>47.340539949216002</v>
      </c>
      <c r="S235" s="1">
        <f>(Table2[[#This Row],[Close Price]]-Table2[[#This Row],[20D EMA]])/Table2[[#This Row],[20D EMA]]</f>
        <v>-2.5953605138902915E-3</v>
      </c>
      <c r="T235" s="1">
        <f>(Table2[[#This Row],[Close Price]]-Table2[[#This Row],[50D EMA]])/Table2[[#This Row],[50D EMA]]</f>
        <v>4.4762049302785531E-2</v>
      </c>
      <c r="U235" s="1">
        <f>(Table2[[#This Row],[Close Price]]-Table2[[#This Row],[200D EMA]])/Table2[[#This Row],[200D EMA]]</f>
        <v>0.19055618590541298</v>
      </c>
      <c r="V235">
        <v>2.7052177962599</v>
      </c>
      <c r="W235">
        <v>2182.4</v>
      </c>
      <c r="X235">
        <v>2310</v>
      </c>
      <c r="Y235">
        <v>2176.0500000000002</v>
      </c>
      <c r="Z235">
        <v>2310</v>
      </c>
      <c r="AA235">
        <v>2010</v>
      </c>
      <c r="AB235">
        <v>2735</v>
      </c>
      <c r="AC235" s="1">
        <f>(Table2[[#This Row],[Close Price]]/Table2[[#This Row],[Day Low]])-1</f>
        <v>2.309384164222883E-2</v>
      </c>
      <c r="AD235" s="1">
        <f>(Table2[[#This Row],[Day High]]/Table2[[#This Row],[Close Price]])-1</f>
        <v>3.4575420996058703E-2</v>
      </c>
      <c r="AE235" s="1">
        <f>(Table2[[#This Row],[Close Price]]/Table2[[#This Row],[Current Week Low]])-1</f>
        <v>2.6079363985202608E-2</v>
      </c>
      <c r="AF235" s="1">
        <f>(Table2[[#This Row],[Current Week High]]/Table2[[#This Row],[Close Price]])-1</f>
        <v>3.4575420996058703E-2</v>
      </c>
      <c r="AG235" s="1">
        <f>(Table2[[#This Row],[Close Price]]/Table2[[#This Row],[Current Month Low]])-1</f>
        <v>0.11084577114427874</v>
      </c>
      <c r="AH235" s="1">
        <f>(Table2[[#This Row],[Current Month High]]/Table2[[#This Row],[Close Price]])-1</f>
        <v>0.22491938373342868</v>
      </c>
      <c r="AI235">
        <v>22.491938373342801</v>
      </c>
      <c r="AJ235">
        <v>57.906647807637903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0.23</v>
      </c>
      <c r="AM235" t="s">
        <v>3147</v>
      </c>
      <c r="AN235">
        <v>-4.26</v>
      </c>
      <c r="AO235" t="s">
        <v>3146</v>
      </c>
      <c r="AP235">
        <v>7.9220882264804005E-2</v>
      </c>
      <c r="AQ235">
        <f>(Table2[[#This Row],[Sharpe Ratio]]-AVERAGE(Table2[Sharpe Ratio]))/_xlfn.STDEV.P(Table2[Sharpe Ratio])</f>
        <v>0.26588163637185935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3.2601934181611196</v>
      </c>
      <c r="AS235">
        <f>_xlfn.RANK.AVG(Table2[[#This Row],[1Y Return vs Nifty Z-Score]],Table2[1Y Return vs Nifty Z-Score])</f>
        <v>398</v>
      </c>
      <c r="AT235">
        <f>_xlfn.RANK.AVG(Table2[[#This Row],[6M Return vs Nifty Z-Score]],Table2[6M Return vs Nifty Z-Score])</f>
        <v>142</v>
      </c>
      <c r="AU235">
        <f>_xlfn.RANK.AVG(Table2[[#This Row],[Sharpe Ratio Z-Score]],Table2[Sharpe Ratio Z-Score])</f>
        <v>272</v>
      </c>
      <c r="AV235">
        <f>(Table2[[#This Row],[Rank 1Y]]+Table2[[#This Row],[Rank 6M]]+Table2[[#This Row],[Rank Sharpe]])/3</f>
        <v>270.66666666666669</v>
      </c>
    </row>
    <row r="236" spans="1:48" x14ac:dyDescent="0.3">
      <c r="A236" t="s">
        <v>559</v>
      </c>
      <c r="B236" t="s">
        <v>560</v>
      </c>
      <c r="C236" t="s">
        <v>3116</v>
      </c>
      <c r="D236" t="s">
        <v>165</v>
      </c>
      <c r="E236">
        <v>34808.379679484999</v>
      </c>
      <c r="F236">
        <v>1033.6500000000001</v>
      </c>
      <c r="G236">
        <v>37.9422344838597</v>
      </c>
      <c r="H236">
        <f>(Table2[[#This Row],[1Y Return vs Nifty]]-AVERAGE(Table2[1Y Return vs Nifty]))/_xlfn.STDEV.P(Table2[1Y Return vs Nifty])</f>
        <v>0.34156674370634621</v>
      </c>
      <c r="I236">
        <v>-11.8080454212026</v>
      </c>
      <c r="J236">
        <f>(Table2[[#This Row],[1M Return vs Nifty]]-AVERAGE(Table2[1M Return vs Nifty]))/_xlfn.STDEV.P(Table2[1M Return vs Nifty])</f>
        <v>-1.1704937023686668</v>
      </c>
      <c r="K236">
        <v>5.65997287081316</v>
      </c>
      <c r="L236">
        <f>(Table2[[#This Row],[6M Return vs Nifty]]-AVERAGE(Table2[6M Return vs Nifty]))/_xlfn.STDEV.P(Table2[6M Return vs Nifty])</f>
        <v>0.13464145618950468</v>
      </c>
      <c r="M236">
        <v>-0.59616378190960795</v>
      </c>
      <c r="N236">
        <f>(Table2[[#This Row],[1W Return vs Nifty]]-AVERAGE(Table2[1W Return vs Nifty]))/_xlfn.STDEV.P(Table2[1W Return vs Nifty])</f>
        <v>0.83077458784819458</v>
      </c>
      <c r="O236">
        <v>1064.76</v>
      </c>
      <c r="P236">
        <v>1068.26625664429</v>
      </c>
      <c r="Q236">
        <v>916.27299178760995</v>
      </c>
      <c r="R236">
        <v>43.055351573900502</v>
      </c>
      <c r="S236" s="1">
        <f>(Table2[[#This Row],[Close Price]]-Table2[[#This Row],[20D EMA]])/Table2[[#This Row],[20D EMA]]</f>
        <v>-2.9217851910289548E-2</v>
      </c>
      <c r="T236" s="1">
        <f>(Table2[[#This Row],[Close Price]]-Table2[[#This Row],[50D EMA]])/Table2[[#This Row],[50D EMA]]</f>
        <v>-3.2404146839785854E-2</v>
      </c>
      <c r="U236" s="1">
        <f>(Table2[[#This Row],[Close Price]]-Table2[[#This Row],[200D EMA]])/Table2[[#This Row],[200D EMA]]</f>
        <v>0.12810266074021515</v>
      </c>
      <c r="V236">
        <v>0.47509561308999698</v>
      </c>
      <c r="W236">
        <v>1016.55</v>
      </c>
      <c r="X236">
        <v>1039.3</v>
      </c>
      <c r="Y236">
        <v>999</v>
      </c>
      <c r="Z236">
        <v>1040</v>
      </c>
      <c r="AA236">
        <v>973.5</v>
      </c>
      <c r="AB236">
        <v>1245.7</v>
      </c>
      <c r="AC236" s="1">
        <f>(Table2[[#This Row],[Close Price]]/Table2[[#This Row],[Day Low]])-1</f>
        <v>1.682160247897313E-2</v>
      </c>
      <c r="AD236" s="1">
        <f>(Table2[[#This Row],[Day High]]/Table2[[#This Row],[Close Price]])-1</f>
        <v>5.4660668504811216E-3</v>
      </c>
      <c r="AE236" s="1">
        <f>(Table2[[#This Row],[Close Price]]/Table2[[#This Row],[Current Week Low]])-1</f>
        <v>3.4684684684684886E-2</v>
      </c>
      <c r="AF236" s="1">
        <f>(Table2[[#This Row],[Current Week High]]/Table2[[#This Row],[Close Price]])-1</f>
        <v>6.1432786726647315E-3</v>
      </c>
      <c r="AG236" s="1">
        <f>(Table2[[#This Row],[Close Price]]/Table2[[#This Row],[Current Month Low]])-1</f>
        <v>6.1787365177195852E-2</v>
      </c>
      <c r="AH236" s="1">
        <f>(Table2[[#This Row],[Current Month High]]/Table2[[#This Row],[Close Price]])-1</f>
        <v>0.20514680984859468</v>
      </c>
      <c r="AI236">
        <v>27.122333478450098</v>
      </c>
      <c r="AJ236">
        <v>66.987075928917605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0.22</v>
      </c>
      <c r="AM236" t="s">
        <v>3147</v>
      </c>
      <c r="AN236">
        <v>-5.39</v>
      </c>
      <c r="AO236" t="s">
        <v>3146</v>
      </c>
      <c r="AP236">
        <v>5.5575546130313999E-2</v>
      </c>
      <c r="AQ236">
        <f>(Table2[[#This Row],[Sharpe Ratio]]-AVERAGE(Table2[Sharpe Ratio]))/_xlfn.STDEV.P(Table2[Sharpe Ratio])</f>
        <v>-1.5160242695625109E-2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199</v>
      </c>
      <c r="AT236">
        <f>_xlfn.RANK.AVG(Table2[[#This Row],[6M Return vs Nifty Z-Score]],Table2[6M Return vs Nifty Z-Score])</f>
        <v>281</v>
      </c>
      <c r="AU236">
        <f>_xlfn.RANK.AVG(Table2[[#This Row],[Sharpe Ratio Z-Score]],Table2[Sharpe Ratio Z-Score])</f>
        <v>338</v>
      </c>
      <c r="AV236">
        <f>(Table2[[#This Row],[Rank 1Y]]+Table2[[#This Row],[Rank 6M]]+Table2[[#This Row],[Rank Sharpe]])/3</f>
        <v>272.66666666666669</v>
      </c>
    </row>
    <row r="237" spans="1:48" x14ac:dyDescent="0.3">
      <c r="A237" t="s">
        <v>1630</v>
      </c>
      <c r="B237" t="s">
        <v>1631</v>
      </c>
      <c r="C237" t="s">
        <v>3099</v>
      </c>
      <c r="D237" t="s">
        <v>285</v>
      </c>
      <c r="E237">
        <v>5437.1692464199996</v>
      </c>
      <c r="F237">
        <v>1104.2</v>
      </c>
      <c r="G237">
        <v>52.607465333222002</v>
      </c>
      <c r="H237">
        <f>(Table2[[#This Row],[1Y Return vs Nifty]]-AVERAGE(Table2[1Y Return vs Nifty]))/_xlfn.STDEV.P(Table2[1Y Return vs Nifty])</f>
        <v>0.60266336645776108</v>
      </c>
      <c r="I237">
        <v>-11.5197521314598</v>
      </c>
      <c r="J237">
        <f>(Table2[[#This Row],[1M Return vs Nifty]]-AVERAGE(Table2[1M Return vs Nifty]))/_xlfn.STDEV.P(Table2[1M Return vs Nifty])</f>
        <v>-1.137165282228159</v>
      </c>
      <c r="K237">
        <v>-0.50444219736162699</v>
      </c>
      <c r="L237">
        <f>(Table2[[#This Row],[6M Return vs Nifty]]-AVERAGE(Table2[6M Return vs Nifty]))/_xlfn.STDEV.P(Table2[6M Return vs Nifty])</f>
        <v>-8.7676384613772723E-2</v>
      </c>
      <c r="M237">
        <v>-10.1019546417307</v>
      </c>
      <c r="N237">
        <f>(Table2[[#This Row],[1W Return vs Nifty]]-AVERAGE(Table2[1W Return vs Nifty]))/_xlfn.STDEV.P(Table2[1W Return vs Nifty])</f>
        <v>-1.2383928129023181</v>
      </c>
      <c r="O237">
        <v>1239.44</v>
      </c>
      <c r="P237">
        <v>1281.2269235343099</v>
      </c>
      <c r="Q237">
        <v>1102.71713672227</v>
      </c>
      <c r="R237">
        <v>18.9752341338253</v>
      </c>
      <c r="S237" s="1">
        <f>(Table2[[#This Row],[Close Price]]-Table2[[#This Row],[20D EMA]])/Table2[[#This Row],[20D EMA]]</f>
        <v>-0.1091137933260182</v>
      </c>
      <c r="T237" s="1">
        <f>(Table2[[#This Row],[Close Price]]-Table2[[#This Row],[50D EMA]])/Table2[[#This Row],[50D EMA]]</f>
        <v>-0.1381698435168493</v>
      </c>
      <c r="U237" s="1">
        <f>(Table2[[#This Row],[Close Price]]-Table2[[#This Row],[200D EMA]])/Table2[[#This Row],[200D EMA]]</f>
        <v>1.3447358604925254E-3</v>
      </c>
      <c r="V237">
        <v>0.49979163040671898</v>
      </c>
      <c r="W237">
        <v>1098.05</v>
      </c>
      <c r="X237">
        <v>1144.8499999999999</v>
      </c>
      <c r="Y237">
        <v>1097.55</v>
      </c>
      <c r="Z237">
        <v>1144.8499999999999</v>
      </c>
      <c r="AA237">
        <v>1084.25</v>
      </c>
      <c r="AB237">
        <v>1391.8</v>
      </c>
      <c r="AC237" s="1">
        <f>(Table2[[#This Row],[Close Price]]/Table2[[#This Row],[Day Low]])-1</f>
        <v>5.6008378489140753E-3</v>
      </c>
      <c r="AD237" s="1">
        <f>(Table2[[#This Row],[Day High]]/Table2[[#This Row],[Close Price]])-1</f>
        <v>3.6813982974098769E-2</v>
      </c>
      <c r="AE237" s="1">
        <f>(Table2[[#This Row],[Close Price]]/Table2[[#This Row],[Current Week Low]])-1</f>
        <v>6.0589494783838127E-3</v>
      </c>
      <c r="AF237" s="1">
        <f>(Table2[[#This Row],[Current Week High]]/Table2[[#This Row],[Close Price]])-1</f>
        <v>3.6813982974098769E-2</v>
      </c>
      <c r="AG237" s="1">
        <f>(Table2[[#This Row],[Close Price]]/Table2[[#This Row],[Current Month Low]])-1</f>
        <v>1.8399815540696363E-2</v>
      </c>
      <c r="AH237" s="1">
        <f>(Table2[[#This Row],[Current Month High]]/Table2[[#This Row],[Close Price]])-1</f>
        <v>0.26046006158304635</v>
      </c>
      <c r="AI237">
        <v>37.072088389784398</v>
      </c>
      <c r="AJ237">
        <v>84.033333333333303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-0.04</v>
      </c>
      <c r="AM237" t="s">
        <v>3146</v>
      </c>
      <c r="AN237">
        <v>-15.93</v>
      </c>
      <c r="AO237" t="s">
        <v>3146</v>
      </c>
      <c r="AP237">
        <v>6.6411127849644994E-2</v>
      </c>
      <c r="AQ237">
        <f>(Table2[[#This Row],[Sharpe Ratio]]-AVERAGE(Table2[Sharpe Ratio]))/_xlfn.STDEV.P(Table2[Sharpe Ratio])</f>
        <v>0.11362846345214428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151</v>
      </c>
      <c r="AT237">
        <f>_xlfn.RANK.AVG(Table2[[#This Row],[6M Return vs Nifty Z-Score]],Table2[6M Return vs Nifty Z-Score])</f>
        <v>359</v>
      </c>
      <c r="AU237">
        <f>_xlfn.RANK.AVG(Table2[[#This Row],[Sharpe Ratio Z-Score]],Table2[Sharpe Ratio Z-Score])</f>
        <v>308</v>
      </c>
      <c r="AV237">
        <f>(Table2[[#This Row],[Rank 1Y]]+Table2[[#This Row],[Rank 6M]]+Table2[[#This Row],[Rank Sharpe]])/3</f>
        <v>272.66666666666669</v>
      </c>
    </row>
    <row r="238" spans="1:48" x14ac:dyDescent="0.3">
      <c r="A238" t="s">
        <v>407</v>
      </c>
      <c r="B238" t="s">
        <v>408</v>
      </c>
      <c r="C238" t="s">
        <v>3101</v>
      </c>
      <c r="D238" t="s">
        <v>144</v>
      </c>
      <c r="E238">
        <v>55198.623767122001</v>
      </c>
      <c r="F238">
        <v>205.37</v>
      </c>
      <c r="G238">
        <v>213.82988204771399</v>
      </c>
      <c r="H238">
        <f>(Table2[[#This Row],[1Y Return vs Nifty]]-AVERAGE(Table2[1Y Return vs Nifty]))/_xlfn.STDEV.P(Table2[1Y Return vs Nifty])</f>
        <v>3.4730326738598021</v>
      </c>
      <c r="I238">
        <v>-7.71248007350294</v>
      </c>
      <c r="J238">
        <f>(Table2[[#This Row],[1M Return vs Nifty]]-AVERAGE(Table2[1M Return vs Nifty]))/_xlfn.STDEV.P(Table2[1M Return vs Nifty])</f>
        <v>-0.69702197244107822</v>
      </c>
      <c r="K238">
        <v>5.1609935351728602</v>
      </c>
      <c r="L238">
        <f>(Table2[[#This Row],[6M Return vs Nifty]]-AVERAGE(Table2[6M Return vs Nifty]))/_xlfn.STDEV.P(Table2[6M Return vs Nifty])</f>
        <v>0.11664591123054867</v>
      </c>
      <c r="M238">
        <v>-5.11824376584494</v>
      </c>
      <c r="N238">
        <f>(Table2[[#This Row],[1W Return vs Nifty]]-AVERAGE(Table2[1W Return vs Nifty]))/_xlfn.STDEV.P(Table2[1W Return vs Nifty])</f>
        <v>-0.15356649689996049</v>
      </c>
      <c r="O238">
        <v>212.78</v>
      </c>
      <c r="P238">
        <v>222.22146759292201</v>
      </c>
      <c r="Q238">
        <v>187.20020982774699</v>
      </c>
      <c r="R238">
        <v>44.7690099035473</v>
      </c>
      <c r="S238" s="1">
        <f>(Table2[[#This Row],[Close Price]]-Table2[[#This Row],[20D EMA]])/Table2[[#This Row],[20D EMA]]</f>
        <v>-3.4824701569696387E-2</v>
      </c>
      <c r="T238" s="1">
        <f>(Table2[[#This Row],[Close Price]]-Table2[[#This Row],[50D EMA]])/Table2[[#This Row],[50D EMA]]</f>
        <v>-7.5831861680400237E-2</v>
      </c>
      <c r="U238" s="1">
        <f>(Table2[[#This Row],[Close Price]]-Table2[[#This Row],[200D EMA]])/Table2[[#This Row],[200D EMA]]</f>
        <v>9.7060736144323881E-2</v>
      </c>
      <c r="V238">
        <v>0.51273871825251005</v>
      </c>
      <c r="W238">
        <v>197.48</v>
      </c>
      <c r="X238">
        <v>209.51</v>
      </c>
      <c r="Y238">
        <v>188</v>
      </c>
      <c r="Z238">
        <v>209.51</v>
      </c>
      <c r="AA238">
        <v>188</v>
      </c>
      <c r="AB238">
        <v>239.9</v>
      </c>
      <c r="AC238" s="1">
        <f>(Table2[[#This Row],[Close Price]]/Table2[[#This Row],[Day Low]])-1</f>
        <v>3.9953413003848581E-2</v>
      </c>
      <c r="AD238" s="1">
        <f>(Table2[[#This Row],[Day High]]/Table2[[#This Row],[Close Price]])-1</f>
        <v>2.0158737887714828E-2</v>
      </c>
      <c r="AE238" s="1">
        <f>(Table2[[#This Row],[Close Price]]/Table2[[#This Row],[Current Week Low]])-1</f>
        <v>9.2393617021276686E-2</v>
      </c>
      <c r="AF238" s="1">
        <f>(Table2[[#This Row],[Current Week High]]/Table2[[#This Row],[Close Price]])-1</f>
        <v>2.0158737887714828E-2</v>
      </c>
      <c r="AG238" s="1">
        <f>(Table2[[#This Row],[Close Price]]/Table2[[#This Row],[Current Month Low]])-1</f>
        <v>9.2393617021276686E-2</v>
      </c>
      <c r="AH238" s="1">
        <f>(Table2[[#This Row],[Current Month High]]/Table2[[#This Row],[Close Price]])-1</f>
        <v>0.16813556020840426</v>
      </c>
      <c r="AI238">
        <v>50.947071139893801</v>
      </c>
      <c r="AJ238">
        <v>338.82478632478598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-0.2</v>
      </c>
      <c r="AM238" t="s">
        <v>3146</v>
      </c>
      <c r="AN238">
        <v>-10.17</v>
      </c>
      <c r="AO238" t="s">
        <v>3146</v>
      </c>
      <c r="AQ238">
        <f>(Table2[[#This Row],[Sharpe Ratio]]-AVERAGE(Table2[Sharpe Ratio]))/_xlfn.STDEV.P(Table2[Sharpe Ratio])</f>
        <v>-0.67571570385832558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9</v>
      </c>
      <c r="AT238">
        <f>_xlfn.RANK.AVG(Table2[[#This Row],[6M Return vs Nifty Z-Score]],Table2[6M Return vs Nifty Z-Score])</f>
        <v>288</v>
      </c>
      <c r="AU238">
        <f>_xlfn.RANK.AVG(Table2[[#This Row],[Sharpe Ratio Z-Score]],Table2[Sharpe Ratio Z-Score])</f>
        <v>521.5</v>
      </c>
      <c r="AV238">
        <f>(Table2[[#This Row],[Rank 1Y]]+Table2[[#This Row],[Rank 6M]]+Table2[[#This Row],[Rank Sharpe]])/3</f>
        <v>272.83333333333331</v>
      </c>
    </row>
    <row r="239" spans="1:48" x14ac:dyDescent="0.3">
      <c r="A239" t="s">
        <v>243</v>
      </c>
      <c r="B239" t="s">
        <v>244</v>
      </c>
      <c r="C239" t="s">
        <v>3105</v>
      </c>
      <c r="D239" t="s">
        <v>51</v>
      </c>
      <c r="E239">
        <v>100844.7704778</v>
      </c>
      <c r="F239">
        <v>1002.2</v>
      </c>
      <c r="G239">
        <v>44.265204466212403</v>
      </c>
      <c r="H239">
        <f>(Table2[[#This Row],[1Y Return vs Nifty]]-AVERAGE(Table2[1Y Return vs Nifty]))/_xlfn.STDEV.P(Table2[1Y Return vs Nifty])</f>
        <v>0.4541395443058438</v>
      </c>
      <c r="I239">
        <v>-9.8901609032358395E-2</v>
      </c>
      <c r="J239">
        <f>(Table2[[#This Row],[1M Return vs Nifty]]-AVERAGE(Table2[1M Return vs Nifty]))/_xlfn.STDEV.P(Table2[1M Return vs Nifty])</f>
        <v>0.18315301207895182</v>
      </c>
      <c r="K239">
        <v>-3.9930915426783402</v>
      </c>
      <c r="L239">
        <f>(Table2[[#This Row],[6M Return vs Nifty]]-AVERAGE(Table2[6M Return vs Nifty]))/_xlfn.STDEV.P(Table2[6M Return vs Nifty])</f>
        <v>-0.21349351100662967</v>
      </c>
      <c r="M239">
        <v>-0.117202044471899</v>
      </c>
      <c r="N239">
        <f>(Table2[[#This Row],[1W Return vs Nifty]]-AVERAGE(Table2[1W Return vs Nifty]))/_xlfn.STDEV.P(Table2[1W Return vs Nifty])</f>
        <v>0.93503230063902554</v>
      </c>
      <c r="O239">
        <v>1029.44</v>
      </c>
      <c r="P239">
        <v>1068.07197238053</v>
      </c>
      <c r="Q239">
        <v>998.60945115602601</v>
      </c>
      <c r="R239">
        <v>38.043808270869398</v>
      </c>
      <c r="S239" s="1">
        <f>(Table2[[#This Row],[Close Price]]-Table2[[#This Row],[20D EMA]])/Table2[[#This Row],[20D EMA]]</f>
        <v>-2.6460988498601189E-2</v>
      </c>
      <c r="T239" s="1">
        <f>(Table2[[#This Row],[Close Price]]-Table2[[#This Row],[50D EMA]])/Table2[[#This Row],[50D EMA]]</f>
        <v>-6.1673720576820169E-2</v>
      </c>
      <c r="U239" s="1">
        <f>(Table2[[#This Row],[Close Price]]-Table2[[#This Row],[200D EMA]])/Table2[[#This Row],[200D EMA]]</f>
        <v>3.5955486299648837E-3</v>
      </c>
      <c r="V239">
        <v>0.51899297762684105</v>
      </c>
      <c r="W239">
        <v>988.45</v>
      </c>
      <c r="X239">
        <v>1016.8</v>
      </c>
      <c r="Y239">
        <v>977</v>
      </c>
      <c r="Z239">
        <v>1016.8</v>
      </c>
      <c r="AA239">
        <v>977</v>
      </c>
      <c r="AB239">
        <v>1087.25</v>
      </c>
      <c r="AC239" s="1">
        <f>(Table2[[#This Row],[Close Price]]/Table2[[#This Row],[Day Low]])-1</f>
        <v>1.3910668217916866E-2</v>
      </c>
      <c r="AD239" s="1">
        <f>(Table2[[#This Row],[Day High]]/Table2[[#This Row],[Close Price]])-1</f>
        <v>1.4567950508880267E-2</v>
      </c>
      <c r="AE239" s="1">
        <f>(Table2[[#This Row],[Close Price]]/Table2[[#This Row],[Current Week Low]])-1</f>
        <v>2.5793244626407308E-2</v>
      </c>
      <c r="AF239" s="1">
        <f>(Table2[[#This Row],[Current Week High]]/Table2[[#This Row],[Close Price]])-1</f>
        <v>1.4567950508880267E-2</v>
      </c>
      <c r="AG239" s="1">
        <f>(Table2[[#This Row],[Close Price]]/Table2[[#This Row],[Current Month Low]])-1</f>
        <v>2.5793244626407308E-2</v>
      </c>
      <c r="AH239" s="1">
        <f>(Table2[[#This Row],[Current Month High]]/Table2[[#This Row],[Close Price]])-1</f>
        <v>8.4863300738375447E-2</v>
      </c>
      <c r="AI239">
        <v>32.139293554180703</v>
      </c>
      <c r="AJ239">
        <v>75.747479175800095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-0.24</v>
      </c>
      <c r="AM239" t="s">
        <v>3146</v>
      </c>
      <c r="AN239">
        <v>-5.84</v>
      </c>
      <c r="AO239" t="s">
        <v>3146</v>
      </c>
      <c r="AP239">
        <v>8.9539166155487002E-2</v>
      </c>
      <c r="AQ239">
        <f>(Table2[[#This Row],[Sharpe Ratio]]-AVERAGE(Table2[Sharpe Ratio]))/_xlfn.STDEV.P(Table2[Sharpe Ratio])</f>
        <v>0.38852188461766207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179</v>
      </c>
      <c r="AT239">
        <f>_xlfn.RANK.AVG(Table2[[#This Row],[6M Return vs Nifty Z-Score]],Table2[6M Return vs Nifty Z-Score])</f>
        <v>401</v>
      </c>
      <c r="AU239">
        <f>_xlfn.RANK.AVG(Table2[[#This Row],[Sharpe Ratio Z-Score]],Table2[Sharpe Ratio Z-Score])</f>
        <v>241</v>
      </c>
      <c r="AV239">
        <f>(Table2[[#This Row],[Rank 1Y]]+Table2[[#This Row],[Rank 6M]]+Table2[[#This Row],[Rank Sharpe]])/3</f>
        <v>273.66666666666669</v>
      </c>
    </row>
    <row r="240" spans="1:48" x14ac:dyDescent="0.3">
      <c r="A240" t="s">
        <v>658</v>
      </c>
      <c r="B240" t="s">
        <v>659</v>
      </c>
      <c r="C240" t="s">
        <v>3115</v>
      </c>
      <c r="D240" t="s">
        <v>285</v>
      </c>
      <c r="E240">
        <v>27607.750658159999</v>
      </c>
      <c r="F240">
        <v>553.1</v>
      </c>
      <c r="G240">
        <v>16.545893320489601</v>
      </c>
      <c r="H240">
        <f>(Table2[[#This Row],[1Y Return vs Nifty]]-AVERAGE(Table2[1Y Return vs Nifty]))/_xlfn.STDEV.P(Table2[1Y Return vs Nifty])</f>
        <v>-3.9369122518762255E-2</v>
      </c>
      <c r="I240">
        <v>-1.38913389429776</v>
      </c>
      <c r="J240">
        <f>(Table2[[#This Row],[1M Return vs Nifty]]-AVERAGE(Table2[1M Return vs Nifty]))/_xlfn.STDEV.P(Table2[1M Return vs Nifty])</f>
        <v>3.3994480777247413E-2</v>
      </c>
      <c r="K240">
        <v>29.7741636320273</v>
      </c>
      <c r="L240">
        <f>(Table2[[#This Row],[6M Return vs Nifty]]-AVERAGE(Table2[6M Return vs Nifty]))/_xlfn.STDEV.P(Table2[6M Return vs Nifty])</f>
        <v>1.004312749160827</v>
      </c>
      <c r="M240">
        <v>-2.4249721833228302</v>
      </c>
      <c r="N240">
        <f>(Table2[[#This Row],[1W Return vs Nifty]]-AVERAGE(Table2[1W Return vs Nifty]))/_xlfn.STDEV.P(Table2[1W Return vs Nifty])</f>
        <v>0.432689801192777</v>
      </c>
      <c r="O240">
        <v>536.21</v>
      </c>
      <c r="P240">
        <v>537.396727001616</v>
      </c>
      <c r="Q240">
        <v>483.70548135781303</v>
      </c>
      <c r="R240">
        <v>58.9097241425467</v>
      </c>
      <c r="S240" s="1">
        <f>(Table2[[#This Row],[Close Price]]-Table2[[#This Row],[20D EMA]])/Table2[[#This Row],[20D EMA]]</f>
        <v>3.1498853061300583E-2</v>
      </c>
      <c r="T240" s="1">
        <f>(Table2[[#This Row],[Close Price]]-Table2[[#This Row],[50D EMA]])/Table2[[#This Row],[50D EMA]]</f>
        <v>2.9221006026590113E-2</v>
      </c>
      <c r="U240" s="1">
        <f>(Table2[[#This Row],[Close Price]]-Table2[[#This Row],[200D EMA]])/Table2[[#This Row],[200D EMA]]</f>
        <v>0.14346440409852118</v>
      </c>
      <c r="V240">
        <v>0.84408147160154501</v>
      </c>
      <c r="W240">
        <v>519.9</v>
      </c>
      <c r="X240">
        <v>564.25</v>
      </c>
      <c r="Y240">
        <v>492.45</v>
      </c>
      <c r="Z240">
        <v>564.25</v>
      </c>
      <c r="AA240">
        <v>490.35</v>
      </c>
      <c r="AB240">
        <v>577.95000000000005</v>
      </c>
      <c r="AC240" s="1">
        <f>(Table2[[#This Row],[Close Price]]/Table2[[#This Row],[Day Low]])-1</f>
        <v>6.385843431429139E-2</v>
      </c>
      <c r="AD240" s="1">
        <f>(Table2[[#This Row],[Day High]]/Table2[[#This Row],[Close Price]])-1</f>
        <v>2.0159103236304432E-2</v>
      </c>
      <c r="AE240" s="1">
        <f>(Table2[[#This Row],[Close Price]]/Table2[[#This Row],[Current Week Low]])-1</f>
        <v>0.12315971164585249</v>
      </c>
      <c r="AF240" s="1">
        <f>(Table2[[#This Row],[Current Week High]]/Table2[[#This Row],[Close Price]])-1</f>
        <v>2.0159103236304432E-2</v>
      </c>
      <c r="AG240" s="1">
        <f>(Table2[[#This Row],[Close Price]]/Table2[[#This Row],[Current Month Low]])-1</f>
        <v>0.12796981747731206</v>
      </c>
      <c r="AH240" s="1">
        <f>(Table2[[#This Row],[Current Month High]]/Table2[[#This Row],[Close Price]])-1</f>
        <v>4.4928584342795119E-2</v>
      </c>
      <c r="AI240">
        <v>13.596094738745199</v>
      </c>
      <c r="AJ240">
        <v>64.564117822076696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0.12</v>
      </c>
      <c r="AM240" t="s">
        <v>3147</v>
      </c>
      <c r="AN240">
        <v>1.47</v>
      </c>
      <c r="AO240" t="s">
        <v>3147</v>
      </c>
      <c r="AP240">
        <v>2.8806730994690999E-2</v>
      </c>
      <c r="AQ240">
        <f>(Table2[[#This Row],[Sharpe Ratio]]-AVERAGE(Table2[Sharpe Ratio]))/_xlfn.STDEV.P(Table2[Sharpe Ratio])</f>
        <v>-0.33332692314945195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308</v>
      </c>
      <c r="AT240">
        <f>_xlfn.RANK.AVG(Table2[[#This Row],[6M Return vs Nifty Z-Score]],Table2[6M Return vs Nifty Z-Score])</f>
        <v>90</v>
      </c>
      <c r="AU240">
        <f>_xlfn.RANK.AVG(Table2[[#This Row],[Sharpe Ratio Z-Score]],Table2[Sharpe Ratio Z-Score])</f>
        <v>423</v>
      </c>
      <c r="AV240">
        <f>(Table2[[#This Row],[Rank 1Y]]+Table2[[#This Row],[Rank 6M]]+Table2[[#This Row],[Rank Sharpe]])/3</f>
        <v>273.66666666666669</v>
      </c>
    </row>
    <row r="241" spans="1:48" x14ac:dyDescent="0.3">
      <c r="A241" t="s">
        <v>748</v>
      </c>
      <c r="B241" t="s">
        <v>749</v>
      </c>
      <c r="C241" t="s">
        <v>3102</v>
      </c>
      <c r="D241" t="s">
        <v>750</v>
      </c>
      <c r="E241">
        <v>21831.14327112</v>
      </c>
      <c r="F241">
        <v>1243.8</v>
      </c>
      <c r="G241">
        <v>15.4216210105062</v>
      </c>
      <c r="H241">
        <f>(Table2[[#This Row],[1Y Return vs Nifty]]-AVERAGE(Table2[1Y Return vs Nifty]))/_xlfn.STDEV.P(Table2[1Y Return vs Nifty])</f>
        <v>-5.9385425446742544E-2</v>
      </c>
      <c r="I241">
        <v>9.4027710903205097</v>
      </c>
      <c r="J241">
        <f>(Table2[[#This Row],[1M Return vs Nifty]]-AVERAGE(Table2[1M Return vs Nifty]))/_xlfn.STDEV.P(Table2[1M Return vs Nifty])</f>
        <v>1.2816029275943157</v>
      </c>
      <c r="K241">
        <v>3.2540951851878499</v>
      </c>
      <c r="L241">
        <f>(Table2[[#This Row],[6M Return vs Nifty]]-AVERAGE(Table2[6M Return vs Nifty]))/_xlfn.STDEV.P(Table2[6M Return vs Nifty])</f>
        <v>4.7874175532757163E-2</v>
      </c>
      <c r="M241">
        <v>-5.0066496871623203</v>
      </c>
      <c r="N241">
        <f>(Table2[[#This Row],[1W Return vs Nifty]]-AVERAGE(Table2[1W Return vs Nifty]))/_xlfn.STDEV.P(Table2[1W Return vs Nifty])</f>
        <v>-0.12927532185393067</v>
      </c>
      <c r="O241">
        <v>1234.74</v>
      </c>
      <c r="P241">
        <v>1239.4393489420299</v>
      </c>
      <c r="Q241">
        <v>1124.60218742456</v>
      </c>
      <c r="R241">
        <v>50.865732882587501</v>
      </c>
      <c r="S241" s="1">
        <f>(Table2[[#This Row],[Close Price]]-Table2[[#This Row],[20D EMA]])/Table2[[#This Row],[20D EMA]]</f>
        <v>7.3375771417463964E-3</v>
      </c>
      <c r="T241" s="1">
        <f>(Table2[[#This Row],[Close Price]]-Table2[[#This Row],[50D EMA]])/Table2[[#This Row],[50D EMA]]</f>
        <v>3.5182448110044392E-3</v>
      </c>
      <c r="U241" s="1">
        <f>(Table2[[#This Row],[Close Price]]-Table2[[#This Row],[200D EMA]])/Table2[[#This Row],[200D EMA]]</f>
        <v>0.10599109081266649</v>
      </c>
      <c r="V241">
        <v>3.4739500610349099</v>
      </c>
      <c r="W241">
        <v>1218</v>
      </c>
      <c r="X241">
        <v>1266.95</v>
      </c>
      <c r="Y241">
        <v>1218</v>
      </c>
      <c r="Z241">
        <v>1283.95</v>
      </c>
      <c r="AA241">
        <v>1102.8499999999999</v>
      </c>
      <c r="AB241">
        <v>1425.2</v>
      </c>
      <c r="AC241" s="1">
        <f>(Table2[[#This Row],[Close Price]]/Table2[[#This Row],[Day Low]])-1</f>
        <v>2.118226600985218E-2</v>
      </c>
      <c r="AD241" s="1">
        <f>(Table2[[#This Row],[Day High]]/Table2[[#This Row],[Close Price]])-1</f>
        <v>1.8612317092780328E-2</v>
      </c>
      <c r="AE241" s="1">
        <f>(Table2[[#This Row],[Close Price]]/Table2[[#This Row],[Current Week Low]])-1</f>
        <v>2.118226600985218E-2</v>
      </c>
      <c r="AF241" s="1">
        <f>(Table2[[#This Row],[Current Week High]]/Table2[[#This Row],[Close Price]])-1</f>
        <v>3.2280109342338159E-2</v>
      </c>
      <c r="AG241" s="1">
        <f>(Table2[[#This Row],[Close Price]]/Table2[[#This Row],[Current Month Low]])-1</f>
        <v>0.12780523189917048</v>
      </c>
      <c r="AH241" s="1">
        <f>(Table2[[#This Row],[Current Month High]]/Table2[[#This Row],[Close Price]])-1</f>
        <v>0.14584338318057566</v>
      </c>
      <c r="AI241">
        <v>20.1961730181701</v>
      </c>
      <c r="AJ241">
        <v>90.986564299424103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-0.01</v>
      </c>
      <c r="AM241" t="s">
        <v>3146</v>
      </c>
      <c r="AN241">
        <v>4.5599999999999996</v>
      </c>
      <c r="AO241" t="s">
        <v>3147</v>
      </c>
      <c r="AP241">
        <v>0.106878944011053</v>
      </c>
      <c r="AQ241">
        <f>(Table2[[#This Row],[Sharpe Ratio]]-AVERAGE(Table2[Sharpe Ratio]))/_xlfn.STDEV.P(Table2[Sharpe Ratio])</f>
        <v>0.59461765434676217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319</v>
      </c>
      <c r="AT241">
        <f>_xlfn.RANK.AVG(Table2[[#This Row],[6M Return vs Nifty Z-Score]],Table2[6M Return vs Nifty Z-Score])</f>
        <v>310</v>
      </c>
      <c r="AU241">
        <f>_xlfn.RANK.AVG(Table2[[#This Row],[Sharpe Ratio Z-Score]],Table2[Sharpe Ratio Z-Score])</f>
        <v>192</v>
      </c>
      <c r="AV241">
        <f>(Table2[[#This Row],[Rank 1Y]]+Table2[[#This Row],[Rank 6M]]+Table2[[#This Row],[Rank Sharpe]])/3</f>
        <v>273.66666666666669</v>
      </c>
    </row>
    <row r="242" spans="1:48" x14ac:dyDescent="0.3">
      <c r="A242" t="s">
        <v>1350</v>
      </c>
      <c r="B242" t="s">
        <v>1351</v>
      </c>
      <c r="C242" t="s">
        <v>3118</v>
      </c>
      <c r="D242" t="s">
        <v>1352</v>
      </c>
      <c r="E242">
        <v>8046.4126047500004</v>
      </c>
      <c r="F242">
        <v>654.54999999999995</v>
      </c>
      <c r="G242">
        <v>-7.7990734054343198</v>
      </c>
      <c r="H242">
        <f>(Table2[[#This Row],[1Y Return vs Nifty]]-AVERAGE(Table2[1Y Return vs Nifty]))/_xlfn.STDEV.P(Table2[1Y Return vs Nifty])</f>
        <v>-0.47280168545797463</v>
      </c>
      <c r="I242">
        <v>4.7508152560009096</v>
      </c>
      <c r="J242">
        <f>(Table2[[#This Row],[1M Return vs Nifty]]-AVERAGE(Table2[1M Return vs Nifty]))/_xlfn.STDEV.P(Table2[1M Return vs Nifty])</f>
        <v>0.74380914592284286</v>
      </c>
      <c r="K242">
        <v>9.4289287397465404</v>
      </c>
      <c r="L242">
        <f>(Table2[[#This Row],[6M Return vs Nifty]]-AVERAGE(Table2[6M Return vs Nifty]))/_xlfn.STDEV.P(Table2[6M Return vs Nifty])</f>
        <v>0.27056775602450328</v>
      </c>
      <c r="M242">
        <v>-3.8451125784034401</v>
      </c>
      <c r="N242">
        <f>(Table2[[#This Row],[1W Return vs Nifty]]-AVERAGE(Table2[1W Return vs Nifty]))/_xlfn.STDEV.P(Table2[1W Return vs Nifty])</f>
        <v>0.12356158100331482</v>
      </c>
      <c r="O242">
        <v>647.11</v>
      </c>
      <c r="P242">
        <v>649.66351604165698</v>
      </c>
      <c r="Q242">
        <v>595.63559994515799</v>
      </c>
      <c r="R242">
        <v>56.265804024236701</v>
      </c>
      <c r="S242" s="1">
        <f>(Table2[[#This Row],[Close Price]]-Table2[[#This Row],[20D EMA]])/Table2[[#This Row],[20D EMA]]</f>
        <v>1.149727248844855E-2</v>
      </c>
      <c r="T242" s="1">
        <f>(Table2[[#This Row],[Close Price]]-Table2[[#This Row],[50D EMA]])/Table2[[#This Row],[50D EMA]]</f>
        <v>7.5215612970171049E-3</v>
      </c>
      <c r="U242" s="1">
        <f>(Table2[[#This Row],[Close Price]]-Table2[[#This Row],[200D EMA]])/Table2[[#This Row],[200D EMA]]</f>
        <v>9.8910139119062712E-2</v>
      </c>
      <c r="V242">
        <v>0.689330910332285</v>
      </c>
      <c r="W242">
        <v>634.15</v>
      </c>
      <c r="X242">
        <v>667</v>
      </c>
      <c r="Y242">
        <v>613.54999999999995</v>
      </c>
      <c r="Z242">
        <v>667</v>
      </c>
      <c r="AA242">
        <v>605.4</v>
      </c>
      <c r="AB242">
        <v>692</v>
      </c>
      <c r="AC242" s="1">
        <f>(Table2[[#This Row],[Close Price]]/Table2[[#This Row],[Day Low]])-1</f>
        <v>3.2169045178585431E-2</v>
      </c>
      <c r="AD242" s="1">
        <f>(Table2[[#This Row],[Day High]]/Table2[[#This Row],[Close Price]])-1</f>
        <v>1.9020701245130223E-2</v>
      </c>
      <c r="AE242" s="1">
        <f>(Table2[[#This Row],[Close Price]]/Table2[[#This Row],[Current Week Low]])-1</f>
        <v>6.6824219704995524E-2</v>
      </c>
      <c r="AF242" s="1">
        <f>(Table2[[#This Row],[Current Week High]]/Table2[[#This Row],[Close Price]])-1</f>
        <v>1.9020701245130223E-2</v>
      </c>
      <c r="AG242" s="1">
        <f>(Table2[[#This Row],[Close Price]]/Table2[[#This Row],[Current Month Low]])-1</f>
        <v>8.1185992732077938E-2</v>
      </c>
      <c r="AH242" s="1">
        <f>(Table2[[#This Row],[Current Month High]]/Table2[[#This Row],[Close Price]])-1</f>
        <v>5.721488045221923E-2</v>
      </c>
      <c r="AI242">
        <v>17.393629210908198</v>
      </c>
      <c r="AJ242">
        <v>60.842855387639702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0.01</v>
      </c>
      <c r="AM242" t="s">
        <v>3147</v>
      </c>
      <c r="AN242">
        <v>3.44</v>
      </c>
      <c r="AO242" t="s">
        <v>3147</v>
      </c>
      <c r="AP242">
        <v>0.13510680859540899</v>
      </c>
      <c r="AQ242">
        <f>(Table2[[#This Row],[Sharpe Ratio]]-AVERAGE(Table2[Sharpe Ratio]))/_xlfn.STDEV.P(Table2[Sharpe Ratio])</f>
        <v>0.9301261901411938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473</v>
      </c>
      <c r="AT242">
        <f>_xlfn.RANK.AVG(Table2[[#This Row],[6M Return vs Nifty Z-Score]],Table2[6M Return vs Nifty Z-Score])</f>
        <v>230</v>
      </c>
      <c r="AU242">
        <f>_xlfn.RANK.AVG(Table2[[#This Row],[Sharpe Ratio Z-Score]],Table2[Sharpe Ratio Z-Score])</f>
        <v>119</v>
      </c>
      <c r="AV242">
        <f>(Table2[[#This Row],[Rank 1Y]]+Table2[[#This Row],[Rank 6M]]+Table2[[#This Row],[Rank Sharpe]])/3</f>
        <v>274</v>
      </c>
    </row>
    <row r="243" spans="1:48" x14ac:dyDescent="0.3">
      <c r="A243" t="s">
        <v>820</v>
      </c>
      <c r="B243" t="s">
        <v>821</v>
      </c>
      <c r="C243" t="s">
        <v>3112</v>
      </c>
      <c r="D243" t="s">
        <v>569</v>
      </c>
      <c r="E243">
        <v>18552.307245225002</v>
      </c>
      <c r="F243">
        <v>1213.05</v>
      </c>
      <c r="G243">
        <v>3.2137580924340998</v>
      </c>
      <c r="H243">
        <f>(Table2[[#This Row],[1Y Return vs Nifty]]-AVERAGE(Table2[1Y Return vs Nifty]))/_xlfn.STDEV.P(Table2[1Y Return vs Nifty])</f>
        <v>-0.27673159692275845</v>
      </c>
      <c r="I243">
        <v>-9.0884849423656799</v>
      </c>
      <c r="J243">
        <f>(Table2[[#This Row],[1M Return vs Nifty]]-AVERAGE(Table2[1M Return vs Nifty]))/_xlfn.STDEV.P(Table2[1M Return vs Nifty])</f>
        <v>-0.85609632490261356</v>
      </c>
      <c r="K243">
        <v>9.1443384321458705</v>
      </c>
      <c r="L243">
        <f>(Table2[[#This Row],[6M Return vs Nifty]]-AVERAGE(Table2[6M Return vs Nifty]))/_xlfn.STDEV.P(Table2[6M Return vs Nifty])</f>
        <v>0.26030408915593617</v>
      </c>
      <c r="M243">
        <v>-5.5071034309056701</v>
      </c>
      <c r="N243">
        <f>(Table2[[#This Row],[1W Return vs Nifty]]-AVERAGE(Table2[1W Return vs Nifty]))/_xlfn.STDEV.P(Table2[1W Return vs Nifty])</f>
        <v>-0.23821129440033065</v>
      </c>
      <c r="O243">
        <v>1296.75</v>
      </c>
      <c r="P243">
        <v>1361.6709167281399</v>
      </c>
      <c r="Q243">
        <v>1283.7587709289401</v>
      </c>
      <c r="R243">
        <v>29.471557688623001</v>
      </c>
      <c r="S243" s="1">
        <f>(Table2[[#This Row],[Close Price]]-Table2[[#This Row],[20D EMA]])/Table2[[#This Row],[20D EMA]]</f>
        <v>-6.4545980335454056E-2</v>
      </c>
      <c r="T243" s="1">
        <f>(Table2[[#This Row],[Close Price]]-Table2[[#This Row],[50D EMA]])/Table2[[#This Row],[50D EMA]]</f>
        <v>-0.10914598740586334</v>
      </c>
      <c r="U243" s="1">
        <f>(Table2[[#This Row],[Close Price]]-Table2[[#This Row],[200D EMA]])/Table2[[#This Row],[200D EMA]]</f>
        <v>-5.5079484191391012E-2</v>
      </c>
      <c r="V243">
        <v>0.64492822933412597</v>
      </c>
      <c r="W243">
        <v>1195.55</v>
      </c>
      <c r="X243">
        <v>1216.6500000000001</v>
      </c>
      <c r="Y243">
        <v>1179.25</v>
      </c>
      <c r="Z243">
        <v>1225</v>
      </c>
      <c r="AA243">
        <v>1174.55</v>
      </c>
      <c r="AB243">
        <v>1445</v>
      </c>
      <c r="AC243" s="1">
        <f>(Table2[[#This Row],[Close Price]]/Table2[[#This Row],[Day Low]])-1</f>
        <v>1.4637614487056139E-2</v>
      </c>
      <c r="AD243" s="1">
        <f>(Table2[[#This Row],[Day High]]/Table2[[#This Row],[Close Price]])-1</f>
        <v>2.9677259799678612E-3</v>
      </c>
      <c r="AE243" s="1">
        <f>(Table2[[#This Row],[Close Price]]/Table2[[#This Row],[Current Week Low]])-1</f>
        <v>2.8662285350858463E-2</v>
      </c>
      <c r="AF243" s="1">
        <f>(Table2[[#This Row],[Current Week High]]/Table2[[#This Row],[Close Price]])-1</f>
        <v>9.8512015168377154E-3</v>
      </c>
      <c r="AG243" s="1">
        <f>(Table2[[#This Row],[Close Price]]/Table2[[#This Row],[Current Month Low]])-1</f>
        <v>3.2778510919075465E-2</v>
      </c>
      <c r="AH243" s="1">
        <f>(Table2[[#This Row],[Current Month High]]/Table2[[#This Row],[Close Price]])-1</f>
        <v>0.19121223362598405</v>
      </c>
      <c r="AI243">
        <v>40.142615720704001</v>
      </c>
      <c r="AJ243">
        <v>45.9308270676691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-0.17</v>
      </c>
      <c r="AM243" t="s">
        <v>3146</v>
      </c>
      <c r="AN243">
        <v>-6.56</v>
      </c>
      <c r="AO243" t="s">
        <v>3146</v>
      </c>
      <c r="AP243">
        <v>0.10571220215391799</v>
      </c>
      <c r="AQ243">
        <f>(Table2[[#This Row],[Sharpe Ratio]]-AVERAGE(Table2[Sharpe Ratio]))/_xlfn.STDEV.P(Table2[Sharpe Ratio])</f>
        <v>0.58075008561985308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396</v>
      </c>
      <c r="AT243">
        <f>_xlfn.RANK.AVG(Table2[[#This Row],[6M Return vs Nifty Z-Score]],Table2[6M Return vs Nifty Z-Score])</f>
        <v>232</v>
      </c>
      <c r="AU243">
        <f>_xlfn.RANK.AVG(Table2[[#This Row],[Sharpe Ratio Z-Score]],Table2[Sharpe Ratio Z-Score])</f>
        <v>196</v>
      </c>
      <c r="AV243">
        <f>(Table2[[#This Row],[Rank 1Y]]+Table2[[#This Row],[Rank 6M]]+Table2[[#This Row],[Rank Sharpe]])/3</f>
        <v>274.66666666666669</v>
      </c>
    </row>
    <row r="244" spans="1:48" x14ac:dyDescent="0.3">
      <c r="A244" t="s">
        <v>265</v>
      </c>
      <c r="B244" t="s">
        <v>266</v>
      </c>
      <c r="C244" t="s">
        <v>3112</v>
      </c>
      <c r="D244" t="s">
        <v>240</v>
      </c>
      <c r="E244">
        <v>96221.291047000006</v>
      </c>
      <c r="F244">
        <v>6398</v>
      </c>
      <c r="G244">
        <v>1.1276077630805801</v>
      </c>
      <c r="H244">
        <f>(Table2[[#This Row],[1Y Return vs Nifty]]-AVERAGE(Table2[1Y Return vs Nifty]))/_xlfn.STDEV.P(Table2[1Y Return vs Nifty])</f>
        <v>-0.31387296967991768</v>
      </c>
      <c r="I244">
        <v>-2.8080816920409002</v>
      </c>
      <c r="J244">
        <f>(Table2[[#This Row],[1M Return vs Nifty]]-AVERAGE(Table2[1M Return vs Nifty]))/_xlfn.STDEV.P(Table2[1M Return vs Nifty])</f>
        <v>-0.13004432984794057</v>
      </c>
      <c r="K244">
        <v>5.3878235759006898</v>
      </c>
      <c r="L244">
        <f>(Table2[[#This Row],[6M Return vs Nifty]]-AVERAGE(Table2[6M Return vs Nifty]))/_xlfn.STDEV.P(Table2[6M Return vs Nifty])</f>
        <v>0.12482647083372636</v>
      </c>
      <c r="M244">
        <v>-6.5884692130651201</v>
      </c>
      <c r="N244">
        <f>(Table2[[#This Row],[1W Return vs Nifty]]-AVERAGE(Table2[1W Return vs Nifty]))/_xlfn.STDEV.P(Table2[1W Return vs Nifty])</f>
        <v>-0.47359695117813261</v>
      </c>
      <c r="O244">
        <v>6830.04</v>
      </c>
      <c r="P244">
        <v>6834.3858841537804</v>
      </c>
      <c r="Q244">
        <v>6178.6558549162501</v>
      </c>
      <c r="R244">
        <v>20.193231709189199</v>
      </c>
      <c r="S244" s="1">
        <f>(Table2[[#This Row],[Close Price]]-Table2[[#This Row],[20D EMA]])/Table2[[#This Row],[20D EMA]]</f>
        <v>-6.3255852088713968E-2</v>
      </c>
      <c r="T244" s="1">
        <f>(Table2[[#This Row],[Close Price]]-Table2[[#This Row],[50D EMA]])/Table2[[#This Row],[50D EMA]]</f>
        <v>-6.3851513735211446E-2</v>
      </c>
      <c r="U244" s="1">
        <f>(Table2[[#This Row],[Close Price]]-Table2[[#This Row],[200D EMA]])/Table2[[#This Row],[200D EMA]]</f>
        <v>3.550030139795237E-2</v>
      </c>
      <c r="V244">
        <v>1.3813284182685199</v>
      </c>
      <c r="W244">
        <v>6308</v>
      </c>
      <c r="X244">
        <v>6439.8</v>
      </c>
      <c r="Y244">
        <v>6308</v>
      </c>
      <c r="Z244">
        <v>6524.55</v>
      </c>
      <c r="AA244">
        <v>6308</v>
      </c>
      <c r="AB244">
        <v>7605</v>
      </c>
      <c r="AC244" s="1">
        <f>(Table2[[#This Row],[Close Price]]/Table2[[#This Row],[Day Low]])-1</f>
        <v>1.4267596702599805E-2</v>
      </c>
      <c r="AD244" s="1">
        <f>(Table2[[#This Row],[Day High]]/Table2[[#This Row],[Close Price]])-1</f>
        <v>6.533291653641804E-3</v>
      </c>
      <c r="AE244" s="1">
        <f>(Table2[[#This Row],[Close Price]]/Table2[[#This Row],[Current Week Low]])-1</f>
        <v>1.4267596702599805E-2</v>
      </c>
      <c r="AF244" s="1">
        <f>(Table2[[#This Row],[Current Week High]]/Table2[[#This Row],[Close Price]])-1</f>
        <v>1.9779618630822116E-2</v>
      </c>
      <c r="AG244" s="1">
        <f>(Table2[[#This Row],[Close Price]]/Table2[[#This Row],[Current Month Low]])-1</f>
        <v>1.4267596702599805E-2</v>
      </c>
      <c r="AH244" s="1">
        <f>(Table2[[#This Row],[Current Month High]]/Table2[[#This Row],[Close Price]])-1</f>
        <v>0.18865270396999057</v>
      </c>
      <c r="AI244">
        <v>18.865270396999001</v>
      </c>
      <c r="AJ244">
        <v>68.324125230202498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-0.02</v>
      </c>
      <c r="AM244" t="s">
        <v>3146</v>
      </c>
      <c r="AN244">
        <v>-14.08</v>
      </c>
      <c r="AO244" t="s">
        <v>3146</v>
      </c>
      <c r="AP244">
        <v>0.12960869493997801</v>
      </c>
      <c r="AQ244">
        <f>(Table2[[#This Row],[Sharpe Ratio]]-AVERAGE(Table2[Sharpe Ratio]))/_xlfn.STDEV.P(Table2[Sharpe Ratio])</f>
        <v>0.86477714269013928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408</v>
      </c>
      <c r="AT244">
        <f>_xlfn.RANK.AVG(Table2[[#This Row],[6M Return vs Nifty Z-Score]],Table2[6M Return vs Nifty Z-Score])</f>
        <v>284</v>
      </c>
      <c r="AU244">
        <f>_xlfn.RANK.AVG(Table2[[#This Row],[Sharpe Ratio Z-Score]],Table2[Sharpe Ratio Z-Score])</f>
        <v>133</v>
      </c>
      <c r="AV244">
        <f>(Table2[[#This Row],[Rank 1Y]]+Table2[[#This Row],[Rank 6M]]+Table2[[#This Row],[Rank Sharpe]])/3</f>
        <v>275</v>
      </c>
    </row>
    <row r="245" spans="1:48" x14ac:dyDescent="0.3">
      <c r="A245" t="s">
        <v>171</v>
      </c>
      <c r="B245" t="s">
        <v>172</v>
      </c>
      <c r="C245" t="s">
        <v>3105</v>
      </c>
      <c r="D245" t="s">
        <v>173</v>
      </c>
      <c r="E245">
        <v>154060.70837430001</v>
      </c>
      <c r="F245">
        <v>5803.35</v>
      </c>
      <c r="G245">
        <v>42.062797171806203</v>
      </c>
      <c r="H245">
        <f>(Table2[[#This Row],[1Y Return vs Nifty]]-AVERAGE(Table2[1Y Return vs Nifty]))/_xlfn.STDEV.P(Table2[1Y Return vs Nifty])</f>
        <v>0.41492835749267853</v>
      </c>
      <c r="I245">
        <v>12.8711382984732</v>
      </c>
      <c r="J245">
        <f>(Table2[[#This Row],[1M Return vs Nifty]]-AVERAGE(Table2[1M Return vs Nifty]))/_xlfn.STDEV.P(Table2[1M Return vs Nifty])</f>
        <v>1.6825668196710293</v>
      </c>
      <c r="K245">
        <v>37.421814875656601</v>
      </c>
      <c r="L245">
        <f>(Table2[[#This Row],[6M Return vs Nifty]]-AVERAGE(Table2[6M Return vs Nifty]))/_xlfn.STDEV.P(Table2[6M Return vs Nifty])</f>
        <v>1.2801230722647801</v>
      </c>
      <c r="M245">
        <v>-1.67930777610246</v>
      </c>
      <c r="N245">
        <f>(Table2[[#This Row],[1W Return vs Nifty]]-AVERAGE(Table2[1W Return vs Nifty]))/_xlfn.STDEV.P(Table2[1W Return vs Nifty])</f>
        <v>0.59500185981820564</v>
      </c>
      <c r="O245">
        <v>5781.02</v>
      </c>
      <c r="P245">
        <v>5499.3590580538703</v>
      </c>
      <c r="Q245">
        <v>4654.4973341937703</v>
      </c>
      <c r="R245">
        <v>47.431805585384801</v>
      </c>
      <c r="S245" s="1">
        <f>(Table2[[#This Row],[Close Price]]-Table2[[#This Row],[20D EMA]])/Table2[[#This Row],[20D EMA]]</f>
        <v>3.8626401569273115E-3</v>
      </c>
      <c r="T245" s="1">
        <f>(Table2[[#This Row],[Close Price]]-Table2[[#This Row],[50D EMA]])/Table2[[#This Row],[50D EMA]]</f>
        <v>5.5277522114314775E-2</v>
      </c>
      <c r="U245" s="1">
        <f>(Table2[[#This Row],[Close Price]]-Table2[[#This Row],[200D EMA]])/Table2[[#This Row],[200D EMA]]</f>
        <v>0.24682636669835559</v>
      </c>
      <c r="V245">
        <v>0.77962342703755405</v>
      </c>
      <c r="W245">
        <v>5746</v>
      </c>
      <c r="X245">
        <v>5845.1</v>
      </c>
      <c r="Y245">
        <v>5707.8</v>
      </c>
      <c r="Z245">
        <v>5850</v>
      </c>
      <c r="AA245">
        <v>5241.7</v>
      </c>
      <c r="AB245">
        <v>6275.85</v>
      </c>
      <c r="AC245" s="1">
        <f>(Table2[[#This Row],[Close Price]]/Table2[[#This Row],[Day Low]])-1</f>
        <v>9.9808562478247431E-3</v>
      </c>
      <c r="AD245" s="1">
        <f>(Table2[[#This Row],[Day High]]/Table2[[#This Row],[Close Price]])-1</f>
        <v>7.1941206372181377E-3</v>
      </c>
      <c r="AE245" s="1">
        <f>(Table2[[#This Row],[Close Price]]/Table2[[#This Row],[Current Week Low]])-1</f>
        <v>1.674025018395886E-2</v>
      </c>
      <c r="AF245" s="1">
        <f>(Table2[[#This Row],[Current Week High]]/Table2[[#This Row],[Close Price]])-1</f>
        <v>8.0384605443406532E-3</v>
      </c>
      <c r="AG245" s="1">
        <f>(Table2[[#This Row],[Close Price]]/Table2[[#This Row],[Current Month Low]])-1</f>
        <v>0.10715035198504319</v>
      </c>
      <c r="AH245" s="1">
        <f>(Table2[[#This Row],[Current Month High]]/Table2[[#This Row],[Close Price]])-1</f>
        <v>8.1418491043965924E-2</v>
      </c>
      <c r="AI245">
        <v>8.1418491043965897</v>
      </c>
      <c r="AJ245">
        <v>76.109914120110403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0.18</v>
      </c>
      <c r="AM245" t="s">
        <v>3147</v>
      </c>
      <c r="AN245">
        <v>-5.52</v>
      </c>
      <c r="AO245" t="s">
        <v>3146</v>
      </c>
      <c r="AP245">
        <v>-9.6636999546909994E-3</v>
      </c>
      <c r="AQ245">
        <f>(Table2[[#This Row],[Sharpe Ratio]]-AVERAGE(Table2[Sharpe Ratio]))/_xlfn.STDEV.P(Table2[Sharpe Ratio])</f>
        <v>-0.79057574977026335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3.1820443594764303</v>
      </c>
      <c r="AS245">
        <f>_xlfn.RANK.AVG(Table2[[#This Row],[1Y Return vs Nifty Z-Score]],Table2[1Y Return vs Nifty Z-Score])</f>
        <v>187</v>
      </c>
      <c r="AT245">
        <f>_xlfn.RANK.AVG(Table2[[#This Row],[6M Return vs Nifty Z-Score]],Table2[6M Return vs Nifty Z-Score])</f>
        <v>72</v>
      </c>
      <c r="AU245">
        <f>_xlfn.RANK.AVG(Table2[[#This Row],[Sharpe Ratio Z-Score]],Table2[Sharpe Ratio Z-Score])</f>
        <v>573</v>
      </c>
      <c r="AV245">
        <f>(Table2[[#This Row],[Rank 1Y]]+Table2[[#This Row],[Rank 6M]]+Table2[[#This Row],[Rank Sharpe]])/3</f>
        <v>277.33333333333331</v>
      </c>
    </row>
    <row r="246" spans="1:48" x14ac:dyDescent="0.3">
      <c r="A246" t="s">
        <v>1489</v>
      </c>
      <c r="B246" t="s">
        <v>1490</v>
      </c>
      <c r="C246" t="s">
        <v>3115</v>
      </c>
      <c r="D246" t="s">
        <v>422</v>
      </c>
      <c r="E246">
        <v>6602.1713330399998</v>
      </c>
      <c r="F246">
        <v>1464.6</v>
      </c>
      <c r="G246">
        <v>51.927114020126702</v>
      </c>
      <c r="H246">
        <f>(Table2[[#This Row],[1Y Return vs Nifty]]-AVERAGE(Table2[1Y Return vs Nifty]))/_xlfn.STDEV.P(Table2[1Y Return vs Nifty])</f>
        <v>0.59055053768893206</v>
      </c>
      <c r="I246">
        <v>-1.57541463494138</v>
      </c>
      <c r="J246">
        <f>(Table2[[#This Row],[1M Return vs Nifty]]-AVERAGE(Table2[1M Return vs Nifty]))/_xlfn.STDEV.P(Table2[1M Return vs Nifty])</f>
        <v>1.2459318464609574E-2</v>
      </c>
      <c r="K246">
        <v>-3.3750582991015401</v>
      </c>
      <c r="L246">
        <f>(Table2[[#This Row],[6M Return vs Nifty]]-AVERAGE(Table2[6M Return vs Nifty]))/_xlfn.STDEV.P(Table2[6M Return vs Nifty])</f>
        <v>-0.191204321401926</v>
      </c>
      <c r="M246">
        <v>-4.6452136650852696</v>
      </c>
      <c r="N246">
        <f>(Table2[[#This Row],[1W Return vs Nifty]]-AVERAGE(Table2[1W Return vs Nifty]))/_xlfn.STDEV.P(Table2[1W Return vs Nifty])</f>
        <v>-5.0599949613219335E-2</v>
      </c>
      <c r="O246">
        <v>1487.05</v>
      </c>
      <c r="P246">
        <v>1549.8257998935901</v>
      </c>
      <c r="Q246">
        <v>1417.2263818061299</v>
      </c>
      <c r="R246">
        <v>48.681532167362498</v>
      </c>
      <c r="S246" s="1">
        <f>(Table2[[#This Row],[Close Price]]-Table2[[#This Row],[20D EMA]])/Table2[[#This Row],[20D EMA]]</f>
        <v>-1.509700413570495E-2</v>
      </c>
      <c r="T246" s="1">
        <f>(Table2[[#This Row],[Close Price]]-Table2[[#This Row],[50D EMA]])/Table2[[#This Row],[50D EMA]]</f>
        <v>-5.4990567262102448E-2</v>
      </c>
      <c r="U246" s="1">
        <f>(Table2[[#This Row],[Close Price]]-Table2[[#This Row],[200D EMA]])/Table2[[#This Row],[200D EMA]]</f>
        <v>3.3426994305240439E-2</v>
      </c>
      <c r="V246">
        <v>0.44770667596208402</v>
      </c>
      <c r="W246">
        <v>1429.6</v>
      </c>
      <c r="X246">
        <v>1470</v>
      </c>
      <c r="Y246">
        <v>1360.55</v>
      </c>
      <c r="Z246">
        <v>1481</v>
      </c>
      <c r="AA246">
        <v>1343.25</v>
      </c>
      <c r="AB246">
        <v>1580</v>
      </c>
      <c r="AC246" s="1">
        <f>(Table2[[#This Row],[Close Price]]/Table2[[#This Row],[Day Low]])-1</f>
        <v>2.4482372691662091E-2</v>
      </c>
      <c r="AD246" s="1">
        <f>(Table2[[#This Row],[Day High]]/Table2[[#This Row],[Close Price]])-1</f>
        <v>3.6870135190496534E-3</v>
      </c>
      <c r="AE246" s="1">
        <f>(Table2[[#This Row],[Close Price]]/Table2[[#This Row],[Current Week Low]])-1</f>
        <v>7.6476424975193913E-2</v>
      </c>
      <c r="AF246" s="1">
        <f>(Table2[[#This Row],[Current Week High]]/Table2[[#This Row],[Close Price]])-1</f>
        <v>1.119759661340991E-2</v>
      </c>
      <c r="AG246" s="1">
        <f>(Table2[[#This Row],[Close Price]]/Table2[[#This Row],[Current Month Low]])-1</f>
        <v>9.0340591848129481E-2</v>
      </c>
      <c r="AH246" s="1">
        <f>(Table2[[#This Row],[Current Month High]]/Table2[[#This Row],[Close Price]])-1</f>
        <v>7.8792844462652001E-2</v>
      </c>
      <c r="AI246">
        <v>31.4898265738085</v>
      </c>
      <c r="AJ246">
        <v>91.551137849856104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-0.17</v>
      </c>
      <c r="AM246" t="s">
        <v>3146</v>
      </c>
      <c r="AN246">
        <v>-1.93</v>
      </c>
      <c r="AO246" t="s">
        <v>3146</v>
      </c>
      <c r="AP246">
        <v>7.4781960840129003E-2</v>
      </c>
      <c r="AQ246">
        <f>(Table2[[#This Row],[Sharpe Ratio]]-AVERAGE(Table2[Sharpe Ratio]))/_xlfn.STDEV.P(Table2[Sharpe Ratio])</f>
        <v>0.2131218527456967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155</v>
      </c>
      <c r="AT246">
        <f>_xlfn.RANK.AVG(Table2[[#This Row],[6M Return vs Nifty Z-Score]],Table2[6M Return vs Nifty Z-Score])</f>
        <v>393</v>
      </c>
      <c r="AU246">
        <f>_xlfn.RANK.AVG(Table2[[#This Row],[Sharpe Ratio Z-Score]],Table2[Sharpe Ratio Z-Score])</f>
        <v>284</v>
      </c>
      <c r="AV246">
        <f>(Table2[[#This Row],[Rank 1Y]]+Table2[[#This Row],[Rank 6M]]+Table2[[#This Row],[Rank Sharpe]])/3</f>
        <v>277.33333333333331</v>
      </c>
    </row>
    <row r="247" spans="1:48" x14ac:dyDescent="0.3">
      <c r="A247" t="s">
        <v>333</v>
      </c>
      <c r="B247" t="s">
        <v>334</v>
      </c>
      <c r="C247" t="s">
        <v>3101</v>
      </c>
      <c r="D247" t="s">
        <v>34</v>
      </c>
      <c r="E247">
        <v>78258.607296100003</v>
      </c>
      <c r="F247">
        <v>581</v>
      </c>
      <c r="G247">
        <v>12.7030112994153</v>
      </c>
      <c r="H247">
        <f>(Table2[[#This Row],[1Y Return vs Nifty]]-AVERAGE(Table2[1Y Return vs Nifty]))/_xlfn.STDEV.P(Table2[1Y Return vs Nifty])</f>
        <v>-0.10778696930487414</v>
      </c>
      <c r="I247">
        <v>9.2882637844214599</v>
      </c>
      <c r="J247">
        <f>(Table2[[#This Row],[1M Return vs Nifty]]-AVERAGE(Table2[1M Return vs Nifty]))/_xlfn.STDEV.P(Table2[1M Return vs Nifty])</f>
        <v>1.268365201514857</v>
      </c>
      <c r="K247">
        <v>-4.1265948656492402</v>
      </c>
      <c r="L247">
        <f>(Table2[[#This Row],[6M Return vs Nifty]]-AVERAGE(Table2[6M Return vs Nifty]))/_xlfn.STDEV.P(Table2[6M Return vs Nifty])</f>
        <v>-0.21830826961303562</v>
      </c>
      <c r="M247">
        <v>6.9226839795788697</v>
      </c>
      <c r="N247">
        <f>(Table2[[#This Row],[1W Return vs Nifty]]-AVERAGE(Table2[1W Return vs Nifty]))/_xlfn.STDEV.P(Table2[1W Return vs Nifty])</f>
        <v>2.4674353253610684</v>
      </c>
      <c r="O247">
        <v>524.66</v>
      </c>
      <c r="P247">
        <v>530.12056103726104</v>
      </c>
      <c r="Q247">
        <v>513.29200321465896</v>
      </c>
      <c r="R247">
        <v>82.096056398142295</v>
      </c>
      <c r="S247" s="1">
        <f>(Table2[[#This Row],[Close Price]]-Table2[[#This Row],[20D EMA]])/Table2[[#This Row],[20D EMA]]</f>
        <v>0.10738382952769419</v>
      </c>
      <c r="T247" s="1">
        <f>(Table2[[#This Row],[Close Price]]-Table2[[#This Row],[50D EMA]])/Table2[[#This Row],[50D EMA]]</f>
        <v>9.5977109175289566E-2</v>
      </c>
      <c r="U247" s="1">
        <f>(Table2[[#This Row],[Close Price]]-Table2[[#This Row],[200D EMA]])/Table2[[#This Row],[200D EMA]]</f>
        <v>0.13190931547987808</v>
      </c>
      <c r="V247">
        <v>1.3131862207840099</v>
      </c>
      <c r="W247">
        <v>537.20000000000005</v>
      </c>
      <c r="X247">
        <v>584.95000000000005</v>
      </c>
      <c r="Y247">
        <v>496.25</v>
      </c>
      <c r="Z247">
        <v>584.95000000000005</v>
      </c>
      <c r="AA247">
        <v>487.35</v>
      </c>
      <c r="AB247">
        <v>584.95000000000005</v>
      </c>
      <c r="AC247" s="1">
        <f>(Table2[[#This Row],[Close Price]]/Table2[[#This Row],[Day Low]])-1</f>
        <v>8.1533879374534601E-2</v>
      </c>
      <c r="AD247" s="1">
        <f>(Table2[[#This Row],[Day High]]/Table2[[#This Row],[Close Price]])-1</f>
        <v>6.7986230636833955E-3</v>
      </c>
      <c r="AE247" s="1">
        <f>(Table2[[#This Row],[Close Price]]/Table2[[#This Row],[Current Week Low]])-1</f>
        <v>0.17078085642317387</v>
      </c>
      <c r="AF247" s="1">
        <f>(Table2[[#This Row],[Current Week High]]/Table2[[#This Row],[Close Price]])-1</f>
        <v>6.7986230636833955E-3</v>
      </c>
      <c r="AG247" s="1">
        <f>(Table2[[#This Row],[Close Price]]/Table2[[#This Row],[Current Month Low]])-1</f>
        <v>0.19216169077664924</v>
      </c>
      <c r="AH247" s="1">
        <f>(Table2[[#This Row],[Current Month High]]/Table2[[#This Row],[Close Price]])-1</f>
        <v>6.7986230636833955E-3</v>
      </c>
      <c r="AI247">
        <v>8.8984509466437203</v>
      </c>
      <c r="AJ247">
        <v>48.631363520081798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-0.03</v>
      </c>
      <c r="AM247" t="s">
        <v>3146</v>
      </c>
      <c r="AN247">
        <v>10.76</v>
      </c>
      <c r="AO247" t="s">
        <v>3147</v>
      </c>
      <c r="AP247">
        <v>0.15266667624035901</v>
      </c>
      <c r="AQ247">
        <f>(Table2[[#This Row],[Sharpe Ratio]]-AVERAGE(Table2[Sharpe Ratio]))/_xlfn.STDEV.P(Table2[Sharpe Ratio])</f>
        <v>1.1388378858025892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339</v>
      </c>
      <c r="AT247">
        <f>_xlfn.RANK.AVG(Table2[[#This Row],[6M Return vs Nifty Z-Score]],Table2[6M Return vs Nifty Z-Score])</f>
        <v>402</v>
      </c>
      <c r="AU247">
        <f>_xlfn.RANK.AVG(Table2[[#This Row],[Sharpe Ratio Z-Score]],Table2[Sharpe Ratio Z-Score])</f>
        <v>97</v>
      </c>
      <c r="AV247">
        <f>(Table2[[#This Row],[Rank 1Y]]+Table2[[#This Row],[Rank 6M]]+Table2[[#This Row],[Rank Sharpe]])/3</f>
        <v>279.33333333333331</v>
      </c>
    </row>
    <row r="248" spans="1:48" x14ac:dyDescent="0.3">
      <c r="A248" t="s">
        <v>420</v>
      </c>
      <c r="B248" t="s">
        <v>421</v>
      </c>
      <c r="C248" t="s">
        <v>3115</v>
      </c>
      <c r="D248" t="s">
        <v>422</v>
      </c>
      <c r="E248">
        <v>53651.972724209998</v>
      </c>
      <c r="F248">
        <v>829.15</v>
      </c>
      <c r="G248">
        <v>-7.8234956589364701</v>
      </c>
      <c r="H248">
        <f>(Table2[[#This Row],[1Y Return vs Nifty]]-AVERAGE(Table2[1Y Return vs Nifty]))/_xlfn.STDEV.P(Table2[1Y Return vs Nifty])</f>
        <v>-0.47323649401809131</v>
      </c>
      <c r="I248">
        <v>-7.59406767434829</v>
      </c>
      <c r="J248">
        <f>(Table2[[#This Row],[1M Return vs Nifty]]-AVERAGE(Table2[1M Return vs Nifty]))/_xlfn.STDEV.P(Table2[1M Return vs Nifty])</f>
        <v>-0.68333279433917882</v>
      </c>
      <c r="K248">
        <v>7.0428817058388002</v>
      </c>
      <c r="L248">
        <f>(Table2[[#This Row],[6M Return vs Nifty]]-AVERAGE(Table2[6M Return vs Nifty]))/_xlfn.STDEV.P(Table2[6M Return vs Nifty])</f>
        <v>0.18451566206800454</v>
      </c>
      <c r="M248">
        <v>-6.4093057599021099</v>
      </c>
      <c r="N248">
        <f>(Table2[[#This Row],[1W Return vs Nifty]]-AVERAGE(Table2[1W Return vs Nifty]))/_xlfn.STDEV.P(Table2[1W Return vs Nifty])</f>
        <v>-0.43459765252348392</v>
      </c>
      <c r="O248">
        <v>881.57</v>
      </c>
      <c r="P248">
        <v>919.97528939162703</v>
      </c>
      <c r="Q248">
        <v>843.32275486804701</v>
      </c>
      <c r="R248">
        <v>35.813518642372898</v>
      </c>
      <c r="S248" s="1">
        <f>(Table2[[#This Row],[Close Price]]-Table2[[#This Row],[20D EMA]])/Table2[[#This Row],[20D EMA]]</f>
        <v>-5.9462096033213549E-2</v>
      </c>
      <c r="T248" s="1">
        <f>(Table2[[#This Row],[Close Price]]-Table2[[#This Row],[50D EMA]])/Table2[[#This Row],[50D EMA]]</f>
        <v>-9.8725792354367639E-2</v>
      </c>
      <c r="U248" s="1">
        <f>(Table2[[#This Row],[Close Price]]-Table2[[#This Row],[200D EMA]])/Table2[[#This Row],[200D EMA]]</f>
        <v>-1.6805848989885987E-2</v>
      </c>
      <c r="V248">
        <v>0.37780279834485903</v>
      </c>
      <c r="W248">
        <v>811.35</v>
      </c>
      <c r="X248">
        <v>842.7</v>
      </c>
      <c r="Y248">
        <v>786.55</v>
      </c>
      <c r="Z248">
        <v>842.7</v>
      </c>
      <c r="AA248">
        <v>785</v>
      </c>
      <c r="AB248">
        <v>997.05</v>
      </c>
      <c r="AC248" s="1">
        <f>(Table2[[#This Row],[Close Price]]/Table2[[#This Row],[Day Low]])-1</f>
        <v>2.1938744068527694E-2</v>
      </c>
      <c r="AD248" s="1">
        <f>(Table2[[#This Row],[Day High]]/Table2[[#This Row],[Close Price]])-1</f>
        <v>1.6342037025870004E-2</v>
      </c>
      <c r="AE248" s="1">
        <f>(Table2[[#This Row],[Close Price]]/Table2[[#This Row],[Current Week Low]])-1</f>
        <v>5.4160574661496375E-2</v>
      </c>
      <c r="AF248" s="1">
        <f>(Table2[[#This Row],[Current Week High]]/Table2[[#This Row],[Close Price]])-1</f>
        <v>1.6342037025870004E-2</v>
      </c>
      <c r="AG248" s="1">
        <f>(Table2[[#This Row],[Close Price]]/Table2[[#This Row],[Current Month Low]])-1</f>
        <v>5.6242038216560486E-2</v>
      </c>
      <c r="AH248" s="1">
        <f>(Table2[[#This Row],[Current Month High]]/Table2[[#This Row],[Close Price]])-1</f>
        <v>0.20249653259361988</v>
      </c>
      <c r="AI248">
        <v>43.158656455406103</v>
      </c>
      <c r="AJ248">
        <v>44.804400977995002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-0.12</v>
      </c>
      <c r="AM248" t="s">
        <v>3146</v>
      </c>
      <c r="AN248">
        <v>-9.6300000000000008</v>
      </c>
      <c r="AO248" t="s">
        <v>3146</v>
      </c>
      <c r="AP248">
        <v>0.14535869826266101</v>
      </c>
      <c r="AQ248">
        <f>(Table2[[#This Row],[Sharpe Ratio]]-AVERAGE(Table2[Sharpe Ratio]))/_xlfn.STDEV.P(Table2[Sharpe Ratio])</f>
        <v>1.0519772951408977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474</v>
      </c>
      <c r="AT248">
        <f>_xlfn.RANK.AVG(Table2[[#This Row],[6M Return vs Nifty Z-Score]],Table2[6M Return vs Nifty Z-Score])</f>
        <v>255</v>
      </c>
      <c r="AU248">
        <f>_xlfn.RANK.AVG(Table2[[#This Row],[Sharpe Ratio Z-Score]],Table2[Sharpe Ratio Z-Score])</f>
        <v>111</v>
      </c>
      <c r="AV248">
        <f>(Table2[[#This Row],[Rank 1Y]]+Table2[[#This Row],[Rank 6M]]+Table2[[#This Row],[Rank Sharpe]])/3</f>
        <v>280</v>
      </c>
    </row>
    <row r="249" spans="1:48" x14ac:dyDescent="0.3">
      <c r="A249" t="s">
        <v>398</v>
      </c>
      <c r="B249" t="s">
        <v>399</v>
      </c>
      <c r="C249" t="s">
        <v>3108</v>
      </c>
      <c r="D249" t="s">
        <v>117</v>
      </c>
      <c r="E249">
        <v>56281.754089800001</v>
      </c>
      <c r="F249">
        <v>683.5</v>
      </c>
      <c r="G249">
        <v>24.283978881979099</v>
      </c>
      <c r="H249">
        <f>(Table2[[#This Row],[1Y Return vs Nifty]]-AVERAGE(Table2[1Y Return vs Nifty]))/_xlfn.STDEV.P(Table2[1Y Return vs Nifty])</f>
        <v>9.8398092155137507E-2</v>
      </c>
      <c r="I249">
        <v>-7.9546253420008197</v>
      </c>
      <c r="J249">
        <f>(Table2[[#This Row],[1M Return vs Nifty]]-AVERAGE(Table2[1M Return vs Nifty]))/_xlfn.STDEV.P(Table2[1M Return vs Nifty])</f>
        <v>-0.72501540666472353</v>
      </c>
      <c r="K249">
        <v>-10.3891133195091</v>
      </c>
      <c r="L249">
        <f>(Table2[[#This Row],[6M Return vs Nifty]]-AVERAGE(Table2[6M Return vs Nifty]))/_xlfn.STDEV.P(Table2[6M Return vs Nifty])</f>
        <v>-0.44416418055594337</v>
      </c>
      <c r="M249">
        <v>-4.6000951455068799</v>
      </c>
      <c r="N249">
        <f>(Table2[[#This Row],[1W Return vs Nifty]]-AVERAGE(Table2[1W Return vs Nifty]))/_xlfn.STDEV.P(Table2[1W Return vs Nifty])</f>
        <v>-4.0778802561022912E-2</v>
      </c>
      <c r="O249">
        <v>713.81</v>
      </c>
      <c r="P249">
        <v>733.01259319202404</v>
      </c>
      <c r="Q249">
        <v>688.401223485115</v>
      </c>
      <c r="R249">
        <v>37.837897220975002</v>
      </c>
      <c r="S249" s="1">
        <f>(Table2[[#This Row],[Close Price]]-Table2[[#This Row],[20D EMA]])/Table2[[#This Row],[20D EMA]]</f>
        <v>-4.2462279878398942E-2</v>
      </c>
      <c r="T249" s="1">
        <f>(Table2[[#This Row],[Close Price]]-Table2[[#This Row],[50D EMA]])/Table2[[#This Row],[50D EMA]]</f>
        <v>-6.7546715638831384E-2</v>
      </c>
      <c r="U249" s="1">
        <f>(Table2[[#This Row],[Close Price]]-Table2[[#This Row],[200D EMA]])/Table2[[#This Row],[200D EMA]]</f>
        <v>-7.1197193118018535E-3</v>
      </c>
      <c r="V249">
        <v>0.88127433785106302</v>
      </c>
      <c r="W249">
        <v>655.45</v>
      </c>
      <c r="X249">
        <v>687.45</v>
      </c>
      <c r="Y249">
        <v>646.85</v>
      </c>
      <c r="Z249">
        <v>687.45</v>
      </c>
      <c r="AA249">
        <v>631.85</v>
      </c>
      <c r="AB249">
        <v>793.7</v>
      </c>
      <c r="AC249" s="1">
        <f>(Table2[[#This Row],[Close Price]]/Table2[[#This Row],[Day Low]])-1</f>
        <v>4.2795026317796969E-2</v>
      </c>
      <c r="AD249" s="1">
        <f>(Table2[[#This Row],[Day High]]/Table2[[#This Row],[Close Price]])-1</f>
        <v>5.7790782735918089E-3</v>
      </c>
      <c r="AE249" s="1">
        <f>(Table2[[#This Row],[Close Price]]/Table2[[#This Row],[Current Week Low]])-1</f>
        <v>5.6659194558243753E-2</v>
      </c>
      <c r="AF249" s="1">
        <f>(Table2[[#This Row],[Current Week High]]/Table2[[#This Row],[Close Price]])-1</f>
        <v>5.7790782735918089E-3</v>
      </c>
      <c r="AG249" s="1">
        <f>(Table2[[#This Row],[Close Price]]/Table2[[#This Row],[Current Month Low]])-1</f>
        <v>8.1744084830260411E-2</v>
      </c>
      <c r="AH249" s="1">
        <f>(Table2[[#This Row],[Current Month High]]/Table2[[#This Row],[Close Price]])-1</f>
        <v>0.16122896854425761</v>
      </c>
      <c r="AI249">
        <v>24.067300658375999</v>
      </c>
      <c r="AJ249">
        <v>60.014046587849698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</v>
      </c>
      <c r="AM249" t="s">
        <v>3145</v>
      </c>
      <c r="AN249">
        <v>-9.4</v>
      </c>
      <c r="AO249" t="s">
        <v>3146</v>
      </c>
      <c r="AP249">
        <v>0.14927861688798399</v>
      </c>
      <c r="AQ249">
        <f>(Table2[[#This Row],[Sharpe Ratio]]-AVERAGE(Table2[Sharpe Ratio]))/_xlfn.STDEV.P(Table2[Sharpe Ratio])</f>
        <v>1.0985683560582122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258</v>
      </c>
      <c r="AT249">
        <f>_xlfn.RANK.AVG(Table2[[#This Row],[6M Return vs Nifty Z-Score]],Table2[6M Return vs Nifty Z-Score])</f>
        <v>480</v>
      </c>
      <c r="AU249">
        <f>_xlfn.RANK.AVG(Table2[[#This Row],[Sharpe Ratio Z-Score]],Table2[Sharpe Ratio Z-Score])</f>
        <v>103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508</v>
      </c>
      <c r="B250" t="s">
        <v>509</v>
      </c>
      <c r="C250" t="s">
        <v>3105</v>
      </c>
      <c r="D250" t="s">
        <v>51</v>
      </c>
      <c r="E250">
        <v>40214.655595179996</v>
      </c>
      <c r="F250">
        <v>1585.1</v>
      </c>
      <c r="G250">
        <v>33.332718655692901</v>
      </c>
      <c r="H250">
        <f>(Table2[[#This Row],[1Y Return vs Nifty]]-AVERAGE(Table2[1Y Return vs Nifty]))/_xlfn.STDEV.P(Table2[1Y Return vs Nifty])</f>
        <v>0.25949991314527965</v>
      </c>
      <c r="I250">
        <v>14.5155929041153</v>
      </c>
      <c r="J250">
        <f>(Table2[[#This Row],[1M Return vs Nifty]]-AVERAGE(Table2[1M Return vs Nifty]))/_xlfn.STDEV.P(Table2[1M Return vs Nifty])</f>
        <v>1.8726755594468625</v>
      </c>
      <c r="K250">
        <v>10.7701900394565</v>
      </c>
      <c r="L250">
        <f>(Table2[[#This Row],[6M Return vs Nifty]]-AVERAGE(Table2[6M Return vs Nifty]))/_xlfn.STDEV.P(Table2[6M Return vs Nifty])</f>
        <v>0.31893995562604716</v>
      </c>
      <c r="M250">
        <v>-2.5198314020883199</v>
      </c>
      <c r="N250">
        <f>(Table2[[#This Row],[1W Return vs Nifty]]-AVERAGE(Table2[1W Return vs Nifty]))/_xlfn.STDEV.P(Table2[1W Return vs Nifty])</f>
        <v>0.41204137687704295</v>
      </c>
      <c r="O250">
        <v>1578.41</v>
      </c>
      <c r="P250">
        <v>1502.6565006671999</v>
      </c>
      <c r="Q250">
        <v>1304.3856061927299</v>
      </c>
      <c r="R250">
        <v>47.590387282581503</v>
      </c>
      <c r="S250" s="1">
        <f>(Table2[[#This Row],[Close Price]]-Table2[[#This Row],[20D EMA]])/Table2[[#This Row],[20D EMA]]</f>
        <v>4.2384424832583589E-3</v>
      </c>
      <c r="T250" s="1">
        <f>(Table2[[#This Row],[Close Price]]-Table2[[#This Row],[50D EMA]])/Table2[[#This Row],[50D EMA]]</f>
        <v>5.4865166653985102E-2</v>
      </c>
      <c r="U250" s="1">
        <f>(Table2[[#This Row],[Close Price]]-Table2[[#This Row],[200D EMA]])/Table2[[#This Row],[200D EMA]]</f>
        <v>0.21520813513622361</v>
      </c>
      <c r="V250">
        <v>0.733571505778711</v>
      </c>
      <c r="W250">
        <v>1544.9</v>
      </c>
      <c r="X250">
        <v>1605.5</v>
      </c>
      <c r="Y250">
        <v>1544.9</v>
      </c>
      <c r="Z250">
        <v>1607.95</v>
      </c>
      <c r="AA250">
        <v>1453.1</v>
      </c>
      <c r="AB250">
        <v>1708.65</v>
      </c>
      <c r="AC250" s="1">
        <f>(Table2[[#This Row],[Close Price]]/Table2[[#This Row],[Day Low]])-1</f>
        <v>2.6021101689429615E-2</v>
      </c>
      <c r="AD250" s="1">
        <f>(Table2[[#This Row],[Day High]]/Table2[[#This Row],[Close Price]])-1</f>
        <v>1.286985048261946E-2</v>
      </c>
      <c r="AE250" s="1">
        <f>(Table2[[#This Row],[Close Price]]/Table2[[#This Row],[Current Week Low]])-1</f>
        <v>2.6021101689429615E-2</v>
      </c>
      <c r="AF250" s="1">
        <f>(Table2[[#This Row],[Current Week High]]/Table2[[#This Row],[Close Price]])-1</f>
        <v>1.4415494290581199E-2</v>
      </c>
      <c r="AG250" s="1">
        <f>(Table2[[#This Row],[Close Price]]/Table2[[#This Row],[Current Month Low]])-1</f>
        <v>9.08402725208175E-2</v>
      </c>
      <c r="AH250" s="1">
        <f>(Table2[[#This Row],[Current Month High]]/Table2[[#This Row],[Close Price]])-1</f>
        <v>7.7944609172923007E-2</v>
      </c>
      <c r="AI250">
        <v>7.7944609172922998</v>
      </c>
      <c r="AJ250">
        <v>64.021109271523102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0.14000000000000001</v>
      </c>
      <c r="AM250" t="s">
        <v>3147</v>
      </c>
      <c r="AN250">
        <v>-4.2300000000000004</v>
      </c>
      <c r="AO250" t="s">
        <v>3146</v>
      </c>
      <c r="AP250">
        <v>3.1910300887725999E-2</v>
      </c>
      <c r="AQ250">
        <f>(Table2[[#This Row],[Sharpe Ratio]]-AVERAGE(Table2[Sharpe Ratio]))/_xlfn.STDEV.P(Table2[Sharpe Ratio])</f>
        <v>-0.29643875587643292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2.5667180492187991</v>
      </c>
      <c r="AS250">
        <f>_xlfn.RANK.AVG(Table2[[#This Row],[1Y Return vs Nifty Z-Score]],Table2[1Y Return vs Nifty Z-Score])</f>
        <v>219</v>
      </c>
      <c r="AT250">
        <f>_xlfn.RANK.AVG(Table2[[#This Row],[6M Return vs Nifty Z-Score]],Table2[6M Return vs Nifty Z-Score])</f>
        <v>214</v>
      </c>
      <c r="AU250">
        <f>_xlfn.RANK.AVG(Table2[[#This Row],[Sharpe Ratio Z-Score]],Table2[Sharpe Ratio Z-Score])</f>
        <v>418</v>
      </c>
      <c r="AV250">
        <f>(Table2[[#This Row],[Rank 1Y]]+Table2[[#This Row],[Rank 6M]]+Table2[[#This Row],[Rank Sharpe]])/3</f>
        <v>283.66666666666669</v>
      </c>
    </row>
    <row r="251" spans="1:48" x14ac:dyDescent="0.3">
      <c r="A251" t="s">
        <v>1545</v>
      </c>
      <c r="B251" t="s">
        <v>1546</v>
      </c>
      <c r="C251" t="s">
        <v>3107</v>
      </c>
      <c r="D251" t="s">
        <v>197</v>
      </c>
      <c r="E251">
        <v>6173.8165411999998</v>
      </c>
      <c r="F251">
        <v>429.8</v>
      </c>
      <c r="G251">
        <v>0.28700101331798999</v>
      </c>
      <c r="H251">
        <f>(Table2[[#This Row],[1Y Return vs Nifty]]-AVERAGE(Table2[1Y Return vs Nifty]))/_xlfn.STDEV.P(Table2[1Y Return vs Nifty])</f>
        <v>-0.32883895185091089</v>
      </c>
      <c r="I251">
        <v>-9.9004785975137608</v>
      </c>
      <c r="J251">
        <f>(Table2[[#This Row],[1M Return vs Nifty]]-AVERAGE(Table2[1M Return vs Nifty]))/_xlfn.STDEV.P(Table2[1M Return vs Nifty])</f>
        <v>-0.94996762421154124</v>
      </c>
      <c r="K251">
        <v>5.3358365790676299</v>
      </c>
      <c r="L251">
        <f>(Table2[[#This Row],[6M Return vs Nifty]]-AVERAGE(Table2[6M Return vs Nifty]))/_xlfn.STDEV.P(Table2[6M Return vs Nifty])</f>
        <v>0.12295157487718351</v>
      </c>
      <c r="M251">
        <v>0.12523528940426801</v>
      </c>
      <c r="N251">
        <f>(Table2[[#This Row],[1W Return vs Nifty]]-AVERAGE(Table2[1W Return vs Nifty]))/_xlfn.STDEV.P(Table2[1W Return vs Nifty])</f>
        <v>0.98780470383819219</v>
      </c>
      <c r="O251">
        <v>454.28</v>
      </c>
      <c r="P251">
        <v>476.13967569908698</v>
      </c>
      <c r="Q251">
        <v>431.58266507400401</v>
      </c>
      <c r="R251">
        <v>38.840859213326901</v>
      </c>
      <c r="S251" s="1">
        <f>(Table2[[#This Row],[Close Price]]-Table2[[#This Row],[20D EMA]])/Table2[[#This Row],[20D EMA]]</f>
        <v>-5.3887470282644984E-2</v>
      </c>
      <c r="T251" s="1">
        <f>(Table2[[#This Row],[Close Price]]-Table2[[#This Row],[50D EMA]])/Table2[[#This Row],[50D EMA]]</f>
        <v>-9.7323701560995179E-2</v>
      </c>
      <c r="U251" s="1">
        <f>(Table2[[#This Row],[Close Price]]-Table2[[#This Row],[200D EMA]])/Table2[[#This Row],[200D EMA]]</f>
        <v>-4.1305298341821148E-3</v>
      </c>
      <c r="V251">
        <v>0.734553305885014</v>
      </c>
      <c r="W251">
        <v>422.65</v>
      </c>
      <c r="X251">
        <v>439.6</v>
      </c>
      <c r="Y251">
        <v>421.4</v>
      </c>
      <c r="Z251">
        <v>439.95</v>
      </c>
      <c r="AA251">
        <v>413.7</v>
      </c>
      <c r="AB251">
        <v>528.70000000000005</v>
      </c>
      <c r="AC251" s="1">
        <f>(Table2[[#This Row],[Close Price]]/Table2[[#This Row],[Day Low]])-1</f>
        <v>1.6917070862415784E-2</v>
      </c>
      <c r="AD251" s="1">
        <f>(Table2[[#This Row],[Day High]]/Table2[[#This Row],[Close Price]])-1</f>
        <v>2.2801302931596101E-2</v>
      </c>
      <c r="AE251" s="1">
        <f>(Table2[[#This Row],[Close Price]]/Table2[[#This Row],[Current Week Low]])-1</f>
        <v>1.9933554817275878E-2</v>
      </c>
      <c r="AF251" s="1">
        <f>(Table2[[#This Row],[Current Week High]]/Table2[[#This Row],[Close Price]])-1</f>
        <v>2.3615635179152994E-2</v>
      </c>
      <c r="AG251" s="1">
        <f>(Table2[[#This Row],[Close Price]]/Table2[[#This Row],[Current Month Low]])-1</f>
        <v>3.8917089678511152E-2</v>
      </c>
      <c r="AH251" s="1">
        <f>(Table2[[#This Row],[Current Month High]]/Table2[[#This Row],[Close Price]])-1</f>
        <v>0.23010702652396464</v>
      </c>
      <c r="AI251">
        <v>30.188459748720302</v>
      </c>
      <c r="AJ251">
        <v>58.276560486098298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-0.08</v>
      </c>
      <c r="AM251" t="s">
        <v>3146</v>
      </c>
      <c r="AN251">
        <v>-6.23</v>
      </c>
      <c r="AO251" t="s">
        <v>3146</v>
      </c>
      <c r="AP251">
        <v>0.119680093726956</v>
      </c>
      <c r="AQ251">
        <f>(Table2[[#This Row],[Sharpe Ratio]]-AVERAGE(Table2[Sharpe Ratio]))/_xlfn.STDEV.P(Table2[Sharpe Ratio])</f>
        <v>0.74676855420789334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414</v>
      </c>
      <c r="AT251">
        <f>_xlfn.RANK.AVG(Table2[[#This Row],[6M Return vs Nifty Z-Score]],Table2[6M Return vs Nifty Z-Score])</f>
        <v>285</v>
      </c>
      <c r="AU251">
        <f>_xlfn.RANK.AVG(Table2[[#This Row],[Sharpe Ratio Z-Score]],Table2[Sharpe Ratio Z-Score])</f>
        <v>155</v>
      </c>
      <c r="AV251">
        <f>(Table2[[#This Row],[Rank 1Y]]+Table2[[#This Row],[Rank 6M]]+Table2[[#This Row],[Rank Sharpe]])/3</f>
        <v>284.66666666666669</v>
      </c>
    </row>
    <row r="252" spans="1:48" x14ac:dyDescent="0.3">
      <c r="A252" t="s">
        <v>81</v>
      </c>
      <c r="B252" t="s">
        <v>82</v>
      </c>
      <c r="C252" t="s">
        <v>3110</v>
      </c>
      <c r="D252" t="s">
        <v>83</v>
      </c>
      <c r="E252">
        <v>296522.27298015001</v>
      </c>
      <c r="F252">
        <v>1372.7</v>
      </c>
      <c r="G252">
        <v>46.4127907525979</v>
      </c>
      <c r="H252">
        <f>(Table2[[#This Row],[1Y Return vs Nifty]]-AVERAGE(Table2[1Y Return vs Nifty]))/_xlfn.STDEV.P(Table2[1Y Return vs Nifty])</f>
        <v>0.49237470965729063</v>
      </c>
      <c r="I252">
        <v>-0.51891711219790404</v>
      </c>
      <c r="J252">
        <f>(Table2[[#This Row],[1M Return vs Nifty]]-AVERAGE(Table2[1M Return vs Nifty]))/_xlfn.STDEV.P(Table2[1M Return vs Nifty])</f>
        <v>0.13459672009062024</v>
      </c>
      <c r="K252">
        <v>-3.8433709917568102</v>
      </c>
      <c r="L252">
        <f>(Table2[[#This Row],[6M Return vs Nifty]]-AVERAGE(Table2[6M Return vs Nifty]))/_xlfn.STDEV.P(Table2[6M Return vs Nifty])</f>
        <v>-0.2080938827796798</v>
      </c>
      <c r="M252">
        <v>-1.54008014004857</v>
      </c>
      <c r="N252">
        <f>(Table2[[#This Row],[1W Return vs Nifty]]-AVERAGE(Table2[1W Return vs Nifty]))/_xlfn.STDEV.P(Table2[1W Return vs Nifty])</f>
        <v>0.62530815311400501</v>
      </c>
      <c r="O252">
        <v>1387.17</v>
      </c>
      <c r="P252">
        <v>1420.17907012878</v>
      </c>
      <c r="Q252">
        <v>1336.1711717611699</v>
      </c>
      <c r="R252">
        <v>48.834736244018899</v>
      </c>
      <c r="S252" s="1">
        <f>(Table2[[#This Row],[Close Price]]-Table2[[#This Row],[20D EMA]])/Table2[[#This Row],[20D EMA]]</f>
        <v>-1.043130978899488E-2</v>
      </c>
      <c r="T252" s="1">
        <f>(Table2[[#This Row],[Close Price]]-Table2[[#This Row],[50D EMA]])/Table2[[#This Row],[50D EMA]]</f>
        <v>-3.3431748944500815E-2</v>
      </c>
      <c r="U252" s="1">
        <f>(Table2[[#This Row],[Close Price]]-Table2[[#This Row],[200D EMA]])/Table2[[#This Row],[200D EMA]]</f>
        <v>2.7338434633851941E-2</v>
      </c>
      <c r="V252">
        <v>0.80868604057603999</v>
      </c>
      <c r="W252">
        <v>1322</v>
      </c>
      <c r="X252">
        <v>1377.45</v>
      </c>
      <c r="Y252">
        <v>1303.1500000000001</v>
      </c>
      <c r="Z252">
        <v>1377.45</v>
      </c>
      <c r="AA252">
        <v>1303.1500000000001</v>
      </c>
      <c r="AB252">
        <v>1472.85</v>
      </c>
      <c r="AC252" s="1">
        <f>(Table2[[#This Row],[Close Price]]/Table2[[#This Row],[Day Low]])-1</f>
        <v>3.8350983358547586E-2</v>
      </c>
      <c r="AD252" s="1">
        <f>(Table2[[#This Row],[Day High]]/Table2[[#This Row],[Close Price]])-1</f>
        <v>3.4603336490128811E-3</v>
      </c>
      <c r="AE252" s="1">
        <f>(Table2[[#This Row],[Close Price]]/Table2[[#This Row],[Current Week Low]])-1</f>
        <v>5.3370678739976141E-2</v>
      </c>
      <c r="AF252" s="1">
        <f>(Table2[[#This Row],[Current Week High]]/Table2[[#This Row],[Close Price]])-1</f>
        <v>3.4603336490128811E-3</v>
      </c>
      <c r="AG252" s="1">
        <f>(Table2[[#This Row],[Close Price]]/Table2[[#This Row],[Current Month Low]])-1</f>
        <v>5.3370678739976141E-2</v>
      </c>
      <c r="AH252" s="1">
        <f>(Table2[[#This Row],[Current Month High]]/Table2[[#This Row],[Close Price]])-1</f>
        <v>7.295840314708224E-2</v>
      </c>
      <c r="AI252">
        <v>18.1175784949369</v>
      </c>
      <c r="AJ252">
        <v>78.923357664233507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-7.0000000000000007E-2</v>
      </c>
      <c r="AM252" t="s">
        <v>3146</v>
      </c>
      <c r="AN252">
        <v>-2.52</v>
      </c>
      <c r="AO252" t="s">
        <v>3146</v>
      </c>
      <c r="AP252">
        <v>7.5362612542013999E-2</v>
      </c>
      <c r="AQ252">
        <f>(Table2[[#This Row],[Sharpe Ratio]]-AVERAGE(Table2[Sharpe Ratio]))/_xlfn.STDEV.P(Table2[Sharpe Ratio])</f>
        <v>0.22002331713822273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175</v>
      </c>
      <c r="AT252">
        <f>_xlfn.RANK.AVG(Table2[[#This Row],[6M Return vs Nifty Z-Score]],Table2[6M Return vs Nifty Z-Score])</f>
        <v>400</v>
      </c>
      <c r="AU252">
        <f>_xlfn.RANK.AVG(Table2[[#This Row],[Sharpe Ratio Z-Score]],Table2[Sharpe Ratio Z-Score])</f>
        <v>283</v>
      </c>
      <c r="AV252">
        <f>(Table2[[#This Row],[Rank 1Y]]+Table2[[#This Row],[Rank 6M]]+Table2[[#This Row],[Rank Sharpe]])/3</f>
        <v>286</v>
      </c>
    </row>
    <row r="253" spans="1:48" x14ac:dyDescent="0.3">
      <c r="A253" t="s">
        <v>1531</v>
      </c>
      <c r="B253" t="s">
        <v>1532</v>
      </c>
      <c r="C253" t="s">
        <v>3104</v>
      </c>
      <c r="D253" t="s">
        <v>48</v>
      </c>
      <c r="E253">
        <v>6334.8304364639998</v>
      </c>
      <c r="F253">
        <v>37.71</v>
      </c>
      <c r="G253">
        <v>22.3434732223268</v>
      </c>
      <c r="H253">
        <f>(Table2[[#This Row],[1Y Return vs Nifty]]-AVERAGE(Table2[1Y Return vs Nifty]))/_xlfn.STDEV.P(Table2[1Y Return vs Nifty])</f>
        <v>6.3849745840680885E-2</v>
      </c>
      <c r="I253">
        <v>-4.3377852543577102</v>
      </c>
      <c r="J253">
        <f>(Table2[[#This Row],[1M Return vs Nifty]]-AVERAGE(Table2[1M Return vs Nifty]))/_xlfn.STDEV.P(Table2[1M Return vs Nifty])</f>
        <v>-0.30688716604718069</v>
      </c>
      <c r="K253">
        <v>-8.4227795259588802</v>
      </c>
      <c r="L253">
        <f>(Table2[[#This Row],[6M Return vs Nifty]]-AVERAGE(Table2[6M Return vs Nifty]))/_xlfn.STDEV.P(Table2[6M Return vs Nifty])</f>
        <v>-0.37324892283141159</v>
      </c>
      <c r="M253">
        <v>-5.4353680247014502</v>
      </c>
      <c r="N253">
        <f>(Table2[[#This Row],[1W Return vs Nifty]]-AVERAGE(Table2[1W Return vs Nifty]))/_xlfn.STDEV.P(Table2[1W Return vs Nifty])</f>
        <v>-0.22259633230130529</v>
      </c>
      <c r="O253">
        <v>40.19</v>
      </c>
      <c r="P253">
        <v>42.6164429896711</v>
      </c>
      <c r="Q253">
        <v>40.482388670606099</v>
      </c>
      <c r="R253">
        <v>37.435150464885503</v>
      </c>
      <c r="S253" s="1">
        <f>(Table2[[#This Row],[Close Price]]-Table2[[#This Row],[20D EMA]])/Table2[[#This Row],[20D EMA]]</f>
        <v>-6.1706892261756581E-2</v>
      </c>
      <c r="T253" s="1">
        <f>(Table2[[#This Row],[Close Price]]-Table2[[#This Row],[50D EMA]])/Table2[[#This Row],[50D EMA]]</f>
        <v>-0.1151302794290051</v>
      </c>
      <c r="U253" s="1">
        <f>(Table2[[#This Row],[Close Price]]-Table2[[#This Row],[200D EMA]])/Table2[[#This Row],[200D EMA]]</f>
        <v>-6.8483821277549872E-2</v>
      </c>
      <c r="V253">
        <v>0.79502280028515604</v>
      </c>
      <c r="W253">
        <v>36.4</v>
      </c>
      <c r="X253">
        <v>38.340000000000003</v>
      </c>
      <c r="Y253">
        <v>36.28</v>
      </c>
      <c r="Z253">
        <v>38.340000000000003</v>
      </c>
      <c r="AA253">
        <v>35.5</v>
      </c>
      <c r="AB253">
        <v>45.06</v>
      </c>
      <c r="AC253" s="1">
        <f>(Table2[[#This Row],[Close Price]]/Table2[[#This Row],[Day Low]])-1</f>
        <v>3.5989010989011083E-2</v>
      </c>
      <c r="AD253" s="1">
        <f>(Table2[[#This Row],[Day High]]/Table2[[#This Row],[Close Price]])-1</f>
        <v>1.6706443914081159E-2</v>
      </c>
      <c r="AE253" s="1">
        <f>(Table2[[#This Row],[Close Price]]/Table2[[#This Row],[Current Week Low]])-1</f>
        <v>3.9415656008820354E-2</v>
      </c>
      <c r="AF253" s="1">
        <f>(Table2[[#This Row],[Current Week High]]/Table2[[#This Row],[Close Price]])-1</f>
        <v>1.6706443914081159E-2</v>
      </c>
      <c r="AG253" s="1">
        <f>(Table2[[#This Row],[Close Price]]/Table2[[#This Row],[Current Month Low]])-1</f>
        <v>6.2253521126760525E-2</v>
      </c>
      <c r="AH253" s="1">
        <f>(Table2[[#This Row],[Current Month High]]/Table2[[#This Row],[Close Price]])-1</f>
        <v>0.19490851233094664</v>
      </c>
      <c r="AI253">
        <v>52.479448422169099</v>
      </c>
      <c r="AJ253">
        <v>57.761441101685897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-0.18</v>
      </c>
      <c r="AM253" t="s">
        <v>3146</v>
      </c>
      <c r="AN253">
        <v>-10.77</v>
      </c>
      <c r="AO253" t="s">
        <v>3146</v>
      </c>
      <c r="AP253">
        <v>0.12705595050070001</v>
      </c>
      <c r="AQ253">
        <f>(Table2[[#This Row],[Sharpe Ratio]]-AVERAGE(Table2[Sharpe Ratio]))/_xlfn.STDEV.P(Table2[Sharpe Ratio])</f>
        <v>0.83443593333226973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271</v>
      </c>
      <c r="AT253">
        <f>_xlfn.RANK.AVG(Table2[[#This Row],[6M Return vs Nifty Z-Score]],Table2[6M Return vs Nifty Z-Score])</f>
        <v>449</v>
      </c>
      <c r="AU253">
        <f>_xlfn.RANK.AVG(Table2[[#This Row],[Sharpe Ratio Z-Score]],Table2[Sharpe Ratio Z-Score])</f>
        <v>139</v>
      </c>
      <c r="AV253">
        <f>(Table2[[#This Row],[Rank 1Y]]+Table2[[#This Row],[Rank 6M]]+Table2[[#This Row],[Rank Sharpe]])/3</f>
        <v>286.33333333333331</v>
      </c>
    </row>
    <row r="254" spans="1:48" x14ac:dyDescent="0.3">
      <c r="A254" t="s">
        <v>836</v>
      </c>
      <c r="B254" t="s">
        <v>837</v>
      </c>
      <c r="C254" t="s">
        <v>3113</v>
      </c>
      <c r="D254" t="s">
        <v>261</v>
      </c>
      <c r="E254">
        <v>18138.41949163</v>
      </c>
      <c r="F254">
        <v>831.1</v>
      </c>
      <c r="G254">
        <v>22.696862436305501</v>
      </c>
      <c r="H254">
        <f>(Table2[[#This Row],[1Y Return vs Nifty]]-AVERAGE(Table2[1Y Return vs Nifty]))/_xlfn.STDEV.P(Table2[1Y Return vs Nifty])</f>
        <v>7.0141411565849354E-2</v>
      </c>
      <c r="I254">
        <v>-3.7412014221570297E-2</v>
      </c>
      <c r="J254">
        <f>(Table2[[#This Row],[1M Return vs Nifty]]-AVERAGE(Table2[1M Return vs Nifty]))/_xlfn.STDEV.P(Table2[1M Return vs Nifty])</f>
        <v>0.19026157520906092</v>
      </c>
      <c r="K254">
        <v>-12.6831124274464</v>
      </c>
      <c r="L254">
        <f>(Table2[[#This Row],[6M Return vs Nifty]]-AVERAGE(Table2[6M Return vs Nifty]))/_xlfn.STDEV.P(Table2[6M Return vs Nifty])</f>
        <v>-0.52689659277040335</v>
      </c>
      <c r="M254">
        <v>-3.4126447514878602</v>
      </c>
      <c r="N254">
        <f>(Table2[[#This Row],[1W Return vs Nifty]]-AVERAGE(Table2[1W Return vs Nifty]))/_xlfn.STDEV.P(Table2[1W Return vs Nifty])</f>
        <v>0.21769875933210198</v>
      </c>
      <c r="O254">
        <v>859.27</v>
      </c>
      <c r="P254">
        <v>857.12991910419998</v>
      </c>
      <c r="Q254">
        <v>794.26344296719901</v>
      </c>
      <c r="R254">
        <v>31.949364374590001</v>
      </c>
      <c r="S254" s="1">
        <f>(Table2[[#This Row],[Close Price]]-Table2[[#This Row],[20D EMA]])/Table2[[#This Row],[20D EMA]]</f>
        <v>-3.2783641928613778E-2</v>
      </c>
      <c r="T254" s="1">
        <f>(Table2[[#This Row],[Close Price]]-Table2[[#This Row],[50D EMA]])/Table2[[#This Row],[50D EMA]]</f>
        <v>-3.0368697351510307E-2</v>
      </c>
      <c r="U254" s="1">
        <f>(Table2[[#This Row],[Close Price]]-Table2[[#This Row],[200D EMA]])/Table2[[#This Row],[200D EMA]]</f>
        <v>4.6378260713079635E-2</v>
      </c>
      <c r="V254">
        <v>1.76607534084122</v>
      </c>
      <c r="W254">
        <v>821</v>
      </c>
      <c r="X254">
        <v>848</v>
      </c>
      <c r="Y254">
        <v>820</v>
      </c>
      <c r="Z254">
        <v>863.05</v>
      </c>
      <c r="AA254">
        <v>803.4</v>
      </c>
      <c r="AB254">
        <v>913</v>
      </c>
      <c r="AC254" s="1">
        <f>(Table2[[#This Row],[Close Price]]/Table2[[#This Row],[Day Low]])-1</f>
        <v>1.230207064555433E-2</v>
      </c>
      <c r="AD254" s="1">
        <f>(Table2[[#This Row],[Day High]]/Table2[[#This Row],[Close Price]])-1</f>
        <v>2.0334496450487238E-2</v>
      </c>
      <c r="AE254" s="1">
        <f>(Table2[[#This Row],[Close Price]]/Table2[[#This Row],[Current Week Low]])-1</f>
        <v>1.3536585365853782E-2</v>
      </c>
      <c r="AF254" s="1">
        <f>(Table2[[#This Row],[Current Week High]]/Table2[[#This Row],[Close Price]])-1</f>
        <v>3.8443027313199263E-2</v>
      </c>
      <c r="AG254" s="1">
        <f>(Table2[[#This Row],[Close Price]]/Table2[[#This Row],[Current Month Low]])-1</f>
        <v>3.4478466517301465E-2</v>
      </c>
      <c r="AH254" s="1">
        <f>(Table2[[#This Row],[Current Month High]]/Table2[[#This Row],[Close Price]])-1</f>
        <v>9.8544098183130702E-2</v>
      </c>
      <c r="AI254">
        <v>15.268920707495999</v>
      </c>
      <c r="AJ254">
        <v>54.810468473502802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0.01</v>
      </c>
      <c r="AM254" t="s">
        <v>3147</v>
      </c>
      <c r="AN254">
        <v>-6.62</v>
      </c>
      <c r="AO254" t="s">
        <v>3146</v>
      </c>
      <c r="AP254">
        <v>0.15979613082085101</v>
      </c>
      <c r="AQ254">
        <f>(Table2[[#This Row],[Sharpe Ratio]]-AVERAGE(Table2[Sharpe Ratio]))/_xlfn.STDEV.P(Table2[Sharpe Ratio])</f>
        <v>1.2235765970914136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1.1747817504280225</v>
      </c>
      <c r="AS254">
        <f>_xlfn.RANK.AVG(Table2[[#This Row],[1Y Return vs Nifty Z-Score]],Table2[1Y Return vs Nifty Z-Score])</f>
        <v>270</v>
      </c>
      <c r="AT254">
        <f>_xlfn.RANK.AVG(Table2[[#This Row],[6M Return vs Nifty Z-Score]],Table2[6M Return vs Nifty Z-Score])</f>
        <v>505</v>
      </c>
      <c r="AU254">
        <f>_xlfn.RANK.AVG(Table2[[#This Row],[Sharpe Ratio Z-Score]],Table2[Sharpe Ratio Z-Score])</f>
        <v>85</v>
      </c>
      <c r="AV254">
        <f>(Table2[[#This Row],[Rank 1Y]]+Table2[[#This Row],[Rank 6M]]+Table2[[#This Row],[Rank Sharpe]])/3</f>
        <v>286.66666666666669</v>
      </c>
    </row>
    <row r="255" spans="1:48" x14ac:dyDescent="0.3">
      <c r="A255" t="s">
        <v>320</v>
      </c>
      <c r="B255" t="s">
        <v>321</v>
      </c>
      <c r="C255" t="s">
        <v>3112</v>
      </c>
      <c r="D255" t="s">
        <v>162</v>
      </c>
      <c r="E255">
        <v>81828.488842499995</v>
      </c>
      <c r="F255">
        <v>235</v>
      </c>
      <c r="G255">
        <v>66.244146063179997</v>
      </c>
      <c r="H255">
        <f>(Table2[[#This Row],[1Y Return vs Nifty]]-AVERAGE(Table2[1Y Return vs Nifty]))/_xlfn.STDEV.P(Table2[1Y Return vs Nifty])</f>
        <v>0.84544790361942146</v>
      </c>
      <c r="I255">
        <v>-12.775201482215399</v>
      </c>
      <c r="J255">
        <f>(Table2[[#This Row],[1M Return vs Nifty]]-AVERAGE(Table2[1M Return vs Nifty]))/_xlfn.STDEV.P(Table2[1M Return vs Nifty])</f>
        <v>-1.2823026992816036</v>
      </c>
      <c r="K255">
        <v>-23.184714956582699</v>
      </c>
      <c r="L255">
        <f>(Table2[[#This Row],[6M Return vs Nifty]]-AVERAGE(Table2[6M Return vs Nifty]))/_xlfn.STDEV.P(Table2[6M Return vs Nifty])</f>
        <v>-0.90563384090043475</v>
      </c>
      <c r="M255">
        <v>-6.7925806629896899</v>
      </c>
      <c r="N255">
        <f>(Table2[[#This Row],[1W Return vs Nifty]]-AVERAGE(Table2[1W Return vs Nifty]))/_xlfn.STDEV.P(Table2[1W Return vs Nifty])</f>
        <v>-0.51802679026590204</v>
      </c>
      <c r="O255">
        <v>248.91</v>
      </c>
      <c r="P255">
        <v>265.25189243029303</v>
      </c>
      <c r="Q255">
        <v>254.59288966814501</v>
      </c>
      <c r="R255">
        <v>41.509899320552599</v>
      </c>
      <c r="S255" s="1">
        <f>(Table2[[#This Row],[Close Price]]-Table2[[#This Row],[20D EMA]])/Table2[[#This Row],[20D EMA]]</f>
        <v>-5.5883652725884844E-2</v>
      </c>
      <c r="T255" s="1">
        <f>(Table2[[#This Row],[Close Price]]-Table2[[#This Row],[50D EMA]])/Table2[[#This Row],[50D EMA]]</f>
        <v>-0.11404967615167189</v>
      </c>
      <c r="U255" s="1">
        <f>(Table2[[#This Row],[Close Price]]-Table2[[#This Row],[200D EMA]])/Table2[[#This Row],[200D EMA]]</f>
        <v>-7.6957725306797883E-2</v>
      </c>
      <c r="V255">
        <v>1.6620193602290401</v>
      </c>
      <c r="W255">
        <v>227.5</v>
      </c>
      <c r="X255">
        <v>236</v>
      </c>
      <c r="Y255">
        <v>213.25</v>
      </c>
      <c r="Z255">
        <v>238.5</v>
      </c>
      <c r="AA255">
        <v>210.7</v>
      </c>
      <c r="AB255">
        <v>285.5</v>
      </c>
      <c r="AC255" s="1">
        <f>(Table2[[#This Row],[Close Price]]/Table2[[#This Row],[Day Low]])-1</f>
        <v>3.2967032967033072E-2</v>
      </c>
      <c r="AD255" s="1">
        <f>(Table2[[#This Row],[Day High]]/Table2[[#This Row],[Close Price]])-1</f>
        <v>4.2553191489360653E-3</v>
      </c>
      <c r="AE255" s="1">
        <f>(Table2[[#This Row],[Close Price]]/Table2[[#This Row],[Current Week Low]])-1</f>
        <v>0.10199296600234464</v>
      </c>
      <c r="AF255" s="1">
        <f>(Table2[[#This Row],[Current Week High]]/Table2[[#This Row],[Close Price]])-1</f>
        <v>1.4893617021276562E-2</v>
      </c>
      <c r="AG255" s="1">
        <f>(Table2[[#This Row],[Close Price]]/Table2[[#This Row],[Current Month Low]])-1</f>
        <v>0.11532985287138109</v>
      </c>
      <c r="AH255" s="1">
        <f>(Table2[[#This Row],[Current Month High]]/Table2[[#This Row],[Close Price]])-1</f>
        <v>0.21489361702127652</v>
      </c>
      <c r="AI255">
        <v>42.702127659574401</v>
      </c>
      <c r="AJ255">
        <v>99.660152931180903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-0.19</v>
      </c>
      <c r="AM255" t="s">
        <v>3146</v>
      </c>
      <c r="AN255">
        <v>-12.96</v>
      </c>
      <c r="AO255" t="s">
        <v>3146</v>
      </c>
      <c r="AP255">
        <v>0.13309624287535801</v>
      </c>
      <c r="AQ255">
        <f>(Table2[[#This Row],[Sharpe Ratio]]-AVERAGE(Table2[Sharpe Ratio]))/_xlfn.STDEV.P(Table2[Sharpe Ratio])</f>
        <v>0.90622916602033177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116</v>
      </c>
      <c r="AT255">
        <f>_xlfn.RANK.AVG(Table2[[#This Row],[6M Return vs Nifty Z-Score]],Table2[6M Return vs Nifty Z-Score])</f>
        <v>619</v>
      </c>
      <c r="AU255">
        <f>_xlfn.RANK.AVG(Table2[[#This Row],[Sharpe Ratio Z-Score]],Table2[Sharpe Ratio Z-Score])</f>
        <v>126</v>
      </c>
      <c r="AV255">
        <f>(Table2[[#This Row],[Rank 1Y]]+Table2[[#This Row],[Rank 6M]]+Table2[[#This Row],[Rank Sharpe]])/3</f>
        <v>287</v>
      </c>
    </row>
    <row r="256" spans="1:48" x14ac:dyDescent="0.3">
      <c r="A256" t="s">
        <v>1992</v>
      </c>
      <c r="B256" t="s">
        <v>1993</v>
      </c>
      <c r="C256" t="s">
        <v>3115</v>
      </c>
      <c r="D256" t="s">
        <v>285</v>
      </c>
      <c r="E256">
        <v>3262.0366936800001</v>
      </c>
      <c r="F256">
        <v>131.08000000000001</v>
      </c>
      <c r="G256">
        <v>22.1266750785399</v>
      </c>
      <c r="H256">
        <f>(Table2[[#This Row],[1Y Return vs Nifty]]-AVERAGE(Table2[1Y Return vs Nifty]))/_xlfn.STDEV.P(Table2[1Y Return vs Nifty])</f>
        <v>5.998991821553331E-2</v>
      </c>
      <c r="I256">
        <v>-7.2367660951846098</v>
      </c>
      <c r="J256">
        <f>(Table2[[#This Row],[1M Return vs Nifty]]-AVERAGE(Table2[1M Return vs Nifty]))/_xlfn.STDEV.P(Table2[1M Return vs Nifty])</f>
        <v>-0.6420266052223319</v>
      </c>
      <c r="K256">
        <v>21.986784123366999</v>
      </c>
      <c r="L256">
        <f>(Table2[[#This Row],[6M Return vs Nifty]]-AVERAGE(Table2[6M Return vs Nifty]))/_xlfn.STDEV.P(Table2[6M Return vs Nifty])</f>
        <v>0.72346316672126287</v>
      </c>
      <c r="M256">
        <v>-8.2651819101585797</v>
      </c>
      <c r="N256">
        <f>(Table2[[#This Row],[1W Return vs Nifty]]-AVERAGE(Table2[1W Return vs Nifty]))/_xlfn.STDEV.P(Table2[1W Return vs Nifty])</f>
        <v>-0.83857439539212753</v>
      </c>
      <c r="O256">
        <v>144.44999999999999</v>
      </c>
      <c r="P256">
        <v>148.21895851570301</v>
      </c>
      <c r="Q256">
        <v>128.291971637035</v>
      </c>
      <c r="R256">
        <v>29.932017745998099</v>
      </c>
      <c r="S256" s="1">
        <f>(Table2[[#This Row],[Close Price]]-Table2[[#This Row],[20D EMA]])/Table2[[#This Row],[20D EMA]]</f>
        <v>-9.2557978539286795E-2</v>
      </c>
      <c r="T256" s="1">
        <f>(Table2[[#This Row],[Close Price]]-Table2[[#This Row],[50D EMA]])/Table2[[#This Row],[50D EMA]]</f>
        <v>-0.11563270102108573</v>
      </c>
      <c r="U256" s="1">
        <f>(Table2[[#This Row],[Close Price]]-Table2[[#This Row],[200D EMA]])/Table2[[#This Row],[200D EMA]]</f>
        <v>2.1731900503118989E-2</v>
      </c>
      <c r="V256">
        <v>0.62711804247366998</v>
      </c>
      <c r="W256">
        <v>127.91</v>
      </c>
      <c r="X256">
        <v>133.79</v>
      </c>
      <c r="Y256">
        <v>126.34</v>
      </c>
      <c r="Z256">
        <v>134.69999999999999</v>
      </c>
      <c r="AA256">
        <v>126.34</v>
      </c>
      <c r="AB256">
        <v>163.9</v>
      </c>
      <c r="AC256" s="1">
        <f>(Table2[[#This Row],[Close Price]]/Table2[[#This Row],[Day Low]])-1</f>
        <v>2.4783050582440902E-2</v>
      </c>
      <c r="AD256" s="1">
        <f>(Table2[[#This Row],[Day High]]/Table2[[#This Row],[Close Price]])-1</f>
        <v>2.0674397314616844E-2</v>
      </c>
      <c r="AE256" s="1">
        <f>(Table2[[#This Row],[Close Price]]/Table2[[#This Row],[Current Week Low]])-1</f>
        <v>3.7517809086591747E-2</v>
      </c>
      <c r="AF256" s="1">
        <f>(Table2[[#This Row],[Current Week High]]/Table2[[#This Row],[Close Price]])-1</f>
        <v>2.7616722612145095E-2</v>
      </c>
      <c r="AG256" s="1">
        <f>(Table2[[#This Row],[Close Price]]/Table2[[#This Row],[Current Month Low]])-1</f>
        <v>3.7517809086591747E-2</v>
      </c>
      <c r="AH256" s="1">
        <f>(Table2[[#This Row],[Current Month High]]/Table2[[#This Row],[Close Price]])-1</f>
        <v>0.250381446444919</v>
      </c>
      <c r="AI256">
        <v>35.0320415013732</v>
      </c>
      <c r="AJ256">
        <v>60.637254901960802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-0.04</v>
      </c>
      <c r="AM256" t="s">
        <v>3146</v>
      </c>
      <c r="AN256">
        <v>-17.059999999999999</v>
      </c>
      <c r="AO256" t="s">
        <v>3146</v>
      </c>
      <c r="AP256">
        <v>1.7149271874576998E-2</v>
      </c>
      <c r="AQ256">
        <f>(Table2[[#This Row],[Sharpe Ratio]]-AVERAGE(Table2[Sharpe Ratio]))/_xlfn.STDEV.P(Table2[Sharpe Ratio])</f>
        <v>-0.47188423515528038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274</v>
      </c>
      <c r="AT256">
        <f>_xlfn.RANK.AVG(Table2[[#This Row],[6M Return vs Nifty Z-Score]],Table2[6M Return vs Nifty Z-Score])</f>
        <v>134</v>
      </c>
      <c r="AU256">
        <f>_xlfn.RANK.AVG(Table2[[#This Row],[Sharpe Ratio Z-Score]],Table2[Sharpe Ratio Z-Score])</f>
        <v>456</v>
      </c>
      <c r="AV256">
        <f>(Table2[[#This Row],[Rank 1Y]]+Table2[[#This Row],[Rank 6M]]+Table2[[#This Row],[Rank Sharpe]])/3</f>
        <v>288</v>
      </c>
    </row>
    <row r="257" spans="1:48" x14ac:dyDescent="0.3">
      <c r="A257" t="s">
        <v>816</v>
      </c>
      <c r="B257" t="s">
        <v>817</v>
      </c>
      <c r="C257" t="s">
        <v>3111</v>
      </c>
      <c r="D257" t="s">
        <v>240</v>
      </c>
      <c r="E257">
        <v>18569.915588155</v>
      </c>
      <c r="F257">
        <v>426.85</v>
      </c>
      <c r="G257">
        <v>12.3978933769782</v>
      </c>
      <c r="H257">
        <f>(Table2[[#This Row],[1Y Return vs Nifty]]-AVERAGE(Table2[1Y Return vs Nifty]))/_xlfn.STDEV.P(Table2[1Y Return vs Nifty])</f>
        <v>-0.11321922331488987</v>
      </c>
      <c r="I257">
        <v>-0.179291186885294</v>
      </c>
      <c r="J257">
        <f>(Table2[[#This Row],[1M Return vs Nifty]]-AVERAGE(Table2[1M Return vs Nifty]))/_xlfn.STDEV.P(Table2[1M Return vs Nifty])</f>
        <v>0.17385949842141582</v>
      </c>
      <c r="K257">
        <v>15.242884368202001</v>
      </c>
      <c r="L257">
        <f>(Table2[[#This Row],[6M Return vs Nifty]]-AVERAGE(Table2[6M Return vs Nifty]))/_xlfn.STDEV.P(Table2[6M Return vs Nifty])</f>
        <v>0.48024637882155446</v>
      </c>
      <c r="M257">
        <v>-3.3083752493824998</v>
      </c>
      <c r="N257">
        <f>(Table2[[#This Row],[1W Return vs Nifty]]-AVERAGE(Table2[1W Return vs Nifty]))/_xlfn.STDEV.P(Table2[1W Return vs Nifty])</f>
        <v>0.24039556150569399</v>
      </c>
      <c r="O257">
        <v>432.32</v>
      </c>
      <c r="P257">
        <v>442.50081872532297</v>
      </c>
      <c r="Q257">
        <v>401.21814078047203</v>
      </c>
      <c r="R257">
        <v>48.446544449827798</v>
      </c>
      <c r="S257" s="1">
        <f>(Table2[[#This Row],[Close Price]]-Table2[[#This Row],[20D EMA]])/Table2[[#This Row],[20D EMA]]</f>
        <v>-1.2652664692820064E-2</v>
      </c>
      <c r="T257" s="1">
        <f>(Table2[[#This Row],[Close Price]]-Table2[[#This Row],[50D EMA]])/Table2[[#This Row],[50D EMA]]</f>
        <v>-3.5369016424437412E-2</v>
      </c>
      <c r="U257" s="1">
        <f>(Table2[[#This Row],[Close Price]]-Table2[[#This Row],[200D EMA]])/Table2[[#This Row],[200D EMA]]</f>
        <v>6.3885095448743837E-2</v>
      </c>
      <c r="V257">
        <v>0.47967786867766099</v>
      </c>
      <c r="W257">
        <v>410.5</v>
      </c>
      <c r="X257">
        <v>432.5</v>
      </c>
      <c r="Y257">
        <v>405.9</v>
      </c>
      <c r="Z257">
        <v>432.5</v>
      </c>
      <c r="AA257">
        <v>405.9</v>
      </c>
      <c r="AB257">
        <v>453.8</v>
      </c>
      <c r="AC257" s="1">
        <f>(Table2[[#This Row],[Close Price]]/Table2[[#This Row],[Day Low]])-1</f>
        <v>3.9829476248477436E-2</v>
      </c>
      <c r="AD257" s="1">
        <f>(Table2[[#This Row],[Day High]]/Table2[[#This Row],[Close Price]])-1</f>
        <v>1.323649994143139E-2</v>
      </c>
      <c r="AE257" s="1">
        <f>(Table2[[#This Row],[Close Price]]/Table2[[#This Row],[Current Week Low]])-1</f>
        <v>5.1613697955161575E-2</v>
      </c>
      <c r="AF257" s="1">
        <f>(Table2[[#This Row],[Current Week High]]/Table2[[#This Row],[Close Price]])-1</f>
        <v>1.323649994143139E-2</v>
      </c>
      <c r="AG257" s="1">
        <f>(Table2[[#This Row],[Close Price]]/Table2[[#This Row],[Current Month Low]])-1</f>
        <v>5.1613697955161575E-2</v>
      </c>
      <c r="AH257" s="1">
        <f>(Table2[[#This Row],[Current Month High]]/Table2[[#This Row],[Close Price]])-1</f>
        <v>6.3136933348951541E-2</v>
      </c>
      <c r="AI257">
        <v>35.281714888133997</v>
      </c>
      <c r="AJ257">
        <v>50.777110561638899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-0.06</v>
      </c>
      <c r="AM257" t="s">
        <v>3146</v>
      </c>
      <c r="AN257">
        <v>-3.01</v>
      </c>
      <c r="AO257" t="s">
        <v>3146</v>
      </c>
      <c r="AP257">
        <v>5.2790418348514001E-2</v>
      </c>
      <c r="AQ257">
        <f>(Table2[[#This Row],[Sharpe Ratio]]-AVERAGE(Table2[Sharpe Ratio]))/_xlfn.STDEV.P(Table2[Sharpe Ratio])</f>
        <v>-4.8263495734113107E-2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343</v>
      </c>
      <c r="AT257">
        <f>_xlfn.RANK.AVG(Table2[[#This Row],[6M Return vs Nifty Z-Score]],Table2[6M Return vs Nifty Z-Score])</f>
        <v>175</v>
      </c>
      <c r="AU257">
        <f>_xlfn.RANK.AVG(Table2[[#This Row],[Sharpe Ratio Z-Score]],Table2[Sharpe Ratio Z-Score])</f>
        <v>349</v>
      </c>
      <c r="AV257">
        <f>(Table2[[#This Row],[Rank 1Y]]+Table2[[#This Row],[Rank 6M]]+Table2[[#This Row],[Rank Sharpe]])/3</f>
        <v>289</v>
      </c>
    </row>
    <row r="258" spans="1:48" x14ac:dyDescent="0.3">
      <c r="A258" t="s">
        <v>1557</v>
      </c>
      <c r="B258" t="s">
        <v>1558</v>
      </c>
      <c r="C258" t="s">
        <v>3118</v>
      </c>
      <c r="D258" t="s">
        <v>162</v>
      </c>
      <c r="E258">
        <v>6023.1125242790004</v>
      </c>
      <c r="F258">
        <v>164.11</v>
      </c>
      <c r="G258">
        <v>133.07642919246899</v>
      </c>
      <c r="H258">
        <f>(Table2[[#This Row],[1Y Return vs Nifty]]-AVERAGE(Table2[1Y Return vs Nifty]))/_xlfn.STDEV.P(Table2[1Y Return vs Nifty])</f>
        <v>2.0353155296433578</v>
      </c>
      <c r="I258">
        <v>-13.163566215701501</v>
      </c>
      <c r="J258">
        <f>(Table2[[#This Row],[1M Return vs Nifty]]-AVERAGE(Table2[1M Return vs Nifty]))/_xlfn.STDEV.P(Table2[1M Return vs Nifty])</f>
        <v>-1.3271999739178904</v>
      </c>
      <c r="K258">
        <v>2.8697105732079402</v>
      </c>
      <c r="L258">
        <f>(Table2[[#This Row],[6M Return vs Nifty]]-AVERAGE(Table2[6M Return vs Nifty]))/_xlfn.STDEV.P(Table2[6M Return vs Nifty])</f>
        <v>3.4011456032481596E-2</v>
      </c>
      <c r="M258">
        <v>-6.0180950210174702</v>
      </c>
      <c r="N258">
        <f>(Table2[[#This Row],[1W Return vs Nifty]]-AVERAGE(Table2[1W Return vs Nifty]))/_xlfn.STDEV.P(Table2[1W Return vs Nifty])</f>
        <v>-0.34944108641964555</v>
      </c>
      <c r="O258">
        <v>180.9</v>
      </c>
      <c r="P258">
        <v>187.13718349351601</v>
      </c>
      <c r="Q258">
        <v>157.10321848514201</v>
      </c>
      <c r="R258">
        <v>30.3363866147346</v>
      </c>
      <c r="S258" s="1">
        <f>(Table2[[#This Row],[Close Price]]-Table2[[#This Row],[20D EMA]])/Table2[[#This Row],[20D EMA]]</f>
        <v>-9.2813709231619634E-2</v>
      </c>
      <c r="T258" s="1">
        <f>(Table2[[#This Row],[Close Price]]-Table2[[#This Row],[50D EMA]])/Table2[[#This Row],[50D EMA]]</f>
        <v>-0.12304974919275648</v>
      </c>
      <c r="U258" s="1">
        <f>(Table2[[#This Row],[Close Price]]-Table2[[#This Row],[200D EMA]])/Table2[[#This Row],[200D EMA]]</f>
        <v>4.459985977639707E-2</v>
      </c>
      <c r="V258">
        <v>0.373866957225374</v>
      </c>
      <c r="W258">
        <v>161.49</v>
      </c>
      <c r="X258">
        <v>167.8</v>
      </c>
      <c r="Y258">
        <v>156.19999999999999</v>
      </c>
      <c r="Z258">
        <v>170</v>
      </c>
      <c r="AA258">
        <v>156.19999999999999</v>
      </c>
      <c r="AB258">
        <v>212.64</v>
      </c>
      <c r="AC258" s="1">
        <f>(Table2[[#This Row],[Close Price]]/Table2[[#This Row],[Day Low]])-1</f>
        <v>1.6223914793485728E-2</v>
      </c>
      <c r="AD258" s="1">
        <f>(Table2[[#This Row],[Day High]]/Table2[[#This Row],[Close Price]])-1</f>
        <v>2.2484918652123653E-2</v>
      </c>
      <c r="AE258" s="1">
        <f>(Table2[[#This Row],[Close Price]]/Table2[[#This Row],[Current Week Low]])-1</f>
        <v>5.0640204865557203E-2</v>
      </c>
      <c r="AF258" s="1">
        <f>(Table2[[#This Row],[Current Week High]]/Table2[[#This Row],[Close Price]])-1</f>
        <v>3.5890561208945071E-2</v>
      </c>
      <c r="AG258" s="1">
        <f>(Table2[[#This Row],[Close Price]]/Table2[[#This Row],[Current Month Low]])-1</f>
        <v>5.0640204865557203E-2</v>
      </c>
      <c r="AH258" s="1">
        <f>(Table2[[#This Row],[Current Month High]]/Table2[[#This Row],[Close Price]])-1</f>
        <v>0.29571628785570625</v>
      </c>
      <c r="AI258">
        <v>36.889890926817301</v>
      </c>
      <c r="AJ258">
        <v>164.26731078904899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0.01</v>
      </c>
      <c r="AM258" t="s">
        <v>3147</v>
      </c>
      <c r="AN258">
        <v>-13.89</v>
      </c>
      <c r="AO258" t="s">
        <v>3146</v>
      </c>
      <c r="AQ258">
        <f>(Table2[[#This Row],[Sharpe Ratio]]-AVERAGE(Table2[Sharpe Ratio]))/_xlfn.STDEV.P(Table2[Sharpe Ratio])</f>
        <v>-0.67571570385832558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33</v>
      </c>
      <c r="AT258">
        <f>_xlfn.RANK.AVG(Table2[[#This Row],[6M Return vs Nifty Z-Score]],Table2[6M Return vs Nifty Z-Score])</f>
        <v>316</v>
      </c>
      <c r="AU258">
        <f>_xlfn.RANK.AVG(Table2[[#This Row],[Sharpe Ratio Z-Score]],Table2[Sharpe Ratio Z-Score])</f>
        <v>521.5</v>
      </c>
      <c r="AV258">
        <f>(Table2[[#This Row],[Rank 1Y]]+Table2[[#This Row],[Rank 6M]]+Table2[[#This Row],[Rank Sharpe]])/3</f>
        <v>290.16666666666669</v>
      </c>
    </row>
    <row r="259" spans="1:48" x14ac:dyDescent="0.3">
      <c r="A259" t="s">
        <v>960</v>
      </c>
      <c r="B259" t="s">
        <v>961</v>
      </c>
      <c r="C259" t="s">
        <v>3103</v>
      </c>
      <c r="D259" t="s">
        <v>962</v>
      </c>
      <c r="E259">
        <v>14310.977681175</v>
      </c>
      <c r="F259">
        <v>744.35</v>
      </c>
      <c r="G259">
        <v>30.8509895918559</v>
      </c>
      <c r="H259">
        <f>(Table2[[#This Row],[1Y Return vs Nifty]]-AVERAGE(Table2[1Y Return vs Nifty]))/_xlfn.STDEV.P(Table2[1Y Return vs Nifty])</f>
        <v>0.21531574149413596</v>
      </c>
      <c r="I259">
        <v>1.05475521234598</v>
      </c>
      <c r="J259">
        <f>(Table2[[#This Row],[1M Return vs Nifty]]-AVERAGE(Table2[1M Return vs Nifty]))/_xlfn.STDEV.P(Table2[1M Return vs Nifty])</f>
        <v>0.31652260689388018</v>
      </c>
      <c r="K259">
        <v>27.616471856171401</v>
      </c>
      <c r="L259">
        <f>(Table2[[#This Row],[6M Return vs Nifty]]-AVERAGE(Table2[6M Return vs Nifty]))/_xlfn.STDEV.P(Table2[6M Return vs Nifty])</f>
        <v>0.92649622132774834</v>
      </c>
      <c r="M259">
        <v>-4.8835172812218097</v>
      </c>
      <c r="N259">
        <f>(Table2[[#This Row],[1W Return vs Nifty]]-AVERAGE(Table2[1W Return vs Nifty]))/_xlfn.STDEV.P(Table2[1W Return vs Nifty])</f>
        <v>-0.10247254824937038</v>
      </c>
      <c r="O259">
        <v>754.95</v>
      </c>
      <c r="P259">
        <v>764.37642631528797</v>
      </c>
      <c r="Q259">
        <v>677.44406759667299</v>
      </c>
      <c r="R259">
        <v>45.880852482289001</v>
      </c>
      <c r="S259" s="1">
        <f>(Table2[[#This Row],[Close Price]]-Table2[[#This Row],[20D EMA]])/Table2[[#This Row],[20D EMA]]</f>
        <v>-1.4040664944698354E-2</v>
      </c>
      <c r="T259" s="1">
        <f>(Table2[[#This Row],[Close Price]]-Table2[[#This Row],[50D EMA]])/Table2[[#This Row],[50D EMA]]</f>
        <v>-2.6199691180726577E-2</v>
      </c>
      <c r="U259" s="1">
        <f>(Table2[[#This Row],[Close Price]]-Table2[[#This Row],[200D EMA]])/Table2[[#This Row],[200D EMA]]</f>
        <v>9.8762297292948664E-2</v>
      </c>
      <c r="V259">
        <v>0.55823012928870297</v>
      </c>
      <c r="W259">
        <v>727.55</v>
      </c>
      <c r="X259">
        <v>754.95</v>
      </c>
      <c r="Y259">
        <v>688</v>
      </c>
      <c r="Z259">
        <v>754.95</v>
      </c>
      <c r="AA259">
        <v>688</v>
      </c>
      <c r="AB259">
        <v>799.95</v>
      </c>
      <c r="AC259" s="1">
        <f>(Table2[[#This Row],[Close Price]]/Table2[[#This Row],[Day Low]])-1</f>
        <v>2.3091196481341614E-2</v>
      </c>
      <c r="AD259" s="1">
        <f>(Table2[[#This Row],[Day High]]/Table2[[#This Row],[Close Price]])-1</f>
        <v>1.4240612615033177E-2</v>
      </c>
      <c r="AE259" s="1">
        <f>(Table2[[#This Row],[Close Price]]/Table2[[#This Row],[Current Week Low]])-1</f>
        <v>8.1904069767441801E-2</v>
      </c>
      <c r="AF259" s="1">
        <f>(Table2[[#This Row],[Current Week High]]/Table2[[#This Row],[Close Price]])-1</f>
        <v>1.4240612615033177E-2</v>
      </c>
      <c r="AG259" s="1">
        <f>(Table2[[#This Row],[Close Price]]/Table2[[#This Row],[Current Month Low]])-1</f>
        <v>8.1904069767441801E-2</v>
      </c>
      <c r="AH259" s="1">
        <f>(Table2[[#This Row],[Current Month High]]/Table2[[#This Row],[Close Price]])-1</f>
        <v>7.4696043527910261E-2</v>
      </c>
      <c r="AI259">
        <v>17.780613958487201</v>
      </c>
      <c r="AJ259">
        <v>61.868000434924397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-0.06</v>
      </c>
      <c r="AM259" t="s">
        <v>3146</v>
      </c>
      <c r="AN259">
        <v>-0.75</v>
      </c>
      <c r="AO259" t="s">
        <v>3146</v>
      </c>
      <c r="AP259">
        <v>-3.6126595893400001E-4</v>
      </c>
      <c r="AQ259">
        <f>(Table2[[#This Row],[Sharpe Ratio]]-AVERAGE(Table2[Sharpe Ratio]))/_xlfn.STDEV.P(Table2[Sharpe Ratio])</f>
        <v>-0.68000961041835251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227</v>
      </c>
      <c r="AT259">
        <f>_xlfn.RANK.AVG(Table2[[#This Row],[6M Return vs Nifty Z-Score]],Table2[6M Return vs Nifty Z-Score])</f>
        <v>98</v>
      </c>
      <c r="AU259">
        <f>_xlfn.RANK.AVG(Table2[[#This Row],[Sharpe Ratio Z-Score]],Table2[Sharpe Ratio Z-Score])</f>
        <v>548</v>
      </c>
      <c r="AV259">
        <f>(Table2[[#This Row],[Rank 1Y]]+Table2[[#This Row],[Rank 6M]]+Table2[[#This Row],[Rank Sharpe]])/3</f>
        <v>291</v>
      </c>
    </row>
    <row r="260" spans="1:48" x14ac:dyDescent="0.3">
      <c r="A260" t="s">
        <v>1006</v>
      </c>
      <c r="B260" t="s">
        <v>1007</v>
      </c>
      <c r="C260" t="s">
        <v>3110</v>
      </c>
      <c r="D260" t="s">
        <v>721</v>
      </c>
      <c r="E260">
        <v>13439.234813409999</v>
      </c>
      <c r="F260">
        <v>2860.9</v>
      </c>
      <c r="G260">
        <v>16.226431388599998</v>
      </c>
      <c r="H260">
        <f>(Table2[[#This Row],[1Y Return vs Nifty]]-AVERAGE(Table2[1Y Return vs Nifty]))/_xlfn.STDEV.P(Table2[1Y Return vs Nifty])</f>
        <v>-4.5056754194716719E-2</v>
      </c>
      <c r="I260">
        <v>-1.7426989424549799</v>
      </c>
      <c r="J260">
        <f>(Table2[[#This Row],[1M Return vs Nifty]]-AVERAGE(Table2[1M Return vs Nifty]))/_xlfn.STDEV.P(Table2[1M Return vs Nifty])</f>
        <v>-6.8797431163976179E-3</v>
      </c>
      <c r="K260">
        <v>7.0947138273502901</v>
      </c>
      <c r="L260">
        <f>(Table2[[#This Row],[6M Return vs Nifty]]-AVERAGE(Table2[6M Return vs Nifty]))/_xlfn.STDEV.P(Table2[6M Return vs Nifty])</f>
        <v>0.18638497249101268</v>
      </c>
      <c r="M260">
        <v>-6.6422603445875303</v>
      </c>
      <c r="N260">
        <f>(Table2[[#This Row],[1W Return vs Nifty]]-AVERAGE(Table2[1W Return vs Nifty]))/_xlfn.STDEV.P(Table2[1W Return vs Nifty])</f>
        <v>-0.48530590390358203</v>
      </c>
      <c r="O260">
        <v>2899.72</v>
      </c>
      <c r="P260">
        <v>2839.21164448849</v>
      </c>
      <c r="Q260">
        <v>2545.2615364592202</v>
      </c>
      <c r="R260">
        <v>46.3207531951156</v>
      </c>
      <c r="S260" s="1">
        <f>(Table2[[#This Row],[Close Price]]-Table2[[#This Row],[20D EMA]])/Table2[[#This Row],[20D EMA]]</f>
        <v>-1.3387499482708575E-2</v>
      </c>
      <c r="T260" s="1">
        <f>(Table2[[#This Row],[Close Price]]-Table2[[#This Row],[50D EMA]])/Table2[[#This Row],[50D EMA]]</f>
        <v>7.6388653708193031E-3</v>
      </c>
      <c r="U260" s="1">
        <f>(Table2[[#This Row],[Close Price]]-Table2[[#This Row],[200D EMA]])/Table2[[#This Row],[200D EMA]]</f>
        <v>0.12401022803333318</v>
      </c>
      <c r="V260">
        <v>0.481681773156097</v>
      </c>
      <c r="W260">
        <v>2725.8</v>
      </c>
      <c r="X260">
        <v>2872</v>
      </c>
      <c r="Y260">
        <v>2651.1</v>
      </c>
      <c r="Z260">
        <v>2872</v>
      </c>
      <c r="AA260">
        <v>2651.1</v>
      </c>
      <c r="AB260">
        <v>3217</v>
      </c>
      <c r="AC260" s="1">
        <f>(Table2[[#This Row],[Close Price]]/Table2[[#This Row],[Day Low]])-1</f>
        <v>4.9563430919363105E-2</v>
      </c>
      <c r="AD260" s="1">
        <f>(Table2[[#This Row],[Day High]]/Table2[[#This Row],[Close Price]])-1</f>
        <v>3.879897934216503E-3</v>
      </c>
      <c r="AE260" s="1">
        <f>(Table2[[#This Row],[Close Price]]/Table2[[#This Row],[Current Week Low]])-1</f>
        <v>7.9136962015767143E-2</v>
      </c>
      <c r="AF260" s="1">
        <f>(Table2[[#This Row],[Current Week High]]/Table2[[#This Row],[Close Price]])-1</f>
        <v>3.879897934216503E-3</v>
      </c>
      <c r="AG260" s="1">
        <f>(Table2[[#This Row],[Close Price]]/Table2[[#This Row],[Current Month Low]])-1</f>
        <v>7.9136962015767143E-2</v>
      </c>
      <c r="AH260" s="1">
        <f>(Table2[[#This Row],[Current Month High]]/Table2[[#This Row],[Close Price]])-1</f>
        <v>0.12447132021391871</v>
      </c>
      <c r="AI260">
        <v>12.4471320213918</v>
      </c>
      <c r="AJ260">
        <v>49.394255874673597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7.0000000000000007E-2</v>
      </c>
      <c r="AM260" t="s">
        <v>3147</v>
      </c>
      <c r="AN260">
        <v>-7.43</v>
      </c>
      <c r="AO260" t="s">
        <v>3146</v>
      </c>
      <c r="AP260">
        <v>6.5452400899655996E-2</v>
      </c>
      <c r="AQ260">
        <f>(Table2[[#This Row],[Sharpe Ratio]]-AVERAGE(Table2[Sharpe Ratio]))/_xlfn.STDEV.P(Table2[Sharpe Ratio])</f>
        <v>0.1022333019706153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-0.24862412675306839</v>
      </c>
      <c r="AS260">
        <f>_xlfn.RANK.AVG(Table2[[#This Row],[1Y Return vs Nifty Z-Score]],Table2[1Y Return vs Nifty Z-Score])</f>
        <v>309</v>
      </c>
      <c r="AT260">
        <f>_xlfn.RANK.AVG(Table2[[#This Row],[6M Return vs Nifty Z-Score]],Table2[6M Return vs Nifty Z-Score])</f>
        <v>254</v>
      </c>
      <c r="AU260">
        <f>_xlfn.RANK.AVG(Table2[[#This Row],[Sharpe Ratio Z-Score]],Table2[Sharpe Ratio Z-Score])</f>
        <v>310</v>
      </c>
      <c r="AV260">
        <f>(Table2[[#This Row],[Rank 1Y]]+Table2[[#This Row],[Rank 6M]]+Table2[[#This Row],[Rank Sharpe]])/3</f>
        <v>291</v>
      </c>
    </row>
    <row r="261" spans="1:48" x14ac:dyDescent="0.3">
      <c r="A261" t="s">
        <v>1317</v>
      </c>
      <c r="B261" t="s">
        <v>1318</v>
      </c>
      <c r="C261" t="s">
        <v>3112</v>
      </c>
      <c r="D261" t="s">
        <v>1319</v>
      </c>
      <c r="E261">
        <v>8342.3473881099999</v>
      </c>
      <c r="F261">
        <v>261.85000000000002</v>
      </c>
      <c r="G261">
        <v>15.8562759119564</v>
      </c>
      <c r="H261">
        <f>(Table2[[#This Row],[1Y Return vs Nifty]]-AVERAGE(Table2[1Y Return vs Nifty]))/_xlfn.STDEV.P(Table2[1Y Return vs Nifty])</f>
        <v>-5.164692286218002E-2</v>
      </c>
      <c r="I261">
        <v>7.8227861136757797</v>
      </c>
      <c r="J261">
        <f>(Table2[[#This Row],[1M Return vs Nifty]]-AVERAGE(Table2[1M Return vs Nifty]))/_xlfn.STDEV.P(Table2[1M Return vs Nifty])</f>
        <v>1.0989472606369439</v>
      </c>
      <c r="K261">
        <v>36.815704626561299</v>
      </c>
      <c r="L261">
        <f>(Table2[[#This Row],[6M Return vs Nifty]]-AVERAGE(Table2[6M Return vs Nifty]))/_xlfn.STDEV.P(Table2[6M Return vs Nifty])</f>
        <v>1.2582638819965455</v>
      </c>
      <c r="M261">
        <v>-3.1558045235022201</v>
      </c>
      <c r="N261">
        <f>(Table2[[#This Row],[1W Return vs Nifty]]-AVERAGE(Table2[1W Return vs Nifty]))/_xlfn.STDEV.P(Table2[1W Return vs Nifty])</f>
        <v>0.27360630398422769</v>
      </c>
      <c r="O261">
        <v>261.22000000000003</v>
      </c>
      <c r="P261">
        <v>253.493281204412</v>
      </c>
      <c r="Q261">
        <v>222.77136765053299</v>
      </c>
      <c r="R261">
        <v>50.208995526195601</v>
      </c>
      <c r="S261" s="1">
        <f>(Table2[[#This Row],[Close Price]]-Table2[[#This Row],[20D EMA]])/Table2[[#This Row],[20D EMA]]</f>
        <v>2.4117602021284565E-3</v>
      </c>
      <c r="T261" s="1">
        <f>(Table2[[#This Row],[Close Price]]-Table2[[#This Row],[50D EMA]])/Table2[[#This Row],[50D EMA]]</f>
        <v>3.2966233881557318E-2</v>
      </c>
      <c r="U261" s="1">
        <f>(Table2[[#This Row],[Close Price]]-Table2[[#This Row],[200D EMA]])/Table2[[#This Row],[200D EMA]]</f>
        <v>0.17542035478621587</v>
      </c>
      <c r="V261">
        <v>0.50557006265250304</v>
      </c>
      <c r="W261">
        <v>258</v>
      </c>
      <c r="X261">
        <v>264.3</v>
      </c>
      <c r="Y261">
        <v>250.6</v>
      </c>
      <c r="Z261">
        <v>264.3</v>
      </c>
      <c r="AA261">
        <v>249.7</v>
      </c>
      <c r="AB261">
        <v>277.3</v>
      </c>
      <c r="AC261" s="1">
        <f>(Table2[[#This Row],[Close Price]]/Table2[[#This Row],[Day Low]])-1</f>
        <v>1.492248062015511E-2</v>
      </c>
      <c r="AD261" s="1">
        <f>(Table2[[#This Row],[Day High]]/Table2[[#This Row],[Close Price]])-1</f>
        <v>9.3565018140155942E-3</v>
      </c>
      <c r="AE261" s="1">
        <f>(Table2[[#This Row],[Close Price]]/Table2[[#This Row],[Current Week Low]])-1</f>
        <v>4.4892258579409594E-2</v>
      </c>
      <c r="AF261" s="1">
        <f>(Table2[[#This Row],[Current Week High]]/Table2[[#This Row],[Close Price]])-1</f>
        <v>9.3565018140155942E-3</v>
      </c>
      <c r="AG261" s="1">
        <f>(Table2[[#This Row],[Close Price]]/Table2[[#This Row],[Current Month Low]])-1</f>
        <v>4.8658390068081925E-2</v>
      </c>
      <c r="AH261" s="1">
        <f>(Table2[[#This Row],[Current Month High]]/Table2[[#This Row],[Close Price]])-1</f>
        <v>5.9003246133282339E-2</v>
      </c>
      <c r="AI261">
        <v>5.9003246133282303</v>
      </c>
      <c r="AJ261">
        <v>54.392688679245197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0.23</v>
      </c>
      <c r="AM261" t="s">
        <v>3147</v>
      </c>
      <c r="AN261">
        <v>-0.59</v>
      </c>
      <c r="AO261" t="s">
        <v>3146</v>
      </c>
      <c r="AP261">
        <v>5.3480399915930002E-3</v>
      </c>
      <c r="AQ261">
        <f>(Table2[[#This Row],[Sharpe Ratio]]-AVERAGE(Table2[Sharpe Ratio]))/_xlfn.STDEV.P(Table2[Sharpe Ratio])</f>
        <v>-0.61215039017378114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1.9670201335817561</v>
      </c>
      <c r="AS261">
        <f>_xlfn.RANK.AVG(Table2[[#This Row],[1Y Return vs Nifty Z-Score]],Table2[1Y Return vs Nifty Z-Score])</f>
        <v>314</v>
      </c>
      <c r="AT261">
        <f>_xlfn.RANK.AVG(Table2[[#This Row],[6M Return vs Nifty Z-Score]],Table2[6M Return vs Nifty Z-Score])</f>
        <v>75</v>
      </c>
      <c r="AU261">
        <f>_xlfn.RANK.AVG(Table2[[#This Row],[Sharpe Ratio Z-Score]],Table2[Sharpe Ratio Z-Score])</f>
        <v>485</v>
      </c>
      <c r="AV261">
        <f>(Table2[[#This Row],[Rank 1Y]]+Table2[[#This Row],[Rank 6M]]+Table2[[#This Row],[Rank Sharpe]])/3</f>
        <v>291.33333333333331</v>
      </c>
    </row>
    <row r="262" spans="1:48" x14ac:dyDescent="0.3">
      <c r="A262" t="s">
        <v>1859</v>
      </c>
      <c r="B262" t="s">
        <v>1860</v>
      </c>
      <c r="C262" t="s">
        <v>3100</v>
      </c>
      <c r="D262" t="s">
        <v>271</v>
      </c>
      <c r="E262">
        <v>3877.4309305199899</v>
      </c>
      <c r="F262">
        <v>1420.3</v>
      </c>
      <c r="G262">
        <v>19.7414568946818</v>
      </c>
      <c r="H262">
        <f>(Table2[[#This Row],[1Y Return vs Nifty]]-AVERAGE(Table2[1Y Return vs Nifty]))/_xlfn.STDEV.P(Table2[1Y Return vs Nifty])</f>
        <v>1.7524005559429859E-2</v>
      </c>
      <c r="I262">
        <v>11.9892626421753</v>
      </c>
      <c r="J262">
        <f>(Table2[[#This Row],[1M Return vs Nifty]]-AVERAGE(Table2[1M Return vs Nifty]))/_xlfn.STDEV.P(Table2[1M Return vs Nifty])</f>
        <v>1.5806167451097934</v>
      </c>
      <c r="K262">
        <v>-0.38508201939330799</v>
      </c>
      <c r="L262">
        <f>(Table2[[#This Row],[6M Return vs Nifty]]-AVERAGE(Table2[6M Return vs Nifty]))/_xlfn.STDEV.P(Table2[6M Return vs Nifty])</f>
        <v>-8.3371694428193033E-2</v>
      </c>
      <c r="M262">
        <v>4.2621406806644897</v>
      </c>
      <c r="N262">
        <f>(Table2[[#This Row],[1W Return vs Nifty]]-AVERAGE(Table2[1W Return vs Nifty]))/_xlfn.STDEV.P(Table2[1W Return vs Nifty])</f>
        <v>1.8883031370370269</v>
      </c>
      <c r="O262">
        <v>1416.82</v>
      </c>
      <c r="P262">
        <v>1394.2035015594299</v>
      </c>
      <c r="Q262">
        <v>1276.3341362624301</v>
      </c>
      <c r="R262">
        <v>48.322829542055402</v>
      </c>
      <c r="S262" s="1">
        <f>(Table2[[#This Row],[Close Price]]-Table2[[#This Row],[20D EMA]])/Table2[[#This Row],[20D EMA]]</f>
        <v>2.4562047401928393E-3</v>
      </c>
      <c r="T262" s="1">
        <f>(Table2[[#This Row],[Close Price]]-Table2[[#This Row],[50D EMA]])/Table2[[#This Row],[50D EMA]]</f>
        <v>1.8717854611167487E-2</v>
      </c>
      <c r="U262" s="1">
        <f>(Table2[[#This Row],[Close Price]]-Table2[[#This Row],[200D EMA]])/Table2[[#This Row],[200D EMA]]</f>
        <v>0.1127963749047363</v>
      </c>
      <c r="V262">
        <v>3.1385583628256901</v>
      </c>
      <c r="W262">
        <v>1403.55</v>
      </c>
      <c r="X262">
        <v>1458.8</v>
      </c>
      <c r="Y262">
        <v>1403.55</v>
      </c>
      <c r="Z262">
        <v>1546.35</v>
      </c>
      <c r="AA262">
        <v>1365.6</v>
      </c>
      <c r="AB262">
        <v>1552.8</v>
      </c>
      <c r="AC262" s="1">
        <f>(Table2[[#This Row],[Close Price]]/Table2[[#This Row],[Day Low]])-1</f>
        <v>1.1934024438032154E-2</v>
      </c>
      <c r="AD262" s="1">
        <f>(Table2[[#This Row],[Day High]]/Table2[[#This Row],[Close Price]])-1</f>
        <v>2.7106949236076927E-2</v>
      </c>
      <c r="AE262" s="1">
        <f>(Table2[[#This Row],[Close Price]]/Table2[[#This Row],[Current Week Low]])-1</f>
        <v>1.1934024438032154E-2</v>
      </c>
      <c r="AF262" s="1">
        <f>(Table2[[#This Row],[Current Week High]]/Table2[[#This Row],[Close Price]])-1</f>
        <v>8.8748855875519173E-2</v>
      </c>
      <c r="AG262" s="1">
        <f>(Table2[[#This Row],[Close Price]]/Table2[[#This Row],[Current Month Low]])-1</f>
        <v>4.0055653192735852E-2</v>
      </c>
      <c r="AH262" s="1">
        <f>(Table2[[#This Row],[Current Month High]]/Table2[[#This Row],[Close Price]])-1</f>
        <v>9.3290149968316527E-2</v>
      </c>
      <c r="AI262">
        <v>9.3290149968316491</v>
      </c>
      <c r="AJ262">
        <v>50.758942787389799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-0.03</v>
      </c>
      <c r="AM262" t="s">
        <v>3146</v>
      </c>
      <c r="AN262">
        <v>2.15</v>
      </c>
      <c r="AO262" t="s">
        <v>3147</v>
      </c>
      <c r="AP262">
        <v>9.4832037704645003E-2</v>
      </c>
      <c r="AQ262">
        <f>(Table2[[#This Row],[Sharpe Ratio]]-AVERAGE(Table2[Sharpe Ratio]))/_xlfn.STDEV.P(Table2[Sharpe Ratio])</f>
        <v>0.45143148156217072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3.8545036748402279</v>
      </c>
      <c r="AS262">
        <f>_xlfn.RANK.AVG(Table2[[#This Row],[1Y Return vs Nifty Z-Score]],Table2[1Y Return vs Nifty Z-Score])</f>
        <v>287</v>
      </c>
      <c r="AT262">
        <f>_xlfn.RANK.AVG(Table2[[#This Row],[6M Return vs Nifty Z-Score]],Table2[6M Return vs Nifty Z-Score])</f>
        <v>357</v>
      </c>
      <c r="AU262">
        <f>_xlfn.RANK.AVG(Table2[[#This Row],[Sharpe Ratio Z-Score]],Table2[Sharpe Ratio Z-Score])</f>
        <v>230</v>
      </c>
      <c r="AV262">
        <f>(Table2[[#This Row],[Rank 1Y]]+Table2[[#This Row],[Rank 6M]]+Table2[[#This Row],[Rank Sharpe]])/3</f>
        <v>291.33333333333331</v>
      </c>
    </row>
    <row r="263" spans="1:48" x14ac:dyDescent="0.3">
      <c r="A263" t="s">
        <v>221</v>
      </c>
      <c r="B263" t="s">
        <v>222</v>
      </c>
      <c r="C263" t="s">
        <v>3101</v>
      </c>
      <c r="D263" t="s">
        <v>43</v>
      </c>
      <c r="E263">
        <v>110994.36886243999</v>
      </c>
      <c r="F263">
        <v>768.4</v>
      </c>
      <c r="G263">
        <v>19.244770723030999</v>
      </c>
      <c r="H263">
        <f>(Table2[[#This Row],[1Y Return vs Nifty]]-AVERAGE(Table2[1Y Return vs Nifty]))/_xlfn.STDEV.P(Table2[1Y Return vs Nifty])</f>
        <v>8.6811115526851477E-3</v>
      </c>
      <c r="I263">
        <v>1.5715529364221801</v>
      </c>
      <c r="J263">
        <f>(Table2[[#This Row],[1M Return vs Nifty]]-AVERAGE(Table2[1M Return vs Nifty]))/_xlfn.STDEV.P(Table2[1M Return vs Nifty])</f>
        <v>0.37626749964194312</v>
      </c>
      <c r="K263">
        <v>29.1858942252275</v>
      </c>
      <c r="L263">
        <f>(Table2[[#This Row],[6M Return vs Nifty]]-AVERAGE(Table2[6M Return vs Nifty]))/_xlfn.STDEV.P(Table2[6M Return vs Nifty])</f>
        <v>0.98309698369338583</v>
      </c>
      <c r="M263">
        <v>0.368096558677589</v>
      </c>
      <c r="N263">
        <f>(Table2[[#This Row],[1W Return vs Nifty]]-AVERAGE(Table2[1W Return vs Nifty]))/_xlfn.STDEV.P(Table2[1W Return vs Nifty])</f>
        <v>1.0406693869240882</v>
      </c>
      <c r="O263">
        <v>751.05</v>
      </c>
      <c r="P263">
        <v>741.47529711131995</v>
      </c>
      <c r="Q263">
        <v>657.33707410737202</v>
      </c>
      <c r="R263">
        <v>60.078634250894197</v>
      </c>
      <c r="S263" s="1">
        <f>(Table2[[#This Row],[Close Price]]-Table2[[#This Row],[20D EMA]])/Table2[[#This Row],[20D EMA]]</f>
        <v>2.3100991944610908E-2</v>
      </c>
      <c r="T263" s="1">
        <f>(Table2[[#This Row],[Close Price]]-Table2[[#This Row],[50D EMA]])/Table2[[#This Row],[50D EMA]]</f>
        <v>3.6312339728072886E-2</v>
      </c>
      <c r="U263" s="1">
        <f>(Table2[[#This Row],[Close Price]]-Table2[[#This Row],[200D EMA]])/Table2[[#This Row],[200D EMA]]</f>
        <v>0.16895886489202722</v>
      </c>
      <c r="V263">
        <v>0.87005019898536695</v>
      </c>
      <c r="W263">
        <v>732.45</v>
      </c>
      <c r="X263">
        <v>773.9</v>
      </c>
      <c r="Y263">
        <v>732.45</v>
      </c>
      <c r="Z263">
        <v>773.9</v>
      </c>
      <c r="AA263">
        <v>701.2</v>
      </c>
      <c r="AB263">
        <v>796.8</v>
      </c>
      <c r="AC263" s="1">
        <f>(Table2[[#This Row],[Close Price]]/Table2[[#This Row],[Day Low]])-1</f>
        <v>4.9081848590347477E-2</v>
      </c>
      <c r="AD263" s="1">
        <f>(Table2[[#This Row],[Day High]]/Table2[[#This Row],[Close Price]])-1</f>
        <v>7.1577303487766475E-3</v>
      </c>
      <c r="AE263" s="1">
        <f>(Table2[[#This Row],[Close Price]]/Table2[[#This Row],[Current Week Low]])-1</f>
        <v>4.9081848590347477E-2</v>
      </c>
      <c r="AF263" s="1">
        <f>(Table2[[#This Row],[Current Week High]]/Table2[[#This Row],[Close Price]])-1</f>
        <v>7.1577303487766475E-3</v>
      </c>
      <c r="AG263" s="1">
        <f>(Table2[[#This Row],[Close Price]]/Table2[[#This Row],[Current Month Low]])-1</f>
        <v>9.5835710211066738E-2</v>
      </c>
      <c r="AH263" s="1">
        <f>(Table2[[#This Row],[Current Month High]]/Table2[[#This Row],[Close Price]])-1</f>
        <v>3.6959916710046725E-2</v>
      </c>
      <c r="AI263">
        <v>3.6959916710046699</v>
      </c>
      <c r="AJ263">
        <v>65.799978422699297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-0.02</v>
      </c>
      <c r="AM263" t="s">
        <v>3146</v>
      </c>
      <c r="AN263">
        <v>3.48</v>
      </c>
      <c r="AO263" t="s">
        <v>3147</v>
      </c>
      <c r="AP263">
        <v>9.0257700657700001E-4</v>
      </c>
      <c r="AQ263">
        <f>(Table2[[#This Row],[Sharpe Ratio]]-AVERAGE(Table2[Sharpe Ratio]))/_xlfn.STDEV.P(Table2[Sharpe Ratio])</f>
        <v>-0.66498792496405545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1.7437270568480467</v>
      </c>
      <c r="AS263">
        <f>_xlfn.RANK.AVG(Table2[[#This Row],[1Y Return vs Nifty Z-Score]],Table2[1Y Return vs Nifty Z-Score])</f>
        <v>293</v>
      </c>
      <c r="AT263">
        <f>_xlfn.RANK.AVG(Table2[[#This Row],[6M Return vs Nifty Z-Score]],Table2[6M Return vs Nifty Z-Score])</f>
        <v>95</v>
      </c>
      <c r="AU263">
        <f>_xlfn.RANK.AVG(Table2[[#This Row],[Sharpe Ratio Z-Score]],Table2[Sharpe Ratio Z-Score])</f>
        <v>492</v>
      </c>
      <c r="AV263">
        <f>(Table2[[#This Row],[Rank 1Y]]+Table2[[#This Row],[Rank 6M]]+Table2[[#This Row],[Rank Sharpe]])/3</f>
        <v>293.33333333333331</v>
      </c>
    </row>
    <row r="264" spans="1:48" x14ac:dyDescent="0.3">
      <c r="A264" t="s">
        <v>954</v>
      </c>
      <c r="B264" t="s">
        <v>955</v>
      </c>
      <c r="C264" t="s">
        <v>3105</v>
      </c>
      <c r="D264" t="s">
        <v>249</v>
      </c>
      <c r="E264">
        <v>14898.186159999999</v>
      </c>
      <c r="F264">
        <v>1467.05</v>
      </c>
      <c r="G264">
        <v>0.552000701718661</v>
      </c>
      <c r="H264">
        <f>(Table2[[#This Row],[1Y Return vs Nifty]]-AVERAGE(Table2[1Y Return vs Nifty]))/_xlfn.STDEV.P(Table2[1Y Return vs Nifty])</f>
        <v>-0.32412095426994536</v>
      </c>
      <c r="I264">
        <v>12.983561505559599</v>
      </c>
      <c r="J264">
        <f>(Table2[[#This Row],[1M Return vs Nifty]]-AVERAGE(Table2[1M Return vs Nifty]))/_xlfn.STDEV.P(Table2[1M Return vs Nifty])</f>
        <v>1.6955636115237347</v>
      </c>
      <c r="K264">
        <v>-0.34788410018604699</v>
      </c>
      <c r="L264">
        <f>(Table2[[#This Row],[6M Return vs Nifty]]-AVERAGE(Table2[6M Return vs Nifty]))/_xlfn.STDEV.P(Table2[6M Return vs Nifty])</f>
        <v>-8.2030162265112769E-2</v>
      </c>
      <c r="M264">
        <v>8.1197899502437192</v>
      </c>
      <c r="N264">
        <f>(Table2[[#This Row],[1W Return vs Nifty]]-AVERAGE(Table2[1W Return vs Nifty]))/_xlfn.STDEV.P(Table2[1W Return vs Nifty])</f>
        <v>2.7280146591872838</v>
      </c>
      <c r="O264">
        <v>1411.56</v>
      </c>
      <c r="P264">
        <v>1362.2688737916101</v>
      </c>
      <c r="Q264">
        <v>1263.8433579233899</v>
      </c>
      <c r="R264">
        <v>60.952238175564901</v>
      </c>
      <c r="S264" s="1">
        <f>(Table2[[#This Row],[Close Price]]-Table2[[#This Row],[20D EMA]])/Table2[[#This Row],[20D EMA]]</f>
        <v>3.9311116778599574E-2</v>
      </c>
      <c r="T264" s="1">
        <f>(Table2[[#This Row],[Close Price]]-Table2[[#This Row],[50D EMA]])/Table2[[#This Row],[50D EMA]]</f>
        <v>7.6916626536986069E-2</v>
      </c>
      <c r="U264" s="1">
        <f>(Table2[[#This Row],[Close Price]]-Table2[[#This Row],[200D EMA]])/Table2[[#This Row],[200D EMA]]</f>
        <v>0.16078467383054265</v>
      </c>
      <c r="V264">
        <v>0.61161011766955498</v>
      </c>
      <c r="W264">
        <v>1456.15</v>
      </c>
      <c r="X264">
        <v>1517.05</v>
      </c>
      <c r="Y264">
        <v>1438.8</v>
      </c>
      <c r="Z264">
        <v>1517.05</v>
      </c>
      <c r="AA264">
        <v>1335</v>
      </c>
      <c r="AB264">
        <v>1517.05</v>
      </c>
      <c r="AC264" s="1">
        <f>(Table2[[#This Row],[Close Price]]/Table2[[#This Row],[Day Low]])-1</f>
        <v>7.4854925660130522E-3</v>
      </c>
      <c r="AD264" s="1">
        <f>(Table2[[#This Row],[Day High]]/Table2[[#This Row],[Close Price]])-1</f>
        <v>3.408200129511596E-2</v>
      </c>
      <c r="AE264" s="1">
        <f>(Table2[[#This Row],[Close Price]]/Table2[[#This Row],[Current Week Low]])-1</f>
        <v>1.963441757019746E-2</v>
      </c>
      <c r="AF264" s="1">
        <f>(Table2[[#This Row],[Current Week High]]/Table2[[#This Row],[Close Price]])-1</f>
        <v>3.408200129511596E-2</v>
      </c>
      <c r="AG264" s="1">
        <f>(Table2[[#This Row],[Close Price]]/Table2[[#This Row],[Current Month Low]])-1</f>
        <v>9.8913857677902506E-2</v>
      </c>
      <c r="AH264" s="1">
        <f>(Table2[[#This Row],[Current Month High]]/Table2[[#This Row],[Close Price]])-1</f>
        <v>3.408200129511596E-2</v>
      </c>
      <c r="AI264">
        <v>12.402440271292701</v>
      </c>
      <c r="AJ264">
        <v>47.746613626063699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0.17</v>
      </c>
      <c r="AM264" t="s">
        <v>3147</v>
      </c>
      <c r="AN264">
        <v>3.95</v>
      </c>
      <c r="AO264" t="s">
        <v>3147</v>
      </c>
      <c r="AP264">
        <v>0.14329215418313099</v>
      </c>
      <c r="AQ264">
        <f>(Table2[[#This Row],[Sharpe Ratio]]-AVERAGE(Table2[Sharpe Ratio]))/_xlfn.STDEV.P(Table2[Sharpe Ratio])</f>
        <v>1.0274149278316105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5.0448420820075706</v>
      </c>
      <c r="AS264">
        <f>_xlfn.RANK.AVG(Table2[[#This Row],[1Y Return vs Nifty Z-Score]],Table2[1Y Return vs Nifty Z-Score])</f>
        <v>411</v>
      </c>
      <c r="AT264">
        <f>_xlfn.RANK.AVG(Table2[[#This Row],[6M Return vs Nifty Z-Score]],Table2[6M Return vs Nifty Z-Score])</f>
        <v>356</v>
      </c>
      <c r="AU264">
        <f>_xlfn.RANK.AVG(Table2[[#This Row],[Sharpe Ratio Z-Score]],Table2[Sharpe Ratio Z-Score])</f>
        <v>114</v>
      </c>
      <c r="AV264">
        <f>(Table2[[#This Row],[Rank 1Y]]+Table2[[#This Row],[Rank 6M]]+Table2[[#This Row],[Rank Sharpe]])/3</f>
        <v>293.66666666666669</v>
      </c>
    </row>
    <row r="265" spans="1:48" x14ac:dyDescent="0.3">
      <c r="A265" t="s">
        <v>701</v>
      </c>
      <c r="B265" t="s">
        <v>702</v>
      </c>
      <c r="C265" t="s">
        <v>3112</v>
      </c>
      <c r="D265" t="s">
        <v>464</v>
      </c>
      <c r="E265">
        <v>24845.51124</v>
      </c>
      <c r="F265">
        <v>3544.7</v>
      </c>
      <c r="G265">
        <v>-1.4146554787913099</v>
      </c>
      <c r="H265">
        <f>(Table2[[#This Row],[1Y Return vs Nifty]]-AVERAGE(Table2[1Y Return vs Nifty]))/_xlfn.STDEV.P(Table2[1Y Return vs Nifty])</f>
        <v>-0.35913487884561468</v>
      </c>
      <c r="I265">
        <v>1.17264449442813</v>
      </c>
      <c r="J265">
        <f>(Table2[[#This Row],[1M Return vs Nifty]]-AVERAGE(Table2[1M Return vs Nifty]))/_xlfn.STDEV.P(Table2[1M Return vs Nifty])</f>
        <v>0.33015130954874267</v>
      </c>
      <c r="K265">
        <v>6.3143984798578803</v>
      </c>
      <c r="L265">
        <f>(Table2[[#This Row],[6M Return vs Nifty]]-AVERAGE(Table2[6M Return vs Nifty]))/_xlfn.STDEV.P(Table2[6M Return vs Nifty])</f>
        <v>0.15824312589541403</v>
      </c>
      <c r="M265">
        <v>-3.04974031683604</v>
      </c>
      <c r="N265">
        <f>(Table2[[#This Row],[1W Return vs Nifty]]-AVERAGE(Table2[1W Return vs Nifty]))/_xlfn.STDEV.P(Table2[1W Return vs Nifty])</f>
        <v>0.2966937674111535</v>
      </c>
      <c r="O265">
        <v>3572.86</v>
      </c>
      <c r="P265">
        <v>3599.2755631673699</v>
      </c>
      <c r="Q265">
        <v>3377.3063395653899</v>
      </c>
      <c r="R265">
        <v>48.179960693307102</v>
      </c>
      <c r="S265" s="1">
        <f>(Table2[[#This Row],[Close Price]]-Table2[[#This Row],[20D EMA]])/Table2[[#This Row],[20D EMA]]</f>
        <v>-7.8816410382719464E-3</v>
      </c>
      <c r="T265" s="1">
        <f>(Table2[[#This Row],[Close Price]]-Table2[[#This Row],[50D EMA]])/Table2[[#This Row],[50D EMA]]</f>
        <v>-1.5162929931195232E-2</v>
      </c>
      <c r="U265" s="1">
        <f>(Table2[[#This Row],[Close Price]]-Table2[[#This Row],[200D EMA]])/Table2[[#This Row],[200D EMA]]</f>
        <v>4.956425138980762E-2</v>
      </c>
      <c r="V265">
        <v>0.41508646701722601</v>
      </c>
      <c r="W265">
        <v>3473.35</v>
      </c>
      <c r="X265">
        <v>3574</v>
      </c>
      <c r="Y265">
        <v>3428</v>
      </c>
      <c r="Z265">
        <v>3574</v>
      </c>
      <c r="AA265">
        <v>3422.3</v>
      </c>
      <c r="AB265">
        <v>3720</v>
      </c>
      <c r="AC265" s="1">
        <f>(Table2[[#This Row],[Close Price]]/Table2[[#This Row],[Day Low]])-1</f>
        <v>2.0542127916852504E-2</v>
      </c>
      <c r="AD265" s="1">
        <f>(Table2[[#This Row],[Day High]]/Table2[[#This Row],[Close Price]])-1</f>
        <v>8.265861709030542E-3</v>
      </c>
      <c r="AE265" s="1">
        <f>(Table2[[#This Row],[Close Price]]/Table2[[#This Row],[Current Week Low]])-1</f>
        <v>3.4043173862310372E-2</v>
      </c>
      <c r="AF265" s="1">
        <f>(Table2[[#This Row],[Current Week High]]/Table2[[#This Row],[Close Price]])-1</f>
        <v>8.265861709030542E-3</v>
      </c>
      <c r="AG265" s="1">
        <f>(Table2[[#This Row],[Close Price]]/Table2[[#This Row],[Current Month Low]])-1</f>
        <v>3.5765420915758295E-2</v>
      </c>
      <c r="AH265" s="1">
        <f>(Table2[[#This Row],[Current Month High]]/Table2[[#This Row],[Close Price]])-1</f>
        <v>4.9454114593618703E-2</v>
      </c>
      <c r="AI265">
        <v>12.237989110502999</v>
      </c>
      <c r="AJ265">
        <v>37.311640519077997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-0.04</v>
      </c>
      <c r="AM265" t="s">
        <v>3146</v>
      </c>
      <c r="AN265">
        <v>0.28000000000000003</v>
      </c>
      <c r="AO265" t="s">
        <v>3147</v>
      </c>
      <c r="AP265">
        <v>0.110530827641174</v>
      </c>
      <c r="AQ265">
        <f>(Table2[[#This Row],[Sharpe Ratio]]-AVERAGE(Table2[Sharpe Ratio]))/_xlfn.STDEV.P(Table2[Sharpe Ratio])</f>
        <v>0.63802292597019861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427</v>
      </c>
      <c r="AT265">
        <f>_xlfn.RANK.AVG(Table2[[#This Row],[6M Return vs Nifty Z-Score]],Table2[6M Return vs Nifty Z-Score])</f>
        <v>269</v>
      </c>
      <c r="AU265">
        <f>_xlfn.RANK.AVG(Table2[[#This Row],[Sharpe Ratio Z-Score]],Table2[Sharpe Ratio Z-Score])</f>
        <v>186</v>
      </c>
      <c r="AV265">
        <f>(Table2[[#This Row],[Rank 1Y]]+Table2[[#This Row],[Rank 6M]]+Table2[[#This Row],[Rank Sharpe]])/3</f>
        <v>294</v>
      </c>
    </row>
    <row r="266" spans="1:48" x14ac:dyDescent="0.3">
      <c r="A266" t="s">
        <v>1258</v>
      </c>
      <c r="B266" t="s">
        <v>1259</v>
      </c>
      <c r="C266" t="s">
        <v>3111</v>
      </c>
      <c r="D266" t="s">
        <v>88</v>
      </c>
      <c r="E266">
        <v>8904.2722551200004</v>
      </c>
      <c r="F266">
        <v>1145.6500000000001</v>
      </c>
      <c r="G266">
        <v>44.880386372297899</v>
      </c>
      <c r="H266">
        <f>(Table2[[#This Row],[1Y Return vs Nifty]]-AVERAGE(Table2[1Y Return vs Nifty]))/_xlfn.STDEV.P(Table2[1Y Return vs Nifty])</f>
        <v>0.46509211093821196</v>
      </c>
      <c r="I266">
        <v>-10.2479331044948</v>
      </c>
      <c r="J266">
        <f>(Table2[[#This Row],[1M Return vs Nifty]]-AVERAGE(Table2[1M Return vs Nifty]))/_xlfn.STDEV.P(Table2[1M Return vs Nifty])</f>
        <v>-0.99013543317687724</v>
      </c>
      <c r="K266">
        <v>14.2410810883813</v>
      </c>
      <c r="L266">
        <f>(Table2[[#This Row],[6M Return vs Nifty]]-AVERAGE(Table2[6M Return vs Nifty]))/_xlfn.STDEV.P(Table2[6M Return vs Nifty])</f>
        <v>0.44411663421217268</v>
      </c>
      <c r="M266">
        <v>-10.492626047759799</v>
      </c>
      <c r="N266">
        <f>(Table2[[#This Row],[1W Return vs Nifty]]-AVERAGE(Table2[1W Return vs Nifty]))/_xlfn.STDEV.P(Table2[1W Return vs Nifty])</f>
        <v>-1.3234319800459549</v>
      </c>
      <c r="O266">
        <v>1300.25</v>
      </c>
      <c r="P266">
        <v>1263.3089285938399</v>
      </c>
      <c r="Q266">
        <v>1009.7429467824001</v>
      </c>
      <c r="R266">
        <v>16.179115400269701</v>
      </c>
      <c r="S266" s="1">
        <f>(Table2[[#This Row],[Close Price]]-Table2[[#This Row],[20D EMA]])/Table2[[#This Row],[20D EMA]]</f>
        <v>-0.11890021149778882</v>
      </c>
      <c r="T266" s="1">
        <f>(Table2[[#This Row],[Close Price]]-Table2[[#This Row],[50D EMA]])/Table2[[#This Row],[50D EMA]]</f>
        <v>-9.3135515732326285E-2</v>
      </c>
      <c r="U266" s="1">
        <f>(Table2[[#This Row],[Close Price]]-Table2[[#This Row],[200D EMA]])/Table2[[#This Row],[200D EMA]]</f>
        <v>0.13459569452866707</v>
      </c>
      <c r="V266">
        <v>1.24350149016067</v>
      </c>
      <c r="W266">
        <v>1035.5999999999999</v>
      </c>
      <c r="X266">
        <v>1199</v>
      </c>
      <c r="Y266">
        <v>1035.5999999999999</v>
      </c>
      <c r="Z266">
        <v>1250</v>
      </c>
      <c r="AA266">
        <v>1035.5999999999999</v>
      </c>
      <c r="AB266">
        <v>1544</v>
      </c>
      <c r="AC266" s="1">
        <f>(Table2[[#This Row],[Close Price]]/Table2[[#This Row],[Day Low]])-1</f>
        <v>0.10626689841637726</v>
      </c>
      <c r="AD266" s="1">
        <f>(Table2[[#This Row],[Day High]]/Table2[[#This Row],[Close Price]])-1</f>
        <v>4.6567450792126763E-2</v>
      </c>
      <c r="AE266" s="1">
        <f>(Table2[[#This Row],[Close Price]]/Table2[[#This Row],[Current Week Low]])-1</f>
        <v>0.10626689841637726</v>
      </c>
      <c r="AF266" s="1">
        <f>(Table2[[#This Row],[Current Week High]]/Table2[[#This Row],[Close Price]])-1</f>
        <v>9.1083664295378064E-2</v>
      </c>
      <c r="AG266" s="1">
        <f>(Table2[[#This Row],[Close Price]]/Table2[[#This Row],[Current Month Low]])-1</f>
        <v>0.10626689841637726</v>
      </c>
      <c r="AH266" s="1">
        <f>(Table2[[#This Row],[Current Month High]]/Table2[[#This Row],[Close Price]])-1</f>
        <v>0.34770654213765106</v>
      </c>
      <c r="AI266">
        <v>34.770654213765098</v>
      </c>
      <c r="AJ266">
        <v>81.849206349206298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0.12</v>
      </c>
      <c r="AM266" t="s">
        <v>3147</v>
      </c>
      <c r="AN266">
        <v>-17.600000000000001</v>
      </c>
      <c r="AO266" t="s">
        <v>3146</v>
      </c>
      <c r="AQ266">
        <f>(Table2[[#This Row],[Sharpe Ratio]]-AVERAGE(Table2[Sharpe Ratio]))/_xlfn.STDEV.P(Table2[Sharpe Ratio])</f>
        <v>-0.67571570385832558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-2.080074371930773</v>
      </c>
      <c r="AS266">
        <f>_xlfn.RANK.AVG(Table2[[#This Row],[1Y Return vs Nifty Z-Score]],Table2[1Y Return vs Nifty Z-Score])</f>
        <v>177</v>
      </c>
      <c r="AT266">
        <f>_xlfn.RANK.AVG(Table2[[#This Row],[6M Return vs Nifty Z-Score]],Table2[6M Return vs Nifty Z-Score])</f>
        <v>185</v>
      </c>
      <c r="AU266">
        <f>_xlfn.RANK.AVG(Table2[[#This Row],[Sharpe Ratio Z-Score]],Table2[Sharpe Ratio Z-Score])</f>
        <v>521.5</v>
      </c>
      <c r="AV266">
        <f>(Table2[[#This Row],[Rank 1Y]]+Table2[[#This Row],[Rank 6M]]+Table2[[#This Row],[Rank Sharpe]])/3</f>
        <v>294.5</v>
      </c>
    </row>
    <row r="267" spans="1:48" x14ac:dyDescent="0.3">
      <c r="A267" t="s">
        <v>767</v>
      </c>
      <c r="B267" t="s">
        <v>768</v>
      </c>
      <c r="C267" t="s">
        <v>3100</v>
      </c>
      <c r="D267" t="s">
        <v>769</v>
      </c>
      <c r="E267">
        <v>20831.093059899998</v>
      </c>
      <c r="F267">
        <v>1484.15</v>
      </c>
      <c r="G267">
        <v>11.191825342156999</v>
      </c>
      <c r="H267">
        <f>(Table2[[#This Row],[1Y Return vs Nifty]]-AVERAGE(Table2[1Y Return vs Nifty]))/_xlfn.STDEV.P(Table2[1Y Return vs Nifty])</f>
        <v>-0.13469179977378307</v>
      </c>
      <c r="I267">
        <v>-2.3046541282952502</v>
      </c>
      <c r="J267">
        <f>(Table2[[#This Row],[1M Return vs Nifty]]-AVERAGE(Table2[1M Return vs Nifty]))/_xlfn.STDEV.P(Table2[1M Return vs Nifty])</f>
        <v>-7.1845107209785777E-2</v>
      </c>
      <c r="K267">
        <v>26.1682184726738</v>
      </c>
      <c r="L267">
        <f>(Table2[[#This Row],[6M Return vs Nifty]]-AVERAGE(Table2[6M Return vs Nifty]))/_xlfn.STDEV.P(Table2[6M Return vs Nifty])</f>
        <v>0.87426538326859726</v>
      </c>
      <c r="M267">
        <v>-2.6834104228023401</v>
      </c>
      <c r="N267">
        <f>(Table2[[#This Row],[1W Return vs Nifty]]-AVERAGE(Table2[1W Return vs Nifty]))/_xlfn.STDEV.P(Table2[1W Return vs Nifty])</f>
        <v>0.37643441033428082</v>
      </c>
      <c r="O267">
        <v>1528.57</v>
      </c>
      <c r="P267">
        <v>1533.79714348636</v>
      </c>
      <c r="Q267">
        <v>1363.5548477965001</v>
      </c>
      <c r="R267">
        <v>38.091878956423898</v>
      </c>
      <c r="S267" s="1">
        <f>(Table2[[#This Row],[Close Price]]-Table2[[#This Row],[20D EMA]])/Table2[[#This Row],[20D EMA]]</f>
        <v>-2.9059840242841247E-2</v>
      </c>
      <c r="T267" s="1">
        <f>(Table2[[#This Row],[Close Price]]-Table2[[#This Row],[50D EMA]])/Table2[[#This Row],[50D EMA]]</f>
        <v>-3.2368780772084833E-2</v>
      </c>
      <c r="U267" s="1">
        <f>(Table2[[#This Row],[Close Price]]-Table2[[#This Row],[200D EMA]])/Table2[[#This Row],[200D EMA]]</f>
        <v>8.8441731844070184E-2</v>
      </c>
      <c r="V267">
        <v>0.53287258491352196</v>
      </c>
      <c r="W267">
        <v>1435.05</v>
      </c>
      <c r="X267">
        <v>1498.5</v>
      </c>
      <c r="Y267">
        <v>1428.4</v>
      </c>
      <c r="Z267">
        <v>1498.5</v>
      </c>
      <c r="AA267">
        <v>1428.4</v>
      </c>
      <c r="AB267">
        <v>1660</v>
      </c>
      <c r="AC267" s="1">
        <f>(Table2[[#This Row],[Close Price]]/Table2[[#This Row],[Day Low]])-1</f>
        <v>3.4214835720009829E-2</v>
      </c>
      <c r="AD267" s="1">
        <f>(Table2[[#This Row],[Day High]]/Table2[[#This Row],[Close Price]])-1</f>
        <v>9.6688340127344397E-3</v>
      </c>
      <c r="AE267" s="1">
        <f>(Table2[[#This Row],[Close Price]]/Table2[[#This Row],[Current Week Low]])-1</f>
        <v>3.9029683562027406E-2</v>
      </c>
      <c r="AF267" s="1">
        <f>(Table2[[#This Row],[Current Week High]]/Table2[[#This Row],[Close Price]])-1</f>
        <v>9.6688340127344397E-3</v>
      </c>
      <c r="AG267" s="1">
        <f>(Table2[[#This Row],[Close Price]]/Table2[[#This Row],[Current Month Low]])-1</f>
        <v>3.9029683562027406E-2</v>
      </c>
      <c r="AH267" s="1">
        <f>(Table2[[#This Row],[Current Month High]]/Table2[[#This Row],[Close Price]])-1</f>
        <v>0.11848532830239522</v>
      </c>
      <c r="AI267">
        <v>15.5543577131691</v>
      </c>
      <c r="AJ267">
        <v>48.682628731717003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-0.14000000000000001</v>
      </c>
      <c r="AM267" t="s">
        <v>3146</v>
      </c>
      <c r="AN267">
        <v>-8.35</v>
      </c>
      <c r="AO267" t="s">
        <v>3146</v>
      </c>
      <c r="AP267">
        <v>2.6329468089833E-2</v>
      </c>
      <c r="AQ267">
        <f>(Table2[[#This Row],[Sharpe Ratio]]-AVERAGE(Table2[Sharpe Ratio]))/_xlfn.STDEV.P(Table2[Sharpe Ratio])</f>
        <v>-0.36277098001400804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350</v>
      </c>
      <c r="AT267">
        <f>_xlfn.RANK.AVG(Table2[[#This Row],[6M Return vs Nifty Z-Score]],Table2[6M Return vs Nifty Z-Score])</f>
        <v>105</v>
      </c>
      <c r="AU267">
        <f>_xlfn.RANK.AVG(Table2[[#This Row],[Sharpe Ratio Z-Score]],Table2[Sharpe Ratio Z-Score])</f>
        <v>432</v>
      </c>
      <c r="AV267">
        <f>(Table2[[#This Row],[Rank 1Y]]+Table2[[#This Row],[Rank 6M]]+Table2[[#This Row],[Rank Sharpe]])/3</f>
        <v>295.66666666666669</v>
      </c>
    </row>
    <row r="268" spans="1:48" x14ac:dyDescent="0.3">
      <c r="A268" t="s">
        <v>1686</v>
      </c>
      <c r="B268" t="s">
        <v>1687</v>
      </c>
      <c r="C268" t="s">
        <v>3113</v>
      </c>
      <c r="D268" t="s">
        <v>125</v>
      </c>
      <c r="E268">
        <v>4976.3369486749998</v>
      </c>
      <c r="F268">
        <v>1052.05</v>
      </c>
      <c r="G268">
        <v>26.453417594599198</v>
      </c>
      <c r="H268">
        <f>(Table2[[#This Row],[1Y Return vs Nifty]]-AVERAGE(Table2[1Y Return vs Nifty]))/_xlfn.STDEV.P(Table2[1Y Return vs Nifty])</f>
        <v>0.13702231341353766</v>
      </c>
      <c r="I268">
        <v>13.8173933529394</v>
      </c>
      <c r="J268">
        <f>(Table2[[#This Row],[1M Return vs Nifty]]-AVERAGE(Table2[1M Return vs Nifty]))/_xlfn.STDEV.P(Table2[1M Return vs Nifty])</f>
        <v>1.7919595358298561</v>
      </c>
      <c r="K268">
        <v>36.320643507658602</v>
      </c>
      <c r="L268">
        <f>(Table2[[#This Row],[6M Return vs Nifty]]-AVERAGE(Table2[6M Return vs Nifty]))/_xlfn.STDEV.P(Table2[6M Return vs Nifty])</f>
        <v>1.2404096463873444</v>
      </c>
      <c r="M268">
        <v>4.2675145169602402</v>
      </c>
      <c r="N268">
        <f>(Table2[[#This Row],[1W Return vs Nifty]]-AVERAGE(Table2[1W Return vs Nifty]))/_xlfn.STDEV.P(Table2[1W Return vs Nifty])</f>
        <v>1.8894728836729573</v>
      </c>
      <c r="O268">
        <v>986.27</v>
      </c>
      <c r="P268">
        <v>949.52672929467894</v>
      </c>
      <c r="Q268">
        <v>837.31596298593604</v>
      </c>
      <c r="R268">
        <v>66.641596158950605</v>
      </c>
      <c r="S268" s="1">
        <f>(Table2[[#This Row],[Close Price]]-Table2[[#This Row],[20D EMA]])/Table2[[#This Row],[20D EMA]]</f>
        <v>6.6695732405933433E-2</v>
      </c>
      <c r="T268" s="1">
        <f>(Table2[[#This Row],[Close Price]]-Table2[[#This Row],[50D EMA]])/Table2[[#This Row],[50D EMA]]</f>
        <v>0.10797302228814207</v>
      </c>
      <c r="U268" s="1">
        <f>(Table2[[#This Row],[Close Price]]-Table2[[#This Row],[200D EMA]])/Table2[[#This Row],[200D EMA]]</f>
        <v>0.25645520509164194</v>
      </c>
      <c r="V268">
        <v>0.74984944021142597</v>
      </c>
      <c r="W268">
        <v>1033.2</v>
      </c>
      <c r="X268">
        <v>1090.5999999999999</v>
      </c>
      <c r="Y268">
        <v>974.15</v>
      </c>
      <c r="Z268">
        <v>1090.5999999999999</v>
      </c>
      <c r="AA268">
        <v>837.2</v>
      </c>
      <c r="AB268">
        <v>1090.5999999999999</v>
      </c>
      <c r="AC268" s="1">
        <f>(Table2[[#This Row],[Close Price]]/Table2[[#This Row],[Day Low]])-1</f>
        <v>1.824428958575286E-2</v>
      </c>
      <c r="AD268" s="1">
        <f>(Table2[[#This Row],[Day High]]/Table2[[#This Row],[Close Price]])-1</f>
        <v>3.6642745116676867E-2</v>
      </c>
      <c r="AE268" s="1">
        <f>(Table2[[#This Row],[Close Price]]/Table2[[#This Row],[Current Week Low]])-1</f>
        <v>7.9967150849458379E-2</v>
      </c>
      <c r="AF268" s="1">
        <f>(Table2[[#This Row],[Current Week High]]/Table2[[#This Row],[Close Price]])-1</f>
        <v>3.6642745116676867E-2</v>
      </c>
      <c r="AG268" s="1">
        <f>(Table2[[#This Row],[Close Price]]/Table2[[#This Row],[Current Month Low]])-1</f>
        <v>0.25662924032489243</v>
      </c>
      <c r="AH268" s="1">
        <f>(Table2[[#This Row],[Current Month High]]/Table2[[#This Row],[Close Price]])-1</f>
        <v>3.6642745116676867E-2</v>
      </c>
      <c r="AI268">
        <v>3.66427451166768</v>
      </c>
      <c r="AJ268">
        <v>68.624779612117294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0.08</v>
      </c>
      <c r="AM268" t="s">
        <v>3147</v>
      </c>
      <c r="AN268">
        <v>12.04</v>
      </c>
      <c r="AO268" t="s">
        <v>3147</v>
      </c>
      <c r="AP268">
        <v>-6.4575075163639997E-3</v>
      </c>
      <c r="AQ268">
        <f>(Table2[[#This Row],[Sharpe Ratio]]-AVERAGE(Table2[Sharpe Ratio]))/_xlfn.STDEV.P(Table2[Sharpe Ratio])</f>
        <v>-0.75246783950862661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4.3063965397950694</v>
      </c>
      <c r="AS268">
        <f>_xlfn.RANK.AVG(Table2[[#This Row],[1Y Return vs Nifty Z-Score]],Table2[1Y Return vs Nifty Z-Score])</f>
        <v>248</v>
      </c>
      <c r="AT268">
        <f>_xlfn.RANK.AVG(Table2[[#This Row],[6M Return vs Nifty Z-Score]],Table2[6M Return vs Nifty Z-Score])</f>
        <v>76</v>
      </c>
      <c r="AU268">
        <f>_xlfn.RANK.AVG(Table2[[#This Row],[Sharpe Ratio Z-Score]],Table2[Sharpe Ratio Z-Score])</f>
        <v>564</v>
      </c>
      <c r="AV268">
        <f>(Table2[[#This Row],[Rank 1Y]]+Table2[[#This Row],[Rank 6M]]+Table2[[#This Row],[Rank Sharpe]])/3</f>
        <v>296</v>
      </c>
    </row>
    <row r="269" spans="1:48" x14ac:dyDescent="0.3">
      <c r="A269" t="s">
        <v>980</v>
      </c>
      <c r="B269" t="s">
        <v>981</v>
      </c>
      <c r="C269" t="s">
        <v>3115</v>
      </c>
      <c r="D269" t="s">
        <v>475</v>
      </c>
      <c r="E269">
        <v>14033.52535346</v>
      </c>
      <c r="F269">
        <v>746.3</v>
      </c>
      <c r="G269">
        <v>1.6206227884554101</v>
      </c>
      <c r="H269">
        <f>(Table2[[#This Row],[1Y Return vs Nifty]]-AVERAGE(Table2[1Y Return vs Nifty]))/_xlfn.STDEV.P(Table2[1Y Return vs Nifty])</f>
        <v>-0.30509543597360927</v>
      </c>
      <c r="I269">
        <v>-8.6603759849862296</v>
      </c>
      <c r="J269">
        <f>(Table2[[#This Row],[1M Return vs Nifty]]-AVERAGE(Table2[1M Return vs Nifty]))/_xlfn.STDEV.P(Table2[1M Return vs Nifty])</f>
        <v>-0.80660438143703239</v>
      </c>
      <c r="K269">
        <v>3.0532501619187502</v>
      </c>
      <c r="L269">
        <f>(Table2[[#This Row],[6M Return vs Nifty]]-AVERAGE(Table2[6M Return vs Nifty]))/_xlfn.STDEV.P(Table2[6M Return vs Nifty])</f>
        <v>4.0630758044568609E-2</v>
      </c>
      <c r="M269">
        <v>-3.5914502242250501</v>
      </c>
      <c r="N269">
        <f>(Table2[[#This Row],[1W Return vs Nifty]]-AVERAGE(Table2[1W Return vs Nifty]))/_xlfn.STDEV.P(Table2[1W Return vs Nifty])</f>
        <v>0.17877738385482356</v>
      </c>
      <c r="O269">
        <v>788.18</v>
      </c>
      <c r="P269">
        <v>814.33748567257601</v>
      </c>
      <c r="Q269">
        <v>743.01096958873302</v>
      </c>
      <c r="R269">
        <v>24.8608652637128</v>
      </c>
      <c r="S269" s="1">
        <f>(Table2[[#This Row],[Close Price]]-Table2[[#This Row],[20D EMA]])/Table2[[#This Row],[20D EMA]]</f>
        <v>-5.3135070669136489E-2</v>
      </c>
      <c r="T269" s="1">
        <f>(Table2[[#This Row],[Close Price]]-Table2[[#This Row],[50D EMA]])/Table2[[#This Row],[50D EMA]]</f>
        <v>-8.354949498165698E-2</v>
      </c>
      <c r="U269" s="1">
        <f>(Table2[[#This Row],[Close Price]]-Table2[[#This Row],[200D EMA]])/Table2[[#This Row],[200D EMA]]</f>
        <v>4.4266242974682598E-3</v>
      </c>
      <c r="V269">
        <v>0.67246851615396097</v>
      </c>
      <c r="W269">
        <v>725.3</v>
      </c>
      <c r="X269">
        <v>753.65</v>
      </c>
      <c r="Y269">
        <v>725.3</v>
      </c>
      <c r="Z269">
        <v>763.2</v>
      </c>
      <c r="AA269">
        <v>725.3</v>
      </c>
      <c r="AB269">
        <v>878.45</v>
      </c>
      <c r="AC269" s="1">
        <f>(Table2[[#This Row],[Close Price]]/Table2[[#This Row],[Day Low]])-1</f>
        <v>2.8953536467668517E-2</v>
      </c>
      <c r="AD269" s="1">
        <f>(Table2[[#This Row],[Day High]]/Table2[[#This Row],[Close Price]])-1</f>
        <v>9.8485863593729128E-3</v>
      </c>
      <c r="AE269" s="1">
        <f>(Table2[[#This Row],[Close Price]]/Table2[[#This Row],[Current Week Low]])-1</f>
        <v>2.8953536467668517E-2</v>
      </c>
      <c r="AF269" s="1">
        <f>(Table2[[#This Row],[Current Week High]]/Table2[[#This Row],[Close Price]])-1</f>
        <v>2.2645048907945942E-2</v>
      </c>
      <c r="AG269" s="1">
        <f>(Table2[[#This Row],[Close Price]]/Table2[[#This Row],[Current Month Low]])-1</f>
        <v>2.8953536467668517E-2</v>
      </c>
      <c r="AH269" s="1">
        <f>(Table2[[#This Row],[Current Month High]]/Table2[[#This Row],[Close Price]])-1</f>
        <v>0.17707356291035792</v>
      </c>
      <c r="AI269">
        <v>24.159185314216799</v>
      </c>
      <c r="AJ269">
        <v>43.175059952038303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-0.05</v>
      </c>
      <c r="AM269" t="s">
        <v>3146</v>
      </c>
      <c r="AN269">
        <v>-5.46</v>
      </c>
      <c r="AO269" t="s">
        <v>3146</v>
      </c>
      <c r="AP269">
        <v>0.114969056608414</v>
      </c>
      <c r="AQ269">
        <f>(Table2[[#This Row],[Sharpe Ratio]]-AVERAGE(Table2[Sharpe Ratio]))/_xlfn.STDEV.P(Table2[Sharpe Ratio])</f>
        <v>0.69077447924016744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403</v>
      </c>
      <c r="AT269">
        <f>_xlfn.RANK.AVG(Table2[[#This Row],[6M Return vs Nifty Z-Score]],Table2[6M Return vs Nifty Z-Score])</f>
        <v>314</v>
      </c>
      <c r="AU269">
        <f>_xlfn.RANK.AVG(Table2[[#This Row],[Sharpe Ratio Z-Score]],Table2[Sharpe Ratio Z-Score])</f>
        <v>173</v>
      </c>
      <c r="AV269">
        <f>(Table2[[#This Row],[Rank 1Y]]+Table2[[#This Row],[Rank 6M]]+Table2[[#This Row],[Rank Sharpe]])/3</f>
        <v>296.66666666666669</v>
      </c>
    </row>
    <row r="270" spans="1:48" x14ac:dyDescent="0.3">
      <c r="A270" t="s">
        <v>1624</v>
      </c>
      <c r="B270" t="s">
        <v>1625</v>
      </c>
      <c r="C270" t="s">
        <v>3107</v>
      </c>
      <c r="D270" t="s">
        <v>197</v>
      </c>
      <c r="E270">
        <v>5469.4322227499997</v>
      </c>
      <c r="F270">
        <v>448.75</v>
      </c>
      <c r="G270">
        <v>-1.4726929381370299</v>
      </c>
      <c r="H270">
        <f>(Table2[[#This Row],[1Y Return vs Nifty]]-AVERAGE(Table2[1Y Return vs Nifty]))/_xlfn.STDEV.P(Table2[1Y Return vs Nifty])</f>
        <v>-0.36016816531644436</v>
      </c>
      <c r="I270">
        <v>-1.4457749075601699E-2</v>
      </c>
      <c r="J270">
        <f>(Table2[[#This Row],[1M Return vs Nifty]]-AVERAGE(Table2[1M Return vs Nifty]))/_xlfn.STDEV.P(Table2[1M Return vs Nifty])</f>
        <v>0.19291522487771598</v>
      </c>
      <c r="K270">
        <v>-3.1802646233732701</v>
      </c>
      <c r="L270">
        <f>(Table2[[#This Row],[6M Return vs Nifty]]-AVERAGE(Table2[6M Return vs Nifty]))/_xlfn.STDEV.P(Table2[6M Return vs Nifty])</f>
        <v>-0.18417914400697402</v>
      </c>
      <c r="M270">
        <v>-4.2363889731949298</v>
      </c>
      <c r="N270">
        <f>(Table2[[#This Row],[1W Return vs Nifty]]-AVERAGE(Table2[1W Return vs Nifty]))/_xlfn.STDEV.P(Table2[1W Return vs Nifty])</f>
        <v>3.839072328880206E-2</v>
      </c>
      <c r="O270">
        <v>460.3</v>
      </c>
      <c r="P270">
        <v>472.40148387717301</v>
      </c>
      <c r="Q270">
        <v>441.387104363547</v>
      </c>
      <c r="R270">
        <v>40.099364444185298</v>
      </c>
      <c r="S270" s="1">
        <f>(Table2[[#This Row],[Close Price]]-Table2[[#This Row],[20D EMA]])/Table2[[#This Row],[20D EMA]]</f>
        <v>-2.509233108842062E-2</v>
      </c>
      <c r="T270" s="1">
        <f>(Table2[[#This Row],[Close Price]]-Table2[[#This Row],[50D EMA]])/Table2[[#This Row],[50D EMA]]</f>
        <v>-5.006648938326054E-2</v>
      </c>
      <c r="U270" s="1">
        <f>(Table2[[#This Row],[Close Price]]-Table2[[#This Row],[200D EMA]])/Table2[[#This Row],[200D EMA]]</f>
        <v>1.6681265863147148E-2</v>
      </c>
      <c r="V270">
        <v>0.51207049343121702</v>
      </c>
      <c r="W270">
        <v>437</v>
      </c>
      <c r="X270">
        <v>451.8</v>
      </c>
      <c r="Y270">
        <v>437</v>
      </c>
      <c r="Z270">
        <v>451.8</v>
      </c>
      <c r="AA270">
        <v>432</v>
      </c>
      <c r="AB270">
        <v>483.9</v>
      </c>
      <c r="AC270" s="1">
        <f>(Table2[[#This Row],[Close Price]]/Table2[[#This Row],[Day Low]])-1</f>
        <v>2.6887871853547018E-2</v>
      </c>
      <c r="AD270" s="1">
        <f>(Table2[[#This Row],[Day High]]/Table2[[#This Row],[Close Price]])-1</f>
        <v>6.7966573816156117E-3</v>
      </c>
      <c r="AE270" s="1">
        <f>(Table2[[#This Row],[Close Price]]/Table2[[#This Row],[Current Week Low]])-1</f>
        <v>2.6887871853547018E-2</v>
      </c>
      <c r="AF270" s="1">
        <f>(Table2[[#This Row],[Current Week High]]/Table2[[#This Row],[Close Price]])-1</f>
        <v>6.7966573816156117E-3</v>
      </c>
      <c r="AG270" s="1">
        <f>(Table2[[#This Row],[Close Price]]/Table2[[#This Row],[Current Month Low]])-1</f>
        <v>3.877314814814814E-2</v>
      </c>
      <c r="AH270" s="1">
        <f>(Table2[[#This Row],[Current Month High]]/Table2[[#This Row],[Close Price]])-1</f>
        <v>7.8328690807799362E-2</v>
      </c>
      <c r="AI270">
        <v>20.891364902506901</v>
      </c>
      <c r="AJ270">
        <v>41.874802402782102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-7.0000000000000007E-2</v>
      </c>
      <c r="AM270" t="s">
        <v>3146</v>
      </c>
      <c r="AN270">
        <v>-2.4900000000000002</v>
      </c>
      <c r="AO270" t="s">
        <v>3146</v>
      </c>
      <c r="AP270">
        <v>0.16936647788842299</v>
      </c>
      <c r="AQ270">
        <f>(Table2[[#This Row],[Sharpe Ratio]]-AVERAGE(Table2[Sharpe Ratio]))/_xlfn.STDEV.P(Table2[Sharpe Ratio])</f>
        <v>1.3373270765897856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429</v>
      </c>
      <c r="AT270">
        <f>_xlfn.RANK.AVG(Table2[[#This Row],[6M Return vs Nifty Z-Score]],Table2[6M Return vs Nifty Z-Score])</f>
        <v>391</v>
      </c>
      <c r="AU270">
        <f>_xlfn.RANK.AVG(Table2[[#This Row],[Sharpe Ratio Z-Score]],Table2[Sharpe Ratio Z-Score])</f>
        <v>70</v>
      </c>
      <c r="AV270">
        <f>(Table2[[#This Row],[Rank 1Y]]+Table2[[#This Row],[Rank 6M]]+Table2[[#This Row],[Rank Sharpe]])/3</f>
        <v>296.66666666666669</v>
      </c>
    </row>
    <row r="271" spans="1:48" x14ac:dyDescent="0.3">
      <c r="A271" t="s">
        <v>793</v>
      </c>
      <c r="B271" t="s">
        <v>794</v>
      </c>
      <c r="C271" t="s">
        <v>3114</v>
      </c>
      <c r="D271" t="s">
        <v>136</v>
      </c>
      <c r="E271">
        <v>19367.993647439998</v>
      </c>
      <c r="F271">
        <v>1378.4</v>
      </c>
      <c r="G271">
        <v>115.48956260695699</v>
      </c>
      <c r="H271">
        <f>(Table2[[#This Row],[1Y Return vs Nifty]]-AVERAGE(Table2[1Y Return vs Nifty]))/_xlfn.STDEV.P(Table2[1Y Return vs Nifty])</f>
        <v>1.722202731254878</v>
      </c>
      <c r="I271">
        <v>-7.8671100586415204</v>
      </c>
      <c r="J271">
        <f>(Table2[[#This Row],[1M Return vs Nifty]]-AVERAGE(Table2[1M Return vs Nifty]))/_xlfn.STDEV.P(Table2[1M Return vs Nifty])</f>
        <v>-0.71489811904031686</v>
      </c>
      <c r="K271">
        <v>1.21817851895734</v>
      </c>
      <c r="L271">
        <f>(Table2[[#This Row],[6M Return vs Nifty]]-AVERAGE(Table2[6M Return vs Nifty]))/_xlfn.STDEV.P(Table2[6M Return vs Nifty])</f>
        <v>-2.5550568305231929E-2</v>
      </c>
      <c r="M271">
        <v>-7.4734828525712</v>
      </c>
      <c r="N271">
        <f>(Table2[[#This Row],[1W Return vs Nifty]]-AVERAGE(Table2[1W Return vs Nifty]))/_xlfn.STDEV.P(Table2[1W Return vs Nifty])</f>
        <v>-0.66624177148717234</v>
      </c>
      <c r="O271">
        <v>1461.08</v>
      </c>
      <c r="P271">
        <v>1478.76153345173</v>
      </c>
      <c r="Q271">
        <v>1291.1856939229799</v>
      </c>
      <c r="R271">
        <v>21.558736521867399</v>
      </c>
      <c r="S271" s="1">
        <f>(Table2[[#This Row],[Close Price]]-Table2[[#This Row],[20D EMA]])/Table2[[#This Row],[20D EMA]]</f>
        <v>-5.6588277164836859E-2</v>
      </c>
      <c r="T271" s="1">
        <f>(Table2[[#This Row],[Close Price]]-Table2[[#This Row],[50D EMA]])/Table2[[#This Row],[50D EMA]]</f>
        <v>-6.7868639521252397E-2</v>
      </c>
      <c r="U271" s="1">
        <f>(Table2[[#This Row],[Close Price]]-Table2[[#This Row],[200D EMA]])/Table2[[#This Row],[200D EMA]]</f>
        <v>6.7545904889976707E-2</v>
      </c>
      <c r="V271">
        <v>0.58398549735336902</v>
      </c>
      <c r="W271">
        <v>1340</v>
      </c>
      <c r="X271">
        <v>1414</v>
      </c>
      <c r="Y271">
        <v>1340</v>
      </c>
      <c r="Z271">
        <v>1414</v>
      </c>
      <c r="AA271">
        <v>1340</v>
      </c>
      <c r="AB271">
        <v>1617.85</v>
      </c>
      <c r="AC271" s="1">
        <f>(Table2[[#This Row],[Close Price]]/Table2[[#This Row],[Day Low]])-1</f>
        <v>2.8656716417910566E-2</v>
      </c>
      <c r="AD271" s="1">
        <f>(Table2[[#This Row],[Day High]]/Table2[[#This Row],[Close Price]])-1</f>
        <v>2.5827045850261188E-2</v>
      </c>
      <c r="AE271" s="1">
        <f>(Table2[[#This Row],[Close Price]]/Table2[[#This Row],[Current Week Low]])-1</f>
        <v>2.8656716417910566E-2</v>
      </c>
      <c r="AF271" s="1">
        <f>(Table2[[#This Row],[Current Week High]]/Table2[[#This Row],[Close Price]])-1</f>
        <v>2.5827045850261188E-2</v>
      </c>
      <c r="AG271" s="1">
        <f>(Table2[[#This Row],[Close Price]]/Table2[[#This Row],[Current Month Low]])-1</f>
        <v>2.8656716417910566E-2</v>
      </c>
      <c r="AH271" s="1">
        <f>(Table2[[#This Row],[Current Month High]]/Table2[[#This Row],[Close Price]])-1</f>
        <v>0.17371590249564695</v>
      </c>
      <c r="AI271">
        <v>19.4863609982588</v>
      </c>
      <c r="AJ271">
        <v>146.583184257602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-0.01</v>
      </c>
      <c r="AM271" t="s">
        <v>3146</v>
      </c>
      <c r="AN271">
        <v>-7.53</v>
      </c>
      <c r="AO271" t="s">
        <v>3146</v>
      </c>
      <c r="AQ271">
        <f>(Table2[[#This Row],[Sharpe Ratio]]-AVERAGE(Table2[Sharpe Ratio]))/_xlfn.STDEV.P(Table2[Sharpe Ratio])</f>
        <v>-0.67571570385832558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41</v>
      </c>
      <c r="AT271">
        <f>_xlfn.RANK.AVG(Table2[[#This Row],[6M Return vs Nifty Z-Score]],Table2[6M Return vs Nifty Z-Score])</f>
        <v>336</v>
      </c>
      <c r="AU271">
        <f>_xlfn.RANK.AVG(Table2[[#This Row],[Sharpe Ratio Z-Score]],Table2[Sharpe Ratio Z-Score])</f>
        <v>521.5</v>
      </c>
      <c r="AV271">
        <f>(Table2[[#This Row],[Rank 1Y]]+Table2[[#This Row],[Rank 6M]]+Table2[[#This Row],[Rank Sharpe]])/3</f>
        <v>299.5</v>
      </c>
    </row>
    <row r="272" spans="1:48" x14ac:dyDescent="0.3">
      <c r="A272" t="s">
        <v>1820</v>
      </c>
      <c r="B272" t="s">
        <v>1821</v>
      </c>
      <c r="C272" t="s">
        <v>3113</v>
      </c>
      <c r="D272" t="s">
        <v>1444</v>
      </c>
      <c r="E272">
        <v>4069.5647100639999</v>
      </c>
      <c r="F272">
        <v>75.040000000000006</v>
      </c>
      <c r="G272">
        <v>28.863110559245001</v>
      </c>
      <c r="H272">
        <f>(Table2[[#This Row],[1Y Return vs Nifty]]-AVERAGE(Table2[1Y Return vs Nifty]))/_xlfn.STDEV.P(Table2[1Y Return vs Nifty])</f>
        <v>0.17992396981427697</v>
      </c>
      <c r="I272">
        <v>-5.5747080606452499</v>
      </c>
      <c r="J272">
        <f>(Table2[[#This Row],[1M Return vs Nifty]]-AVERAGE(Table2[1M Return vs Nifty]))/_xlfn.STDEV.P(Table2[1M Return vs Nifty])</f>
        <v>-0.44988280429497168</v>
      </c>
      <c r="K272">
        <v>-19.4055268864868</v>
      </c>
      <c r="L272">
        <f>(Table2[[#This Row],[6M Return vs Nifty]]-AVERAGE(Table2[6M Return vs Nifty]))/_xlfn.STDEV.P(Table2[6M Return vs Nifty])</f>
        <v>-0.76933851969942535</v>
      </c>
      <c r="M272">
        <v>-4.6812286929386104</v>
      </c>
      <c r="N272">
        <f>(Table2[[#This Row],[1W Return vs Nifty]]-AVERAGE(Table2[1W Return vs Nifty]))/_xlfn.STDEV.P(Table2[1W Return vs Nifty])</f>
        <v>-5.843949949078283E-2</v>
      </c>
      <c r="O272">
        <v>78.260000000000005</v>
      </c>
      <c r="P272">
        <v>81.791498518510593</v>
      </c>
      <c r="Q272">
        <v>77.660074647584395</v>
      </c>
      <c r="R272">
        <v>40.543614520240602</v>
      </c>
      <c r="S272" s="1">
        <f>(Table2[[#This Row],[Close Price]]-Table2[[#This Row],[20D EMA]])/Table2[[#This Row],[20D EMA]]</f>
        <v>-4.1144901610017874E-2</v>
      </c>
      <c r="T272" s="1">
        <f>(Table2[[#This Row],[Close Price]]-Table2[[#This Row],[50D EMA]])/Table2[[#This Row],[50D EMA]]</f>
        <v>-8.2545235639406037E-2</v>
      </c>
      <c r="U272" s="1">
        <f>(Table2[[#This Row],[Close Price]]-Table2[[#This Row],[200D EMA]])/Table2[[#This Row],[200D EMA]]</f>
        <v>-3.3737730223336655E-2</v>
      </c>
      <c r="V272">
        <v>0.31576842384151499</v>
      </c>
      <c r="W272">
        <v>73.16</v>
      </c>
      <c r="X272">
        <v>75.3</v>
      </c>
      <c r="Y272">
        <v>72.22</v>
      </c>
      <c r="Z272">
        <v>75.95</v>
      </c>
      <c r="AA272">
        <v>72.2</v>
      </c>
      <c r="AB272">
        <v>85.57</v>
      </c>
      <c r="AC272" s="1">
        <f>(Table2[[#This Row],[Close Price]]/Table2[[#This Row],[Day Low]])-1</f>
        <v>2.5697102241662328E-2</v>
      </c>
      <c r="AD272" s="1">
        <f>(Table2[[#This Row],[Day High]]/Table2[[#This Row],[Close Price]])-1</f>
        <v>3.4648187633261607E-3</v>
      </c>
      <c r="AE272" s="1">
        <f>(Table2[[#This Row],[Close Price]]/Table2[[#This Row],[Current Week Low]])-1</f>
        <v>3.9047355303240217E-2</v>
      </c>
      <c r="AF272" s="1">
        <f>(Table2[[#This Row],[Current Week High]]/Table2[[#This Row],[Close Price]])-1</f>
        <v>1.2126865671641784E-2</v>
      </c>
      <c r="AG272" s="1">
        <f>(Table2[[#This Row],[Close Price]]/Table2[[#This Row],[Current Month Low]])-1</f>
        <v>3.9335180055401597E-2</v>
      </c>
      <c r="AH272" s="1">
        <f>(Table2[[#This Row],[Current Month High]]/Table2[[#This Row],[Close Price]])-1</f>
        <v>0.14032515991471195</v>
      </c>
      <c r="AI272">
        <v>37.593283582089498</v>
      </c>
      <c r="AJ272">
        <v>65.468577728776097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-0.24</v>
      </c>
      <c r="AM272" t="s">
        <v>3146</v>
      </c>
      <c r="AN272">
        <v>-5.66</v>
      </c>
      <c r="AO272" t="s">
        <v>3146</v>
      </c>
      <c r="AP272">
        <v>0.15681230639417401</v>
      </c>
      <c r="AQ272">
        <f>(Table2[[#This Row],[Sharpe Ratio]]-AVERAGE(Table2[Sharpe Ratio]))/_xlfn.STDEV.P(Table2[Sharpe Ratio])</f>
        <v>1.1881116910773444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233</v>
      </c>
      <c r="AT272">
        <f>_xlfn.RANK.AVG(Table2[[#This Row],[6M Return vs Nifty Z-Score]],Table2[6M Return vs Nifty Z-Score])</f>
        <v>578</v>
      </c>
      <c r="AU272">
        <f>_xlfn.RANK.AVG(Table2[[#This Row],[Sharpe Ratio Z-Score]],Table2[Sharpe Ratio Z-Score])</f>
        <v>92</v>
      </c>
      <c r="AV272">
        <f>(Table2[[#This Row],[Rank 1Y]]+Table2[[#This Row],[Rank 6M]]+Table2[[#This Row],[Rank Sharpe]])/3</f>
        <v>301</v>
      </c>
    </row>
    <row r="273" spans="1:48" x14ac:dyDescent="0.3">
      <c r="A273" t="s">
        <v>189</v>
      </c>
      <c r="B273" t="s">
        <v>190</v>
      </c>
      <c r="C273" t="s">
        <v>3099</v>
      </c>
      <c r="D273" t="s">
        <v>191</v>
      </c>
      <c r="E273">
        <v>134868.03363721599</v>
      </c>
      <c r="F273">
        <v>205.12</v>
      </c>
      <c r="G273">
        <v>44.351940458273504</v>
      </c>
      <c r="H273">
        <f>(Table2[[#This Row],[1Y Return vs Nifty]]-AVERAGE(Table2[1Y Return vs Nifty]))/_xlfn.STDEV.P(Table2[1Y Return vs Nifty])</f>
        <v>0.45568377329417453</v>
      </c>
      <c r="I273">
        <v>-5.0625768227075696</v>
      </c>
      <c r="J273">
        <f>(Table2[[#This Row],[1M Return vs Nifty]]-AVERAGE(Table2[1M Return vs Nifty]))/_xlfn.STDEV.P(Table2[1M Return vs Nifty])</f>
        <v>-0.39067738511822636</v>
      </c>
      <c r="K273">
        <v>-10.166952341393101</v>
      </c>
      <c r="L273">
        <f>(Table2[[#This Row],[6M Return vs Nifty]]-AVERAGE(Table2[6M Return vs Nifty]))/_xlfn.STDEV.P(Table2[6M Return vs Nifty])</f>
        <v>-0.43615200934111359</v>
      </c>
      <c r="M273">
        <v>-5.3536613625540097</v>
      </c>
      <c r="N273">
        <f>(Table2[[#This Row],[1W Return vs Nifty]]-AVERAGE(Table2[1W Return vs Nifty]))/_xlfn.STDEV.P(Table2[1W Return vs Nifty])</f>
        <v>-0.20481088296492028</v>
      </c>
      <c r="O273">
        <v>218.25</v>
      </c>
      <c r="P273">
        <v>222.41903263695801</v>
      </c>
      <c r="Q273">
        <v>202.98077608691199</v>
      </c>
      <c r="R273">
        <v>19.2168045040065</v>
      </c>
      <c r="S273" s="1">
        <f>(Table2[[#This Row],[Close Price]]-Table2[[#This Row],[20D EMA]])/Table2[[#This Row],[20D EMA]]</f>
        <v>-6.0160366552119107E-2</v>
      </c>
      <c r="T273" s="1">
        <f>(Table2[[#This Row],[Close Price]]-Table2[[#This Row],[50D EMA]])/Table2[[#This Row],[50D EMA]]</f>
        <v>-7.7776764118897307E-2</v>
      </c>
      <c r="U273" s="1">
        <f>(Table2[[#This Row],[Close Price]]-Table2[[#This Row],[200D EMA]])/Table2[[#This Row],[200D EMA]]</f>
        <v>1.0539046870980765E-2</v>
      </c>
      <c r="V273">
        <v>0.75831293085023399</v>
      </c>
      <c r="W273">
        <v>200.19</v>
      </c>
      <c r="X273">
        <v>207.55</v>
      </c>
      <c r="Y273">
        <v>200.19</v>
      </c>
      <c r="Z273">
        <v>209.28</v>
      </c>
      <c r="AA273">
        <v>200.19</v>
      </c>
      <c r="AB273">
        <v>244.5</v>
      </c>
      <c r="AC273" s="1">
        <f>(Table2[[#This Row],[Close Price]]/Table2[[#This Row],[Day Low]])-1</f>
        <v>2.4626604725510814E-2</v>
      </c>
      <c r="AD273" s="1">
        <f>(Table2[[#This Row],[Day High]]/Table2[[#This Row],[Close Price]])-1</f>
        <v>1.18467238689548E-2</v>
      </c>
      <c r="AE273" s="1">
        <f>(Table2[[#This Row],[Close Price]]/Table2[[#This Row],[Current Week Low]])-1</f>
        <v>2.4626604725510814E-2</v>
      </c>
      <c r="AF273" s="1">
        <f>(Table2[[#This Row],[Current Week High]]/Table2[[#This Row],[Close Price]])-1</f>
        <v>2.0280811232449292E-2</v>
      </c>
      <c r="AG273" s="1">
        <f>(Table2[[#This Row],[Close Price]]/Table2[[#This Row],[Current Month Low]])-1</f>
        <v>2.4626604725510814E-2</v>
      </c>
      <c r="AH273" s="1">
        <f>(Table2[[#This Row],[Current Month High]]/Table2[[#This Row],[Close Price]])-1</f>
        <v>0.1919851794071763</v>
      </c>
      <c r="AI273">
        <v>20.0760530421216</v>
      </c>
      <c r="AJ273">
        <v>76.599225139905201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-0.01</v>
      </c>
      <c r="AM273" t="s">
        <v>3146</v>
      </c>
      <c r="AN273">
        <v>-10.58</v>
      </c>
      <c r="AO273" t="s">
        <v>3146</v>
      </c>
      <c r="AP273">
        <v>8.8205000101268E-2</v>
      </c>
      <c r="AQ273">
        <f>(Table2[[#This Row],[Sharpe Ratio]]-AVERAGE(Table2[Sharpe Ratio]))/_xlfn.STDEV.P(Table2[Sharpe Ratio])</f>
        <v>0.37266435851893881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178</v>
      </c>
      <c r="AT273">
        <f>_xlfn.RANK.AVG(Table2[[#This Row],[6M Return vs Nifty Z-Score]],Table2[6M Return vs Nifty Z-Score])</f>
        <v>478</v>
      </c>
      <c r="AU273">
        <f>_xlfn.RANK.AVG(Table2[[#This Row],[Sharpe Ratio Z-Score]],Table2[Sharpe Ratio Z-Score])</f>
        <v>248</v>
      </c>
      <c r="AV273">
        <f>(Table2[[#This Row],[Rank 1Y]]+Table2[[#This Row],[Rank 6M]]+Table2[[#This Row],[Rank Sharpe]])/3</f>
        <v>301.33333333333331</v>
      </c>
    </row>
    <row r="274" spans="1:48" x14ac:dyDescent="0.3">
      <c r="A274" t="s">
        <v>1541</v>
      </c>
      <c r="B274" t="s">
        <v>1542</v>
      </c>
      <c r="C274" t="s">
        <v>3105</v>
      </c>
      <c r="D274" t="s">
        <v>249</v>
      </c>
      <c r="E274">
        <v>6264.0397810199902</v>
      </c>
      <c r="F274">
        <v>449.4</v>
      </c>
      <c r="G274">
        <v>-3.5680823819087801</v>
      </c>
      <c r="H274">
        <f>(Table2[[#This Row],[1Y Return vs Nifty]]-AVERAGE(Table2[1Y Return vs Nifty]))/_xlfn.STDEV.P(Table2[1Y Return vs Nifty])</f>
        <v>-0.39747402928390857</v>
      </c>
      <c r="I274">
        <v>8.8892158913572299</v>
      </c>
      <c r="J274">
        <f>(Table2[[#This Row],[1M Return vs Nifty]]-AVERAGE(Table2[1M Return vs Nifty]))/_xlfn.STDEV.P(Table2[1M Return vs Nifty])</f>
        <v>1.2222328900479675</v>
      </c>
      <c r="K274">
        <v>15.4765133483903</v>
      </c>
      <c r="L274">
        <f>(Table2[[#This Row],[6M Return vs Nifty]]-AVERAGE(Table2[6M Return vs Nifty]))/_xlfn.STDEV.P(Table2[6M Return vs Nifty])</f>
        <v>0.4886721402036337</v>
      </c>
      <c r="M274">
        <v>2.5144305296712801</v>
      </c>
      <c r="N274">
        <f>(Table2[[#This Row],[1W Return vs Nifty]]-AVERAGE(Table2[1W Return vs Nifty]))/_xlfn.STDEV.P(Table2[1W Return vs Nifty])</f>
        <v>1.507871364055229</v>
      </c>
      <c r="O274">
        <v>431.78</v>
      </c>
      <c r="P274">
        <v>416.577389998483</v>
      </c>
      <c r="Q274">
        <v>381.016069985049</v>
      </c>
      <c r="R274">
        <v>64.321449036695995</v>
      </c>
      <c r="S274" s="1">
        <f>(Table2[[#This Row],[Close Price]]-Table2[[#This Row],[20D EMA]])/Table2[[#This Row],[20D EMA]]</f>
        <v>4.0807818796609399E-2</v>
      </c>
      <c r="T274" s="1">
        <f>(Table2[[#This Row],[Close Price]]-Table2[[#This Row],[50D EMA]])/Table2[[#This Row],[50D EMA]]</f>
        <v>7.8791146110057733E-2</v>
      </c>
      <c r="U274" s="1">
        <f>(Table2[[#This Row],[Close Price]]-Table2[[#This Row],[200D EMA]])/Table2[[#This Row],[200D EMA]]</f>
        <v>0.17947781052288517</v>
      </c>
      <c r="V274">
        <v>0.50621701236120997</v>
      </c>
      <c r="W274">
        <v>433.5</v>
      </c>
      <c r="X274">
        <v>450</v>
      </c>
      <c r="Y274">
        <v>422.5</v>
      </c>
      <c r="Z274">
        <v>450</v>
      </c>
      <c r="AA274">
        <v>404.7</v>
      </c>
      <c r="AB274">
        <v>461.7</v>
      </c>
      <c r="AC274" s="1">
        <f>(Table2[[#This Row],[Close Price]]/Table2[[#This Row],[Day Low]])-1</f>
        <v>3.6678200692041418E-2</v>
      </c>
      <c r="AD274" s="1">
        <f>(Table2[[#This Row],[Day High]]/Table2[[#This Row],[Close Price]])-1</f>
        <v>1.3351134846462109E-3</v>
      </c>
      <c r="AE274" s="1">
        <f>(Table2[[#This Row],[Close Price]]/Table2[[#This Row],[Current Week Low]])-1</f>
        <v>6.3668639053254372E-2</v>
      </c>
      <c r="AF274" s="1">
        <f>(Table2[[#This Row],[Current Week High]]/Table2[[#This Row],[Close Price]])-1</f>
        <v>1.3351134846462109E-3</v>
      </c>
      <c r="AG274" s="1">
        <f>(Table2[[#This Row],[Close Price]]/Table2[[#This Row],[Current Month Low]])-1</f>
        <v>0.11045218680504076</v>
      </c>
      <c r="AH274" s="1">
        <f>(Table2[[#This Row],[Current Month High]]/Table2[[#This Row],[Close Price]])-1</f>
        <v>2.7369826435247102E-2</v>
      </c>
      <c r="AI274">
        <v>2.7369826435247102</v>
      </c>
      <c r="AJ274">
        <v>43.121019108280201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0.22</v>
      </c>
      <c r="AM274" t="s">
        <v>3147</v>
      </c>
      <c r="AN274">
        <v>0.01</v>
      </c>
      <c r="AO274" t="s">
        <v>3147</v>
      </c>
      <c r="AP274">
        <v>7.2164344545549E-2</v>
      </c>
      <c r="AQ274">
        <f>(Table2[[#This Row],[Sharpe Ratio]]-AVERAGE(Table2[Sharpe Ratio]))/_xlfn.STDEV.P(Table2[Sharpe Ratio])</f>
        <v>0.18200959458526531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3.0033119596081868</v>
      </c>
      <c r="AS274">
        <f>_xlfn.RANK.AVG(Table2[[#This Row],[1Y Return vs Nifty Z-Score]],Table2[1Y Return vs Nifty Z-Score])</f>
        <v>444</v>
      </c>
      <c r="AT274">
        <f>_xlfn.RANK.AVG(Table2[[#This Row],[6M Return vs Nifty Z-Score]],Table2[6M Return vs Nifty Z-Score])</f>
        <v>172</v>
      </c>
      <c r="AU274">
        <f>_xlfn.RANK.AVG(Table2[[#This Row],[Sharpe Ratio Z-Score]],Table2[Sharpe Ratio Z-Score])</f>
        <v>291</v>
      </c>
      <c r="AV274">
        <f>(Table2[[#This Row],[Rank 1Y]]+Table2[[#This Row],[Rank 6M]]+Table2[[#This Row],[Rank Sharpe]])/3</f>
        <v>302.33333333333331</v>
      </c>
    </row>
    <row r="275" spans="1:48" x14ac:dyDescent="0.3">
      <c r="A275" t="s">
        <v>267</v>
      </c>
      <c r="B275" t="s">
        <v>268</v>
      </c>
      <c r="C275" t="s">
        <v>3107</v>
      </c>
      <c r="D275" t="s">
        <v>99</v>
      </c>
      <c r="E275">
        <v>95739.481591909993</v>
      </c>
      <c r="F275">
        <v>4787.45</v>
      </c>
      <c r="G275">
        <v>25.466525565861001</v>
      </c>
      <c r="H275">
        <f>(Table2[[#This Row],[1Y Return vs Nifty]]-AVERAGE(Table2[1Y Return vs Nifty]))/_xlfn.STDEV.P(Table2[1Y Return vs Nifty])</f>
        <v>0.11945189952980122</v>
      </c>
      <c r="I275">
        <v>-9.53971299262302</v>
      </c>
      <c r="J275">
        <f>(Table2[[#This Row],[1M Return vs Nifty]]-AVERAGE(Table2[1M Return vs Nifty]))/_xlfn.STDEV.P(Table2[1M Return vs Nifty])</f>
        <v>-0.90826097310367138</v>
      </c>
      <c r="K275">
        <v>-0.655585900892805</v>
      </c>
      <c r="L275">
        <f>(Table2[[#This Row],[6M Return vs Nifty]]-AVERAGE(Table2[6M Return vs Nifty]))/_xlfn.STDEV.P(Table2[6M Return vs Nifty])</f>
        <v>-9.3127338426655951E-2</v>
      </c>
      <c r="M275">
        <v>-6.12284076651245</v>
      </c>
      <c r="N275">
        <f>(Table2[[#This Row],[1W Return vs Nifty]]-AVERAGE(Table2[1W Return vs Nifty]))/_xlfn.STDEV.P(Table2[1W Return vs Nifty])</f>
        <v>-0.37224155459127556</v>
      </c>
      <c r="O275">
        <v>5285.72</v>
      </c>
      <c r="P275">
        <v>5442.1509777711399</v>
      </c>
      <c r="Q275">
        <v>5006.6543966018799</v>
      </c>
      <c r="R275">
        <v>9.2399357296645892</v>
      </c>
      <c r="S275" s="1">
        <f>(Table2[[#This Row],[Close Price]]-Table2[[#This Row],[20D EMA]])/Table2[[#This Row],[20D EMA]]</f>
        <v>-9.4267195386815883E-2</v>
      </c>
      <c r="T275" s="1">
        <f>(Table2[[#This Row],[Close Price]]-Table2[[#This Row],[50D EMA]])/Table2[[#This Row],[50D EMA]]</f>
        <v>-0.12030187704187437</v>
      </c>
      <c r="U275" s="1">
        <f>(Table2[[#This Row],[Close Price]]-Table2[[#This Row],[200D EMA]])/Table2[[#This Row],[200D EMA]]</f>
        <v>-4.3782609950201196E-2</v>
      </c>
      <c r="V275">
        <v>0.91586243753605301</v>
      </c>
      <c r="W275">
        <v>4745</v>
      </c>
      <c r="X275">
        <v>4959.95</v>
      </c>
      <c r="Y275">
        <v>4745</v>
      </c>
      <c r="Z275">
        <v>5015.8500000000004</v>
      </c>
      <c r="AA275">
        <v>4745</v>
      </c>
      <c r="AB275">
        <v>5794</v>
      </c>
      <c r="AC275" s="1">
        <f>(Table2[[#This Row],[Close Price]]/Table2[[#This Row],[Day Low]])-1</f>
        <v>8.9462592202318447E-3</v>
      </c>
      <c r="AD275" s="1">
        <f>(Table2[[#This Row],[Day High]]/Table2[[#This Row],[Close Price]])-1</f>
        <v>3.6031707902954624E-2</v>
      </c>
      <c r="AE275" s="1">
        <f>(Table2[[#This Row],[Close Price]]/Table2[[#This Row],[Current Week Low]])-1</f>
        <v>8.9462592202318447E-3</v>
      </c>
      <c r="AF275" s="1">
        <f>(Table2[[#This Row],[Current Week High]]/Table2[[#This Row],[Close Price]])-1</f>
        <v>4.7708070058173124E-2</v>
      </c>
      <c r="AG275" s="1">
        <f>(Table2[[#This Row],[Close Price]]/Table2[[#This Row],[Current Month Low]])-1</f>
        <v>8.9462592202318447E-3</v>
      </c>
      <c r="AH275" s="1">
        <f>(Table2[[#This Row],[Current Month High]]/Table2[[#This Row],[Close Price]])-1</f>
        <v>0.21024762660706653</v>
      </c>
      <c r="AI275">
        <v>30.4713365152638</v>
      </c>
      <c r="AJ275">
        <v>57.404241328291903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-0.01</v>
      </c>
      <c r="AM275" t="s">
        <v>3146</v>
      </c>
      <c r="AN275">
        <v>-12.58</v>
      </c>
      <c r="AO275" t="s">
        <v>3146</v>
      </c>
      <c r="AP275">
        <v>7.1811026432741995E-2</v>
      </c>
      <c r="AQ275">
        <f>(Table2[[#This Row],[Sharpe Ratio]]-AVERAGE(Table2[Sharpe Ratio]))/_xlfn.STDEV.P(Table2[Sharpe Ratio])</f>
        <v>0.17781015391049226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256</v>
      </c>
      <c r="AT275">
        <f>_xlfn.RANK.AVG(Table2[[#This Row],[6M Return vs Nifty Z-Score]],Table2[6M Return vs Nifty Z-Score])</f>
        <v>361</v>
      </c>
      <c r="AU275">
        <f>_xlfn.RANK.AVG(Table2[[#This Row],[Sharpe Ratio Z-Score]],Table2[Sharpe Ratio Z-Score])</f>
        <v>292</v>
      </c>
      <c r="AV275">
        <f>(Table2[[#This Row],[Rank 1Y]]+Table2[[#This Row],[Rank 6M]]+Table2[[#This Row],[Rank Sharpe]])/3</f>
        <v>303</v>
      </c>
    </row>
    <row r="276" spans="1:48" x14ac:dyDescent="0.3">
      <c r="A276" t="s">
        <v>1057</v>
      </c>
      <c r="B276" t="s">
        <v>1058</v>
      </c>
      <c r="C276" t="s">
        <v>3112</v>
      </c>
      <c r="D276" t="s">
        <v>162</v>
      </c>
      <c r="E276">
        <v>12313.946158750001</v>
      </c>
      <c r="F276">
        <v>548.75</v>
      </c>
      <c r="G276">
        <v>7.8565530613974301</v>
      </c>
      <c r="H276">
        <f>(Table2[[#This Row],[1Y Return vs Nifty]]-AVERAGE(Table2[1Y Return vs Nifty]))/_xlfn.STDEV.P(Table2[1Y Return vs Nifty])</f>
        <v>-0.19407227168095381</v>
      </c>
      <c r="I276">
        <v>-12.273889213593799</v>
      </c>
      <c r="J276">
        <f>(Table2[[#This Row],[1M Return vs Nifty]]-AVERAGE(Table2[1M Return vs Nifty]))/_xlfn.STDEV.P(Table2[1M Return vs Nifty])</f>
        <v>-1.2243480173494721</v>
      </c>
      <c r="K276">
        <v>-13.338766808979999</v>
      </c>
      <c r="L276">
        <f>(Table2[[#This Row],[6M Return vs Nifty]]-AVERAGE(Table2[6M Return vs Nifty]))/_xlfn.STDEV.P(Table2[6M Return vs Nifty])</f>
        <v>-0.5505425777995907</v>
      </c>
      <c r="M276">
        <v>-5.7901702449115797</v>
      </c>
      <c r="N276">
        <f>(Table2[[#This Row],[1W Return vs Nifty]]-AVERAGE(Table2[1W Return vs Nifty]))/_xlfn.STDEV.P(Table2[1W Return vs Nifty])</f>
        <v>-0.29982769564591416</v>
      </c>
      <c r="O276">
        <v>622.16999999999996</v>
      </c>
      <c r="P276">
        <v>632.50318407468501</v>
      </c>
      <c r="Q276">
        <v>572.03863313737202</v>
      </c>
      <c r="R276">
        <v>29.453371893157801</v>
      </c>
      <c r="S276" s="1">
        <f>(Table2[[#This Row],[Close Price]]-Table2[[#This Row],[20D EMA]])/Table2[[#This Row],[20D EMA]]</f>
        <v>-0.1180063326743494</v>
      </c>
      <c r="T276" s="1">
        <f>(Table2[[#This Row],[Close Price]]-Table2[[#This Row],[50D EMA]])/Table2[[#This Row],[50D EMA]]</f>
        <v>-0.13241543470996275</v>
      </c>
      <c r="U276" s="1">
        <f>(Table2[[#This Row],[Close Price]]-Table2[[#This Row],[200D EMA]])/Table2[[#This Row],[200D EMA]]</f>
        <v>-4.0711643914056024E-2</v>
      </c>
      <c r="V276">
        <v>1.9642382509159599</v>
      </c>
      <c r="W276">
        <v>538.75</v>
      </c>
      <c r="X276">
        <v>563.9</v>
      </c>
      <c r="Y276">
        <v>530.75</v>
      </c>
      <c r="Z276">
        <v>568.65</v>
      </c>
      <c r="AA276">
        <v>527.54999999999995</v>
      </c>
      <c r="AB276">
        <v>739.1</v>
      </c>
      <c r="AC276" s="1">
        <f>(Table2[[#This Row],[Close Price]]/Table2[[#This Row],[Day Low]])-1</f>
        <v>1.8561484918793614E-2</v>
      </c>
      <c r="AD276" s="1">
        <f>(Table2[[#This Row],[Day High]]/Table2[[#This Row],[Close Price]])-1</f>
        <v>2.7608200455580878E-2</v>
      </c>
      <c r="AE276" s="1">
        <f>(Table2[[#This Row],[Close Price]]/Table2[[#This Row],[Current Week Low]])-1</f>
        <v>3.3914272256241107E-2</v>
      </c>
      <c r="AF276" s="1">
        <f>(Table2[[#This Row],[Current Week High]]/Table2[[#This Row],[Close Price]])-1</f>
        <v>3.6264236902050051E-2</v>
      </c>
      <c r="AG276" s="1">
        <f>(Table2[[#This Row],[Close Price]]/Table2[[#This Row],[Current Month Low]])-1</f>
        <v>4.018576438252297E-2</v>
      </c>
      <c r="AH276" s="1">
        <f>(Table2[[#This Row],[Current Month High]]/Table2[[#This Row],[Close Price]])-1</f>
        <v>0.346879271070615</v>
      </c>
      <c r="AI276">
        <v>34.687927107061498</v>
      </c>
      <c r="AJ276">
        <v>40.166028097062501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-0.02</v>
      </c>
      <c r="AM276" t="s">
        <v>3146</v>
      </c>
      <c r="AN276">
        <v>-20.440000000000001</v>
      </c>
      <c r="AO276" t="s">
        <v>3146</v>
      </c>
      <c r="AP276">
        <v>0.19294308062733101</v>
      </c>
      <c r="AQ276">
        <f>(Table2[[#This Row],[Sharpe Ratio]]-AVERAGE(Table2[Sharpe Ratio]))/_xlfn.STDEV.P(Table2[Sharpe Ratio])</f>
        <v>1.6175520096625429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367</v>
      </c>
      <c r="AT276">
        <f>_xlfn.RANK.AVG(Table2[[#This Row],[6M Return vs Nifty Z-Score]],Table2[6M Return vs Nifty Z-Score])</f>
        <v>512</v>
      </c>
      <c r="AU276">
        <f>_xlfn.RANK.AVG(Table2[[#This Row],[Sharpe Ratio Z-Score]],Table2[Sharpe Ratio Z-Score])</f>
        <v>30</v>
      </c>
      <c r="AV276">
        <f>(Table2[[#This Row],[Rank 1Y]]+Table2[[#This Row],[Rank 6M]]+Table2[[#This Row],[Rank Sharpe]])/3</f>
        <v>303</v>
      </c>
    </row>
    <row r="277" spans="1:48" x14ac:dyDescent="0.3">
      <c r="A277" t="s">
        <v>1668</v>
      </c>
      <c r="B277" t="s">
        <v>1669</v>
      </c>
      <c r="C277" t="s">
        <v>3111</v>
      </c>
      <c r="D277" t="s">
        <v>1620</v>
      </c>
      <c r="E277">
        <v>5141.0363381999996</v>
      </c>
      <c r="F277">
        <v>430.5</v>
      </c>
      <c r="G277">
        <v>7.8146008716887501</v>
      </c>
      <c r="H277">
        <f>(Table2[[#This Row],[1Y Return vs Nifty]]-AVERAGE(Table2[1Y Return vs Nifty]))/_xlfn.STDEV.P(Table2[1Y Return vs Nifty])</f>
        <v>-0.1948191794632094</v>
      </c>
      <c r="I277">
        <v>13.431879171748401</v>
      </c>
      <c r="J277">
        <f>(Table2[[#This Row],[1M Return vs Nifty]]-AVERAGE(Table2[1M Return vs Nifty]))/_xlfn.STDEV.P(Table2[1M Return vs Nifty])</f>
        <v>1.7473918020046246</v>
      </c>
      <c r="K277">
        <v>12.891054386044299</v>
      </c>
      <c r="L277">
        <f>(Table2[[#This Row],[6M Return vs Nifty]]-AVERAGE(Table2[6M Return vs Nifty]))/_xlfn.STDEV.P(Table2[6M Return vs Nifty])</f>
        <v>0.39542831290820224</v>
      </c>
      <c r="M277">
        <v>-1.4729430133625501</v>
      </c>
      <c r="N277">
        <f>(Table2[[#This Row],[1W Return vs Nifty]]-AVERAGE(Table2[1W Return vs Nifty]))/_xlfn.STDEV.P(Table2[1W Return vs Nifty])</f>
        <v>0.63992218743974905</v>
      </c>
      <c r="O277">
        <v>428.28</v>
      </c>
      <c r="P277">
        <v>416.935355220578</v>
      </c>
      <c r="Q277">
        <v>381.482111792811</v>
      </c>
      <c r="R277">
        <v>50.070645521410697</v>
      </c>
      <c r="S277" s="1">
        <f>(Table2[[#This Row],[Close Price]]-Table2[[#This Row],[20D EMA]])/Table2[[#This Row],[20D EMA]]</f>
        <v>5.1835247968619299E-3</v>
      </c>
      <c r="T277" s="1">
        <f>(Table2[[#This Row],[Close Price]]-Table2[[#This Row],[50D EMA]])/Table2[[#This Row],[50D EMA]]</f>
        <v>3.2534167730260424E-2</v>
      </c>
      <c r="U277" s="1">
        <f>(Table2[[#This Row],[Close Price]]-Table2[[#This Row],[200D EMA]])/Table2[[#This Row],[200D EMA]]</f>
        <v>0.12849328105274671</v>
      </c>
      <c r="V277">
        <v>0.79956123558724002</v>
      </c>
      <c r="W277">
        <v>423</v>
      </c>
      <c r="X277">
        <v>440</v>
      </c>
      <c r="Y277">
        <v>412.8</v>
      </c>
      <c r="Z277">
        <v>440</v>
      </c>
      <c r="AA277">
        <v>390.1</v>
      </c>
      <c r="AB277">
        <v>459</v>
      </c>
      <c r="AC277" s="1">
        <f>(Table2[[#This Row],[Close Price]]/Table2[[#This Row],[Day Low]])-1</f>
        <v>1.7730496453900679E-2</v>
      </c>
      <c r="AD277" s="1">
        <f>(Table2[[#This Row],[Day High]]/Table2[[#This Row],[Close Price]])-1</f>
        <v>2.2067363530778206E-2</v>
      </c>
      <c r="AE277" s="1">
        <f>(Table2[[#This Row],[Close Price]]/Table2[[#This Row],[Current Week Low]])-1</f>
        <v>4.2877906976744207E-2</v>
      </c>
      <c r="AF277" s="1">
        <f>(Table2[[#This Row],[Current Week High]]/Table2[[#This Row],[Close Price]])-1</f>
        <v>2.2067363530778206E-2</v>
      </c>
      <c r="AG277" s="1">
        <f>(Table2[[#This Row],[Close Price]]/Table2[[#This Row],[Current Month Low]])-1</f>
        <v>0.10356318892591632</v>
      </c>
      <c r="AH277" s="1">
        <f>(Table2[[#This Row],[Current Month High]]/Table2[[#This Row],[Close Price]])-1</f>
        <v>6.6202090592334395E-2</v>
      </c>
      <c r="AI277">
        <v>6.6202090592334297</v>
      </c>
      <c r="AJ277">
        <v>50.920245398772998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</v>
      </c>
      <c r="AM277" t="s">
        <v>3147</v>
      </c>
      <c r="AN277">
        <v>-4.43</v>
      </c>
      <c r="AO277" t="s">
        <v>3146</v>
      </c>
      <c r="AP277">
        <v>5.47790572548E-2</v>
      </c>
      <c r="AQ277">
        <f>(Table2[[#This Row],[Sharpe Ratio]]-AVERAGE(Table2[Sharpe Ratio]))/_xlfn.STDEV.P(Table2[Sharpe Ratio])</f>
        <v>-2.4627087614115847E-2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2.5632960352752505</v>
      </c>
      <c r="AS277">
        <f>_xlfn.RANK.AVG(Table2[[#This Row],[1Y Return vs Nifty Z-Score]],Table2[1Y Return vs Nifty Z-Score])</f>
        <v>369</v>
      </c>
      <c r="AT277">
        <f>_xlfn.RANK.AVG(Table2[[#This Row],[6M Return vs Nifty Z-Score]],Table2[6M Return vs Nifty Z-Score])</f>
        <v>195</v>
      </c>
      <c r="AU277">
        <f>_xlfn.RANK.AVG(Table2[[#This Row],[Sharpe Ratio Z-Score]],Table2[Sharpe Ratio Z-Score])</f>
        <v>345</v>
      </c>
      <c r="AV277">
        <f>(Table2[[#This Row],[Rank 1Y]]+Table2[[#This Row],[Rank 6M]]+Table2[[#This Row],[Rank Sharpe]])/3</f>
        <v>303</v>
      </c>
    </row>
    <row r="278" spans="1:48" x14ac:dyDescent="0.3">
      <c r="A278" t="s">
        <v>1130</v>
      </c>
      <c r="B278" t="s">
        <v>1131</v>
      </c>
      <c r="C278" t="s">
        <v>3101</v>
      </c>
      <c r="D278" t="s">
        <v>558</v>
      </c>
      <c r="E278">
        <v>10577.18243196</v>
      </c>
      <c r="F278">
        <v>1185.3</v>
      </c>
      <c r="G278">
        <v>-1.7240596465723499</v>
      </c>
      <c r="H278">
        <f>(Table2[[#This Row],[1Y Return vs Nifty]]-AVERAGE(Table2[1Y Return vs Nifty]))/_xlfn.STDEV.P(Table2[1Y Return vs Nifty])</f>
        <v>-0.36464344424786704</v>
      </c>
      <c r="I278">
        <v>-0.96928471247583303</v>
      </c>
      <c r="J278">
        <f>(Table2[[#This Row],[1M Return vs Nifty]]-AVERAGE(Table2[1M Return vs Nifty]))/_xlfn.STDEV.P(Table2[1M Return vs Nifty])</f>
        <v>8.2531545028355552E-2</v>
      </c>
      <c r="K278">
        <v>25.849044647398799</v>
      </c>
      <c r="L278">
        <f>(Table2[[#This Row],[6M Return vs Nifty]]-AVERAGE(Table2[6M Return vs Nifty]))/_xlfn.STDEV.P(Table2[6M Return vs Nifty])</f>
        <v>0.86275447186965559</v>
      </c>
      <c r="M278">
        <v>-1.55282637757603</v>
      </c>
      <c r="N278">
        <f>(Table2[[#This Row],[1W Return vs Nifty]]-AVERAGE(Table2[1W Return vs Nifty]))/_xlfn.STDEV.P(Table2[1W Return vs Nifty])</f>
        <v>0.62253362340227725</v>
      </c>
      <c r="O278">
        <v>1168.23</v>
      </c>
      <c r="P278">
        <v>1156.27530803134</v>
      </c>
      <c r="Q278">
        <v>1031.4814779087901</v>
      </c>
      <c r="R278">
        <v>57.867506528085698</v>
      </c>
      <c r="S278" s="1">
        <f>(Table2[[#This Row],[Close Price]]-Table2[[#This Row],[20D EMA]])/Table2[[#This Row],[20D EMA]]</f>
        <v>1.4611848694178317E-2</v>
      </c>
      <c r="T278" s="1">
        <f>(Table2[[#This Row],[Close Price]]-Table2[[#This Row],[50D EMA]])/Table2[[#This Row],[50D EMA]]</f>
        <v>2.5101886866439264E-2</v>
      </c>
      <c r="U278" s="1">
        <f>(Table2[[#This Row],[Close Price]]-Table2[[#This Row],[200D EMA]])/Table2[[#This Row],[200D EMA]]</f>
        <v>0.14912388189757822</v>
      </c>
      <c r="V278">
        <v>1.07470850412168</v>
      </c>
      <c r="W278">
        <v>1103.0999999999999</v>
      </c>
      <c r="X278">
        <v>1203</v>
      </c>
      <c r="Y278">
        <v>1095.05</v>
      </c>
      <c r="Z278">
        <v>1203</v>
      </c>
      <c r="AA278">
        <v>1081.8</v>
      </c>
      <c r="AB278">
        <v>1383.3</v>
      </c>
      <c r="AC278" s="1">
        <f>(Table2[[#This Row],[Close Price]]/Table2[[#This Row],[Day Low]])-1</f>
        <v>7.4517269513190154E-2</v>
      </c>
      <c r="AD278" s="1">
        <f>(Table2[[#This Row],[Day High]]/Table2[[#This Row],[Close Price]])-1</f>
        <v>1.4932928372563881E-2</v>
      </c>
      <c r="AE278" s="1">
        <f>(Table2[[#This Row],[Close Price]]/Table2[[#This Row],[Current Week Low]])-1</f>
        <v>8.2416328021551521E-2</v>
      </c>
      <c r="AF278" s="1">
        <f>(Table2[[#This Row],[Current Week High]]/Table2[[#This Row],[Close Price]])-1</f>
        <v>1.4932928372563881E-2</v>
      </c>
      <c r="AG278" s="1">
        <f>(Table2[[#This Row],[Close Price]]/Table2[[#This Row],[Current Month Low]])-1</f>
        <v>9.5673876871880115E-2</v>
      </c>
      <c r="AH278" s="1">
        <f>(Table2[[#This Row],[Current Month High]]/Table2[[#This Row],[Close Price]])-1</f>
        <v>0.16704631738800302</v>
      </c>
      <c r="AI278">
        <v>16.704631738800298</v>
      </c>
      <c r="AJ278">
        <v>52.617008948689801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7.0000000000000007E-2</v>
      </c>
      <c r="AM278" t="s">
        <v>3147</v>
      </c>
      <c r="AN278">
        <v>-2.58</v>
      </c>
      <c r="AO278" t="s">
        <v>3146</v>
      </c>
      <c r="AP278">
        <v>4.6078964006284001E-2</v>
      </c>
      <c r="AQ278">
        <f>(Table2[[#This Row],[Sharpe Ratio]]-AVERAGE(Table2[Sharpe Ratio]))/_xlfn.STDEV.P(Table2[Sharpe Ratio])</f>
        <v>-0.12803397262171645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1.0751422234307049</v>
      </c>
      <c r="AS278">
        <f>_xlfn.RANK.AVG(Table2[[#This Row],[1Y Return vs Nifty Z-Score]],Table2[1Y Return vs Nifty Z-Score])</f>
        <v>432</v>
      </c>
      <c r="AT278">
        <f>_xlfn.RANK.AVG(Table2[[#This Row],[6M Return vs Nifty Z-Score]],Table2[6M Return vs Nifty Z-Score])</f>
        <v>108</v>
      </c>
      <c r="AU278">
        <f>_xlfn.RANK.AVG(Table2[[#This Row],[Sharpe Ratio Z-Score]],Table2[Sharpe Ratio Z-Score])</f>
        <v>374</v>
      </c>
      <c r="AV278">
        <f>(Table2[[#This Row],[Rank 1Y]]+Table2[[#This Row],[Rank 6M]]+Table2[[#This Row],[Rank Sharpe]])/3</f>
        <v>304.66666666666669</v>
      </c>
    </row>
    <row r="279" spans="1:48" x14ac:dyDescent="0.3">
      <c r="A279" t="s">
        <v>168</v>
      </c>
      <c r="B279" t="s">
        <v>169</v>
      </c>
      <c r="C279" t="s">
        <v>3110</v>
      </c>
      <c r="D279" t="s">
        <v>170</v>
      </c>
      <c r="E279">
        <v>155542.16175907501</v>
      </c>
      <c r="F279">
        <v>4026.75</v>
      </c>
      <c r="G279">
        <v>32.936100025978199</v>
      </c>
      <c r="H279">
        <f>(Table2[[#This Row],[1Y Return vs Nifty]]-AVERAGE(Table2[1Y Return vs Nifty]))/_xlfn.STDEV.P(Table2[1Y Return vs Nifty])</f>
        <v>0.25243860017976938</v>
      </c>
      <c r="I279">
        <v>-11.966918054653901</v>
      </c>
      <c r="J279">
        <f>(Table2[[#This Row],[1M Return vs Nifty]]-AVERAGE(Table2[1M Return vs Nifty]))/_xlfn.STDEV.P(Table2[1M Return vs Nifty])</f>
        <v>-1.1888603243639886</v>
      </c>
      <c r="K279">
        <v>-5.53106630082811</v>
      </c>
      <c r="L279">
        <f>(Table2[[#This Row],[6M Return vs Nifty]]-AVERAGE(Table2[6M Return vs Nifty]))/_xlfn.STDEV.P(Table2[6M Return vs Nifty])</f>
        <v>-0.26896012440958439</v>
      </c>
      <c r="M279">
        <v>-12.590218507357701</v>
      </c>
      <c r="N279">
        <f>(Table2[[#This Row],[1W Return vs Nifty]]-AVERAGE(Table2[1W Return vs Nifty]))/_xlfn.STDEV.P(Table2[1W Return vs Nifty])</f>
        <v>-1.7800241775248034</v>
      </c>
      <c r="O279">
        <v>4519.17</v>
      </c>
      <c r="P279">
        <v>4588.5912958793697</v>
      </c>
      <c r="Q279">
        <v>4059.1993725892899</v>
      </c>
      <c r="R279">
        <v>14.2096551863073</v>
      </c>
      <c r="S279" s="1">
        <f>(Table2[[#This Row],[Close Price]]-Table2[[#This Row],[20D EMA]])/Table2[[#This Row],[20D EMA]]</f>
        <v>-0.10896248647428622</v>
      </c>
      <c r="T279" s="1">
        <f>(Table2[[#This Row],[Close Price]]-Table2[[#This Row],[50D EMA]])/Table2[[#This Row],[50D EMA]]</f>
        <v>-0.1224430897526028</v>
      </c>
      <c r="U279" s="1">
        <f>(Table2[[#This Row],[Close Price]]-Table2[[#This Row],[200D EMA]])/Table2[[#This Row],[200D EMA]]</f>
        <v>-7.9940327169963528E-3</v>
      </c>
      <c r="V279">
        <v>1.3655935875077401</v>
      </c>
      <c r="W279">
        <v>3975.35</v>
      </c>
      <c r="X279">
        <v>4060.05</v>
      </c>
      <c r="Y279">
        <v>3780</v>
      </c>
      <c r="Z279">
        <v>4200</v>
      </c>
      <c r="AA279">
        <v>3780</v>
      </c>
      <c r="AB279">
        <v>4915</v>
      </c>
      <c r="AC279" s="1">
        <f>(Table2[[#This Row],[Close Price]]/Table2[[#This Row],[Day Low]])-1</f>
        <v>1.2929679147748008E-2</v>
      </c>
      <c r="AD279" s="1">
        <f>(Table2[[#This Row],[Day High]]/Table2[[#This Row],[Close Price]])-1</f>
        <v>8.2696964052897393E-3</v>
      </c>
      <c r="AE279" s="1">
        <f>(Table2[[#This Row],[Close Price]]/Table2[[#This Row],[Current Week Low]])-1</f>
        <v>6.5277777777777768E-2</v>
      </c>
      <c r="AF279" s="1">
        <f>(Table2[[#This Row],[Current Week High]]/Table2[[#This Row],[Close Price]])-1</f>
        <v>4.3024771838331199E-2</v>
      </c>
      <c r="AG279" s="1">
        <f>(Table2[[#This Row],[Close Price]]/Table2[[#This Row],[Current Month Low]])-1</f>
        <v>6.5277777777777768E-2</v>
      </c>
      <c r="AH279" s="1">
        <f>(Table2[[#This Row],[Current Month High]]/Table2[[#This Row],[Close Price]])-1</f>
        <v>0.22058732228223743</v>
      </c>
      <c r="AI279">
        <v>25.0388030049047</v>
      </c>
      <c r="AJ279">
        <v>66.756393001345899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-0.02</v>
      </c>
      <c r="AM279" t="s">
        <v>3146</v>
      </c>
      <c r="AN279">
        <v>-14.2</v>
      </c>
      <c r="AO279" t="s">
        <v>3146</v>
      </c>
      <c r="AP279">
        <v>7.6783271479083995E-2</v>
      </c>
      <c r="AQ279">
        <f>(Table2[[#This Row],[Sharpe Ratio]]-AVERAGE(Table2[Sharpe Ratio]))/_xlfn.STDEV.P(Table2[Sharpe Ratio])</f>
        <v>0.23690887355058365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221</v>
      </c>
      <c r="AT279">
        <f>_xlfn.RANK.AVG(Table2[[#This Row],[6M Return vs Nifty Z-Score]],Table2[6M Return vs Nifty Z-Score])</f>
        <v>417</v>
      </c>
      <c r="AU279">
        <f>_xlfn.RANK.AVG(Table2[[#This Row],[Sharpe Ratio Z-Score]],Table2[Sharpe Ratio Z-Score])</f>
        <v>277</v>
      </c>
      <c r="AV279">
        <f>(Table2[[#This Row],[Rank 1Y]]+Table2[[#This Row],[Rank 6M]]+Table2[[#This Row],[Rank Sharpe]])/3</f>
        <v>305</v>
      </c>
    </row>
    <row r="280" spans="1:48" x14ac:dyDescent="0.3">
      <c r="A280" t="s">
        <v>715</v>
      </c>
      <c r="B280" t="s">
        <v>716</v>
      </c>
      <c r="C280" t="s">
        <v>3101</v>
      </c>
      <c r="D280" t="s">
        <v>558</v>
      </c>
      <c r="E280">
        <v>23941.920291139999</v>
      </c>
      <c r="F280">
        <v>921.4</v>
      </c>
      <c r="G280">
        <v>0.108010971950751</v>
      </c>
      <c r="H280">
        <f>(Table2[[#This Row],[1Y Return vs Nifty]]-AVERAGE(Table2[1Y Return vs Nifty]))/_xlfn.STDEV.P(Table2[1Y Return vs Nifty])</f>
        <v>-0.33202565213453816</v>
      </c>
      <c r="I280">
        <v>0.17729297933840099</v>
      </c>
      <c r="J280">
        <f>(Table2[[#This Row],[1M Return vs Nifty]]-AVERAGE(Table2[1M Return vs Nifty]))/_xlfn.STDEV.P(Table2[1M Return vs Nifty])</f>
        <v>0.21508275033254629</v>
      </c>
      <c r="K280">
        <v>6.7489954286881702</v>
      </c>
      <c r="L280">
        <f>(Table2[[#This Row],[6M Return vs Nifty]]-AVERAGE(Table2[6M Return vs Nifty]))/_xlfn.STDEV.P(Table2[6M Return vs Nifty])</f>
        <v>0.17391673875488201</v>
      </c>
      <c r="M280">
        <v>-1.75581750225033</v>
      </c>
      <c r="N280">
        <f>(Table2[[#This Row],[1W Return vs Nifty]]-AVERAGE(Table2[1W Return vs Nifty]))/_xlfn.STDEV.P(Table2[1W Return vs Nifty])</f>
        <v>0.578347650450454</v>
      </c>
      <c r="O280">
        <v>944.12</v>
      </c>
      <c r="P280">
        <v>940.44992047565995</v>
      </c>
      <c r="Q280">
        <v>834.82136740402098</v>
      </c>
      <c r="R280">
        <v>45.193272193928102</v>
      </c>
      <c r="S280" s="1">
        <f>(Table2[[#This Row],[Close Price]]-Table2[[#This Row],[20D EMA]])/Table2[[#This Row],[20D EMA]]</f>
        <v>-2.4064737533364432E-2</v>
      </c>
      <c r="T280" s="1">
        <f>(Table2[[#This Row],[Close Price]]-Table2[[#This Row],[50D EMA]])/Table2[[#This Row],[50D EMA]]</f>
        <v>-2.025617745389879E-2</v>
      </c>
      <c r="U280" s="1">
        <f>(Table2[[#This Row],[Close Price]]-Table2[[#This Row],[200D EMA]])/Table2[[#This Row],[200D EMA]]</f>
        <v>0.1037091717779168</v>
      </c>
      <c r="V280">
        <v>0.65020238752276704</v>
      </c>
      <c r="W280">
        <v>893.75</v>
      </c>
      <c r="X280">
        <v>927</v>
      </c>
      <c r="Y280">
        <v>893.75</v>
      </c>
      <c r="Z280">
        <v>958.3</v>
      </c>
      <c r="AA280">
        <v>866.35</v>
      </c>
      <c r="AB280">
        <v>1034.95</v>
      </c>
      <c r="AC280" s="1">
        <f>(Table2[[#This Row],[Close Price]]/Table2[[#This Row],[Day Low]])-1</f>
        <v>3.0937062937062887E-2</v>
      </c>
      <c r="AD280" s="1">
        <f>(Table2[[#This Row],[Day High]]/Table2[[#This Row],[Close Price]])-1</f>
        <v>6.077707835902002E-3</v>
      </c>
      <c r="AE280" s="1">
        <f>(Table2[[#This Row],[Close Price]]/Table2[[#This Row],[Current Week Low]])-1</f>
        <v>3.0937062937062887E-2</v>
      </c>
      <c r="AF280" s="1">
        <f>(Table2[[#This Row],[Current Week High]]/Table2[[#This Row],[Close Price]])-1</f>
        <v>4.0047753418710696E-2</v>
      </c>
      <c r="AG280" s="1">
        <f>(Table2[[#This Row],[Close Price]]/Table2[[#This Row],[Current Month Low]])-1</f>
        <v>6.3542448202227764E-2</v>
      </c>
      <c r="AH280" s="1">
        <f>(Table2[[#This Row],[Current Month High]]/Table2[[#This Row],[Close Price]])-1</f>
        <v>0.12323637942261789</v>
      </c>
      <c r="AI280">
        <v>30.475363577165101</v>
      </c>
      <c r="AJ280">
        <v>52.549668874172099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0.06</v>
      </c>
      <c r="AM280" t="s">
        <v>3147</v>
      </c>
      <c r="AN280">
        <v>-5.4</v>
      </c>
      <c r="AO280" t="s">
        <v>3146</v>
      </c>
      <c r="AP280">
        <v>8.9248701215908E-2</v>
      </c>
      <c r="AQ280">
        <f>(Table2[[#This Row],[Sharpe Ratio]]-AVERAGE(Table2[Sharpe Ratio]))/_xlfn.STDEV.P(Table2[Sharpe Ratio])</f>
        <v>0.38506949925260764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1.0203909866559517</v>
      </c>
      <c r="AS280">
        <f>_xlfn.RANK.AVG(Table2[[#This Row],[1Y Return vs Nifty Z-Score]],Table2[1Y Return vs Nifty Z-Score])</f>
        <v>415</v>
      </c>
      <c r="AT280">
        <f>_xlfn.RANK.AVG(Table2[[#This Row],[6M Return vs Nifty Z-Score]],Table2[6M Return vs Nifty Z-Score])</f>
        <v>259</v>
      </c>
      <c r="AU280">
        <f>_xlfn.RANK.AVG(Table2[[#This Row],[Sharpe Ratio Z-Score]],Table2[Sharpe Ratio Z-Score])</f>
        <v>243</v>
      </c>
      <c r="AV280">
        <f>(Table2[[#This Row],[Rank 1Y]]+Table2[[#This Row],[Rank 6M]]+Table2[[#This Row],[Rank Sharpe]])/3</f>
        <v>305.66666666666669</v>
      </c>
    </row>
    <row r="281" spans="1:48" x14ac:dyDescent="0.3">
      <c r="A281" t="s">
        <v>1816</v>
      </c>
      <c r="B281" t="s">
        <v>1817</v>
      </c>
      <c r="C281" t="s">
        <v>3112</v>
      </c>
      <c r="D281" t="s">
        <v>264</v>
      </c>
      <c r="E281">
        <v>4077.262055268</v>
      </c>
      <c r="F281">
        <v>175.38</v>
      </c>
      <c r="G281">
        <v>10.9029253532371</v>
      </c>
      <c r="H281">
        <f>(Table2[[#This Row],[1Y Return vs Nifty]]-AVERAGE(Table2[1Y Return vs Nifty]))/_xlfn.STDEV.P(Table2[1Y Return vs Nifty])</f>
        <v>-0.1398353131759732</v>
      </c>
      <c r="I281">
        <v>9.0573886719678995</v>
      </c>
      <c r="J281">
        <f>(Table2[[#This Row],[1M Return vs Nifty]]-AVERAGE(Table2[1M Return vs Nifty]))/_xlfn.STDEV.P(Table2[1M Return vs Nifty])</f>
        <v>1.2416746644069554</v>
      </c>
      <c r="K281">
        <v>20.902983936625599</v>
      </c>
      <c r="L281">
        <f>(Table2[[#This Row],[6M Return vs Nifty]]-AVERAGE(Table2[6M Return vs Nifty]))/_xlfn.STDEV.P(Table2[6M Return vs Nifty])</f>
        <v>0.68437622745552673</v>
      </c>
      <c r="M281">
        <v>-7.2405891854266899</v>
      </c>
      <c r="N281">
        <f>(Table2[[#This Row],[1W Return vs Nifty]]-AVERAGE(Table2[1W Return vs Nifty]))/_xlfn.STDEV.P(Table2[1W Return vs Nifty])</f>
        <v>-0.61554678029674648</v>
      </c>
      <c r="O281">
        <v>179.27</v>
      </c>
      <c r="P281">
        <v>174.94372938648101</v>
      </c>
      <c r="Q281">
        <v>157.723636665854</v>
      </c>
      <c r="R281">
        <v>43.686648971931298</v>
      </c>
      <c r="S281" s="1">
        <f>(Table2[[#This Row],[Close Price]]-Table2[[#This Row],[20D EMA]])/Table2[[#This Row],[20D EMA]]</f>
        <v>-2.1699113069671528E-2</v>
      </c>
      <c r="T281" s="1">
        <f>(Table2[[#This Row],[Close Price]]-Table2[[#This Row],[50D EMA]])/Table2[[#This Row],[50D EMA]]</f>
        <v>2.4937767992540502E-3</v>
      </c>
      <c r="U281" s="1">
        <f>(Table2[[#This Row],[Close Price]]-Table2[[#This Row],[200D EMA]])/Table2[[#This Row],[200D EMA]]</f>
        <v>0.11194494184503206</v>
      </c>
      <c r="V281">
        <v>1.0879067727129099</v>
      </c>
      <c r="W281">
        <v>172.45</v>
      </c>
      <c r="X281">
        <v>178.15</v>
      </c>
      <c r="Y281">
        <v>170.17</v>
      </c>
      <c r="Z281">
        <v>178.6</v>
      </c>
      <c r="AA281">
        <v>159</v>
      </c>
      <c r="AB281">
        <v>199</v>
      </c>
      <c r="AC281" s="1">
        <f>(Table2[[#This Row],[Close Price]]/Table2[[#This Row],[Day Low]])-1</f>
        <v>1.6990432009278189E-2</v>
      </c>
      <c r="AD281" s="1">
        <f>(Table2[[#This Row],[Day High]]/Table2[[#This Row],[Close Price]])-1</f>
        <v>1.5794275287946302E-2</v>
      </c>
      <c r="AE281" s="1">
        <f>(Table2[[#This Row],[Close Price]]/Table2[[#This Row],[Current Week Low]])-1</f>
        <v>3.0616442381148357E-2</v>
      </c>
      <c r="AF281" s="1">
        <f>(Table2[[#This Row],[Current Week High]]/Table2[[#This Row],[Close Price]])-1</f>
        <v>1.8360132284182873E-2</v>
      </c>
      <c r="AG281" s="1">
        <f>(Table2[[#This Row],[Close Price]]/Table2[[#This Row],[Current Month Low]])-1</f>
        <v>0.1030188679245283</v>
      </c>
      <c r="AH281" s="1">
        <f>(Table2[[#This Row],[Current Month High]]/Table2[[#This Row],[Close Price]])-1</f>
        <v>0.13467898278024859</v>
      </c>
      <c r="AI281">
        <v>13.4678982780248</v>
      </c>
      <c r="AJ281">
        <v>56.519410977242302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0.15</v>
      </c>
      <c r="AM281" t="s">
        <v>3147</v>
      </c>
      <c r="AN281">
        <v>2.44</v>
      </c>
      <c r="AO281" t="s">
        <v>3147</v>
      </c>
      <c r="AP281">
        <v>2.7127721061926999E-2</v>
      </c>
      <c r="AQ281">
        <f>(Table2[[#This Row],[Sharpe Ratio]]-AVERAGE(Table2[Sharpe Ratio]))/_xlfn.STDEV.P(Table2[Sharpe Ratio])</f>
        <v>-0.35328316753494299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0.81738563085481952</v>
      </c>
      <c r="AS281">
        <f>_xlfn.RANK.AVG(Table2[[#This Row],[1Y Return vs Nifty Z-Score]],Table2[1Y Return vs Nifty Z-Score])</f>
        <v>351</v>
      </c>
      <c r="AT281">
        <f>_xlfn.RANK.AVG(Table2[[#This Row],[6M Return vs Nifty Z-Score]],Table2[6M Return vs Nifty Z-Score])</f>
        <v>141</v>
      </c>
      <c r="AU281">
        <f>_xlfn.RANK.AVG(Table2[[#This Row],[Sharpe Ratio Z-Score]],Table2[Sharpe Ratio Z-Score])</f>
        <v>428</v>
      </c>
      <c r="AV281">
        <f>(Table2[[#This Row],[Rank 1Y]]+Table2[[#This Row],[Rank 6M]]+Table2[[#This Row],[Rank Sharpe]])/3</f>
        <v>306.66666666666669</v>
      </c>
    </row>
    <row r="282" spans="1:48" x14ac:dyDescent="0.3">
      <c r="A282" t="s">
        <v>1708</v>
      </c>
      <c r="B282" t="s">
        <v>1709</v>
      </c>
      <c r="C282" t="s">
        <v>3112</v>
      </c>
      <c r="D282" t="s">
        <v>197</v>
      </c>
      <c r="E282">
        <v>4750.8181217900001</v>
      </c>
      <c r="F282">
        <v>6995.3</v>
      </c>
      <c r="G282">
        <v>47.102745620006601</v>
      </c>
      <c r="H282">
        <f>(Table2[[#This Row],[1Y Return vs Nifty]]-AVERAGE(Table2[1Y Return vs Nifty]))/_xlfn.STDEV.P(Table2[1Y Return vs Nifty])</f>
        <v>0.50465851804610606</v>
      </c>
      <c r="I282">
        <v>-7.0163943806143401</v>
      </c>
      <c r="J282">
        <f>(Table2[[#This Row],[1M Return vs Nifty]]-AVERAGE(Table2[1M Return vs Nifty]))/_xlfn.STDEV.P(Table2[1M Return vs Nifty])</f>
        <v>-0.61655032342321514</v>
      </c>
      <c r="K282">
        <v>-18.625236475454098</v>
      </c>
      <c r="L282">
        <f>(Table2[[#This Row],[6M Return vs Nifty]]-AVERAGE(Table2[6M Return vs Nifty]))/_xlfn.STDEV.P(Table2[6M Return vs Nifty])</f>
        <v>-0.74119757243001061</v>
      </c>
      <c r="M282">
        <v>-8.0657166208065494</v>
      </c>
      <c r="N282">
        <f>(Table2[[#This Row],[1W Return vs Nifty]]-AVERAGE(Table2[1W Return vs Nifty]))/_xlfn.STDEV.P(Table2[1W Return vs Nifty])</f>
        <v>-0.7951559065578111</v>
      </c>
      <c r="O282">
        <v>7466.25</v>
      </c>
      <c r="P282">
        <v>7545.7818841554399</v>
      </c>
      <c r="Q282">
        <v>6998.1825568199602</v>
      </c>
      <c r="R282">
        <v>29.4381830892385</v>
      </c>
      <c r="S282" s="1">
        <f>(Table2[[#This Row],[Close Price]]-Table2[[#This Row],[20D EMA]])/Table2[[#This Row],[20D EMA]]</f>
        <v>-6.307718064624139E-2</v>
      </c>
      <c r="T282" s="1">
        <f>(Table2[[#This Row],[Close Price]]-Table2[[#This Row],[50D EMA]])/Table2[[#This Row],[50D EMA]]</f>
        <v>-7.2952265597729021E-2</v>
      </c>
      <c r="U282" s="1">
        <f>(Table2[[#This Row],[Close Price]]-Table2[[#This Row],[200D EMA]])/Table2[[#This Row],[200D EMA]]</f>
        <v>-4.1190077517352361E-4</v>
      </c>
      <c r="V282">
        <v>0.6479342757687</v>
      </c>
      <c r="W282">
        <v>6852</v>
      </c>
      <c r="X282">
        <v>7094.95</v>
      </c>
      <c r="Y282">
        <v>6785.1</v>
      </c>
      <c r="Z282">
        <v>7174.5</v>
      </c>
      <c r="AA282">
        <v>6785.1</v>
      </c>
      <c r="AB282">
        <v>8356.9</v>
      </c>
      <c r="AC282" s="1">
        <f>(Table2[[#This Row],[Close Price]]/Table2[[#This Row],[Day Low]])-1</f>
        <v>2.0913601868067788E-2</v>
      </c>
      <c r="AD282" s="1">
        <f>(Table2[[#This Row],[Day High]]/Table2[[#This Row],[Close Price]])-1</f>
        <v>1.4245278973024744E-2</v>
      </c>
      <c r="AE282" s="1">
        <f>(Table2[[#This Row],[Close Price]]/Table2[[#This Row],[Current Week Low]])-1</f>
        <v>3.097964657853236E-2</v>
      </c>
      <c r="AF282" s="1">
        <f>(Table2[[#This Row],[Current Week High]]/Table2[[#This Row],[Close Price]])-1</f>
        <v>2.5617200120080508E-2</v>
      </c>
      <c r="AG282" s="1">
        <f>(Table2[[#This Row],[Close Price]]/Table2[[#This Row],[Current Month Low]])-1</f>
        <v>3.097964657853236E-2</v>
      </c>
      <c r="AH282" s="1">
        <f>(Table2[[#This Row],[Current Month High]]/Table2[[#This Row],[Close Price]])-1</f>
        <v>0.19464497591239827</v>
      </c>
      <c r="AI282">
        <v>29.842894514888499</v>
      </c>
      <c r="AJ282">
        <v>78.406018872736496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0.09</v>
      </c>
      <c r="AM282" t="s">
        <v>3147</v>
      </c>
      <c r="AN282">
        <v>-9.64</v>
      </c>
      <c r="AO282" t="s">
        <v>3146</v>
      </c>
      <c r="AP282">
        <v>0.113249685573402</v>
      </c>
      <c r="AQ282">
        <f>(Table2[[#This Row],[Sharpe Ratio]]-AVERAGE(Table2[Sharpe Ratio]))/_xlfn.STDEV.P(Table2[Sharpe Ratio])</f>
        <v>0.67033851403563216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171</v>
      </c>
      <c r="AT282">
        <f>_xlfn.RANK.AVG(Table2[[#This Row],[6M Return vs Nifty Z-Score]],Table2[6M Return vs Nifty Z-Score])</f>
        <v>570</v>
      </c>
      <c r="AU282">
        <f>_xlfn.RANK.AVG(Table2[[#This Row],[Sharpe Ratio Z-Score]],Table2[Sharpe Ratio Z-Score])</f>
        <v>180</v>
      </c>
      <c r="AV282">
        <f>(Table2[[#This Row],[Rank 1Y]]+Table2[[#This Row],[Rank 6M]]+Table2[[#This Row],[Rank Sharpe]])/3</f>
        <v>307</v>
      </c>
    </row>
    <row r="283" spans="1:48" x14ac:dyDescent="0.3">
      <c r="A283" t="s">
        <v>235</v>
      </c>
      <c r="B283" t="s">
        <v>236</v>
      </c>
      <c r="C283" t="s">
        <v>3103</v>
      </c>
      <c r="D283" t="s">
        <v>237</v>
      </c>
      <c r="E283">
        <v>105338.58728572501</v>
      </c>
      <c r="F283">
        <v>1448.25</v>
      </c>
      <c r="G283">
        <v>12.454312870832</v>
      </c>
      <c r="H283">
        <f>(Table2[[#This Row],[1Y Return vs Nifty]]-AVERAGE(Table2[1Y Return vs Nifty]))/_xlfn.STDEV.P(Table2[1Y Return vs Nifty])</f>
        <v>-0.11221474275444837</v>
      </c>
      <c r="I283">
        <v>-0.79444247534619905</v>
      </c>
      <c r="J283">
        <f>(Table2[[#This Row],[1M Return vs Nifty]]-AVERAGE(Table2[1M Return vs Nifty]))/_xlfn.STDEV.P(Table2[1M Return vs Nifty])</f>
        <v>0.10274434825579613</v>
      </c>
      <c r="K283">
        <v>14.62816892803</v>
      </c>
      <c r="L283">
        <f>(Table2[[#This Row],[6M Return vs Nifty]]-AVERAGE(Table2[6M Return vs Nifty]))/_xlfn.STDEV.P(Table2[6M Return vs Nifty])</f>
        <v>0.45807684483397054</v>
      </c>
      <c r="M283">
        <v>-1.91314551901972</v>
      </c>
      <c r="N283">
        <f>(Table2[[#This Row],[1W Return vs Nifty]]-AVERAGE(Table2[1W Return vs Nifty]))/_xlfn.STDEV.P(Table2[1W Return vs Nifty])</f>
        <v>0.54410136749256455</v>
      </c>
      <c r="O283">
        <v>1503.49</v>
      </c>
      <c r="P283">
        <v>1492.783993388</v>
      </c>
      <c r="Q283">
        <v>1317.54516416762</v>
      </c>
      <c r="R283">
        <v>28.048979013134499</v>
      </c>
      <c r="S283" s="1">
        <f>(Table2[[#This Row],[Close Price]]-Table2[[#This Row],[20D EMA]])/Table2[[#This Row],[20D EMA]]</f>
        <v>-3.6741182182788053E-2</v>
      </c>
      <c r="T283" s="1">
        <f>(Table2[[#This Row],[Close Price]]-Table2[[#This Row],[50D EMA]])/Table2[[#This Row],[50D EMA]]</f>
        <v>-2.9832844929510747E-2</v>
      </c>
      <c r="U283" s="1">
        <f>(Table2[[#This Row],[Close Price]]-Table2[[#This Row],[200D EMA]])/Table2[[#This Row],[200D EMA]]</f>
        <v>9.9203305804666561E-2</v>
      </c>
      <c r="V283">
        <v>0.85056421966731099</v>
      </c>
      <c r="W283">
        <v>1429.2</v>
      </c>
      <c r="X283">
        <v>1473.4</v>
      </c>
      <c r="Y283">
        <v>1429.2</v>
      </c>
      <c r="Z283">
        <v>1490</v>
      </c>
      <c r="AA283">
        <v>1429.2</v>
      </c>
      <c r="AB283">
        <v>1614.2</v>
      </c>
      <c r="AC283" s="1">
        <f>(Table2[[#This Row],[Close Price]]/Table2[[#This Row],[Day Low]])-1</f>
        <v>1.3329135180520479E-2</v>
      </c>
      <c r="AD283" s="1">
        <f>(Table2[[#This Row],[Day High]]/Table2[[#This Row],[Close Price]])-1</f>
        <v>1.7365786293803032E-2</v>
      </c>
      <c r="AE283" s="1">
        <f>(Table2[[#This Row],[Close Price]]/Table2[[#This Row],[Current Week Low]])-1</f>
        <v>1.3329135180520479E-2</v>
      </c>
      <c r="AF283" s="1">
        <f>(Table2[[#This Row],[Current Week High]]/Table2[[#This Row],[Close Price]])-1</f>
        <v>2.8827895736233344E-2</v>
      </c>
      <c r="AG283" s="1">
        <f>(Table2[[#This Row],[Close Price]]/Table2[[#This Row],[Current Month Low]])-1</f>
        <v>1.3329135180520479E-2</v>
      </c>
      <c r="AH283" s="1">
        <f>(Table2[[#This Row],[Current Month High]]/Table2[[#This Row],[Close Price]])-1</f>
        <v>0.11458656999827377</v>
      </c>
      <c r="AI283">
        <v>13.757983773519699</v>
      </c>
      <c r="AJ283">
        <v>43.213844252163099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0.01</v>
      </c>
      <c r="AM283" t="s">
        <v>3147</v>
      </c>
      <c r="AN283">
        <v>-4.6900000000000004</v>
      </c>
      <c r="AO283" t="s">
        <v>3146</v>
      </c>
      <c r="AP283">
        <v>3.7015346828639002E-2</v>
      </c>
      <c r="AQ283">
        <f>(Table2[[#This Row],[Sharpe Ratio]]-AVERAGE(Table2[Sharpe Ratio]))/_xlfn.STDEV.P(Table2[Sharpe Ratio])</f>
        <v>-0.23576160179414143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0.75694621603374146</v>
      </c>
      <c r="AS283">
        <f>_xlfn.RANK.AVG(Table2[[#This Row],[1Y Return vs Nifty Z-Score]],Table2[1Y Return vs Nifty Z-Score])</f>
        <v>341</v>
      </c>
      <c r="AT283">
        <f>_xlfn.RANK.AVG(Table2[[#This Row],[6M Return vs Nifty Z-Score]],Table2[6M Return vs Nifty Z-Score])</f>
        <v>183</v>
      </c>
      <c r="AU283">
        <f>_xlfn.RANK.AVG(Table2[[#This Row],[Sharpe Ratio Z-Score]],Table2[Sharpe Ratio Z-Score])</f>
        <v>405</v>
      </c>
      <c r="AV283">
        <f>(Table2[[#This Row],[Rank 1Y]]+Table2[[#This Row],[Rank 6M]]+Table2[[#This Row],[Rank Sharpe]])/3</f>
        <v>309.66666666666669</v>
      </c>
    </row>
    <row r="284" spans="1:48" x14ac:dyDescent="0.3">
      <c r="A284" t="s">
        <v>527</v>
      </c>
      <c r="B284" t="s">
        <v>528</v>
      </c>
      <c r="C284" t="s">
        <v>3101</v>
      </c>
      <c r="D284" t="s">
        <v>390</v>
      </c>
      <c r="E284">
        <v>38053.013377499999</v>
      </c>
      <c r="F284">
        <v>5203.5</v>
      </c>
      <c r="G284">
        <v>2.2680479858479599</v>
      </c>
      <c r="H284">
        <f>(Table2[[#This Row],[1Y Return vs Nifty]]-AVERAGE(Table2[1Y Return vs Nifty]))/_xlfn.STDEV.P(Table2[1Y Return vs Nifty])</f>
        <v>-0.29356881670251112</v>
      </c>
      <c r="I284">
        <v>18.322595975508701</v>
      </c>
      <c r="J284">
        <f>(Table2[[#This Row],[1M Return vs Nifty]]-AVERAGE(Table2[1M Return vs Nifty]))/_xlfn.STDEV.P(Table2[1M Return vs Nifty])</f>
        <v>2.3127877727862702</v>
      </c>
      <c r="K284">
        <v>9.7386376161005899</v>
      </c>
      <c r="L284">
        <f>(Table2[[#This Row],[6M Return vs Nifty]]-AVERAGE(Table2[6M Return vs Nifty]))/_xlfn.STDEV.P(Table2[6M Return vs Nifty])</f>
        <v>0.28173731678690472</v>
      </c>
      <c r="M284">
        <v>5.2630666244553801</v>
      </c>
      <c r="N284">
        <f>(Table2[[#This Row],[1W Return vs Nifty]]-AVERAGE(Table2[1W Return vs Nifty]))/_xlfn.STDEV.P(Table2[1W Return vs Nifty])</f>
        <v>2.1061790995949203</v>
      </c>
      <c r="O284">
        <v>4839.96</v>
      </c>
      <c r="P284">
        <v>4678.1666408722003</v>
      </c>
      <c r="Q284">
        <v>4440.3249420151496</v>
      </c>
      <c r="R284">
        <v>82.411162594857402</v>
      </c>
      <c r="S284" s="1">
        <f>(Table2[[#This Row],[Close Price]]-Table2[[#This Row],[20D EMA]])/Table2[[#This Row],[20D EMA]]</f>
        <v>7.5112191009843052E-2</v>
      </c>
      <c r="T284" s="1">
        <f>(Table2[[#This Row],[Close Price]]-Table2[[#This Row],[50D EMA]])/Table2[[#This Row],[50D EMA]]</f>
        <v>0.11229470847362893</v>
      </c>
      <c r="U284" s="1">
        <f>(Table2[[#This Row],[Close Price]]-Table2[[#This Row],[200D EMA]])/Table2[[#This Row],[200D EMA]]</f>
        <v>0.17187369572067832</v>
      </c>
      <c r="V284">
        <v>2.9843015675026701</v>
      </c>
      <c r="W284">
        <v>5140</v>
      </c>
      <c r="X284">
        <v>5240</v>
      </c>
      <c r="Y284">
        <v>5025.05</v>
      </c>
      <c r="Z284">
        <v>5250</v>
      </c>
      <c r="AA284">
        <v>4260</v>
      </c>
      <c r="AB284">
        <v>5250</v>
      </c>
      <c r="AC284" s="1">
        <f>(Table2[[#This Row],[Close Price]]/Table2[[#This Row],[Day Low]])-1</f>
        <v>1.2354085603112797E-2</v>
      </c>
      <c r="AD284" s="1">
        <f>(Table2[[#This Row],[Day High]]/Table2[[#This Row],[Close Price]])-1</f>
        <v>7.014509464783325E-3</v>
      </c>
      <c r="AE284" s="1">
        <f>(Table2[[#This Row],[Close Price]]/Table2[[#This Row],[Current Week Low]])-1</f>
        <v>3.551208445687104E-2</v>
      </c>
      <c r="AF284" s="1">
        <f>(Table2[[#This Row],[Current Week High]]/Table2[[#This Row],[Close Price]])-1</f>
        <v>8.9362928797924734E-3</v>
      </c>
      <c r="AG284" s="1">
        <f>(Table2[[#This Row],[Close Price]]/Table2[[#This Row],[Current Month Low]])-1</f>
        <v>0.2214788732394366</v>
      </c>
      <c r="AH284" s="1">
        <f>(Table2[[#This Row],[Current Month High]]/Table2[[#This Row],[Close Price]])-1</f>
        <v>8.9362928797924734E-3</v>
      </c>
      <c r="AI284">
        <v>1.24915921975592</v>
      </c>
      <c r="AJ284">
        <v>42.1449449558827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0.11</v>
      </c>
      <c r="AM284" t="s">
        <v>3147</v>
      </c>
      <c r="AN284">
        <v>10.43</v>
      </c>
      <c r="AO284" t="s">
        <v>3147</v>
      </c>
      <c r="AP284">
        <v>6.7859561602314003E-2</v>
      </c>
      <c r="AQ284">
        <f>(Table2[[#This Row],[Sharpe Ratio]]-AVERAGE(Table2[Sharpe Ratio]))/_xlfn.STDEV.P(Table2[Sharpe Ratio])</f>
        <v>0.13084414358625315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4.5379795160518377</v>
      </c>
      <c r="AS284">
        <f>_xlfn.RANK.AVG(Table2[[#This Row],[1Y Return vs Nifty Z-Score]],Table2[1Y Return vs Nifty Z-Score])</f>
        <v>399</v>
      </c>
      <c r="AT284">
        <f>_xlfn.RANK.AVG(Table2[[#This Row],[6M Return vs Nifty Z-Score]],Table2[6M Return vs Nifty Z-Score])</f>
        <v>227</v>
      </c>
      <c r="AU284">
        <f>_xlfn.RANK.AVG(Table2[[#This Row],[Sharpe Ratio Z-Score]],Table2[Sharpe Ratio Z-Score])</f>
        <v>304</v>
      </c>
      <c r="AV284">
        <f>(Table2[[#This Row],[Rank 1Y]]+Table2[[#This Row],[Rank 6M]]+Table2[[#This Row],[Rank Sharpe]])/3</f>
        <v>310</v>
      </c>
    </row>
    <row r="285" spans="1:48" x14ac:dyDescent="0.3">
      <c r="A285" t="s">
        <v>746</v>
      </c>
      <c r="B285" t="s">
        <v>747</v>
      </c>
      <c r="C285" t="s">
        <v>3099</v>
      </c>
      <c r="D285" t="s">
        <v>191</v>
      </c>
      <c r="E285">
        <v>22007.06472088</v>
      </c>
      <c r="F285">
        <v>390.05</v>
      </c>
      <c r="G285">
        <v>13.952536301091801</v>
      </c>
      <c r="H285">
        <f>(Table2[[#This Row],[1Y Return vs Nifty]]-AVERAGE(Table2[1Y Return vs Nifty]))/_xlfn.STDEV.P(Table2[1Y Return vs Nifty])</f>
        <v>-8.5540694334345677E-2</v>
      </c>
      <c r="I285">
        <v>-0.94236566131993804</v>
      </c>
      <c r="J285">
        <f>(Table2[[#This Row],[1M Return vs Nifty]]-AVERAGE(Table2[1M Return vs Nifty]))/_xlfn.STDEV.P(Table2[1M Return vs Nifty])</f>
        <v>8.5643547557127192E-2</v>
      </c>
      <c r="K285">
        <v>22.6171183341032</v>
      </c>
      <c r="L285">
        <f>(Table2[[#This Row],[6M Return vs Nifty]]-AVERAGE(Table2[6M Return vs Nifty]))/_xlfn.STDEV.P(Table2[6M Return vs Nifty])</f>
        <v>0.7461959871373941</v>
      </c>
      <c r="M285">
        <v>1.06218279728999</v>
      </c>
      <c r="N285">
        <f>(Table2[[#This Row],[1W Return vs Nifty]]-AVERAGE(Table2[1W Return vs Nifty]))/_xlfn.STDEV.P(Table2[1W Return vs Nifty])</f>
        <v>1.1917541982170383</v>
      </c>
      <c r="O285">
        <v>398.89</v>
      </c>
      <c r="P285">
        <v>393.586180659695</v>
      </c>
      <c r="Q285">
        <v>351.26020403177898</v>
      </c>
      <c r="R285">
        <v>38.236668493164103</v>
      </c>
      <c r="S285" s="1">
        <f>(Table2[[#This Row],[Close Price]]-Table2[[#This Row],[20D EMA]])/Table2[[#This Row],[20D EMA]]</f>
        <v>-2.2161498157386685E-2</v>
      </c>
      <c r="T285" s="1">
        <f>(Table2[[#This Row],[Close Price]]-Table2[[#This Row],[50D EMA]])/Table2[[#This Row],[50D EMA]]</f>
        <v>-8.9845142778335173E-3</v>
      </c>
      <c r="U285" s="1">
        <f>(Table2[[#This Row],[Close Price]]-Table2[[#This Row],[200D EMA]])/Table2[[#This Row],[200D EMA]]</f>
        <v>0.11043037475634918</v>
      </c>
      <c r="V285">
        <v>0.228045290633626</v>
      </c>
      <c r="W285">
        <v>386.3</v>
      </c>
      <c r="X285">
        <v>394.7</v>
      </c>
      <c r="Y285">
        <v>384</v>
      </c>
      <c r="Z285">
        <v>395.8</v>
      </c>
      <c r="AA285">
        <v>378.65</v>
      </c>
      <c r="AB285">
        <v>433.75</v>
      </c>
      <c r="AC285" s="1">
        <f>(Table2[[#This Row],[Close Price]]/Table2[[#This Row],[Day Low]])-1</f>
        <v>9.7074812322028858E-3</v>
      </c>
      <c r="AD285" s="1">
        <f>(Table2[[#This Row],[Day High]]/Table2[[#This Row],[Close Price]])-1</f>
        <v>1.1921548519420622E-2</v>
      </c>
      <c r="AE285" s="1">
        <f>(Table2[[#This Row],[Close Price]]/Table2[[#This Row],[Current Week Low]])-1</f>
        <v>1.5755208333333437E-2</v>
      </c>
      <c r="AF285" s="1">
        <f>(Table2[[#This Row],[Current Week High]]/Table2[[#This Row],[Close Price]])-1</f>
        <v>1.4741699782079287E-2</v>
      </c>
      <c r="AG285" s="1">
        <f>(Table2[[#This Row],[Close Price]]/Table2[[#This Row],[Current Month Low]])-1</f>
        <v>3.0106958933051819E-2</v>
      </c>
      <c r="AH285" s="1">
        <f>(Table2[[#This Row],[Current Month High]]/Table2[[#This Row],[Close Price]])-1</f>
        <v>0.11203691834380214</v>
      </c>
      <c r="AI285">
        <v>20.4204589155236</v>
      </c>
      <c r="AJ285">
        <v>53.2612966601178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0.31</v>
      </c>
      <c r="AM285" t="s">
        <v>3147</v>
      </c>
      <c r="AN285">
        <v>-5.26</v>
      </c>
      <c r="AO285" t="s">
        <v>3146</v>
      </c>
      <c r="AP285">
        <v>1.0590463184413E-2</v>
      </c>
      <c r="AQ285">
        <f>(Table2[[#This Row],[Sharpe Ratio]]-AVERAGE(Table2[Sharpe Ratio]))/_xlfn.STDEV.P(Table2[Sharpe Ratio])</f>
        <v>-0.54984040834070314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1.3882126302365108</v>
      </c>
      <c r="AS285">
        <f>_xlfn.RANK.AVG(Table2[[#This Row],[1Y Return vs Nifty Z-Score]],Table2[1Y Return vs Nifty Z-Score])</f>
        <v>329</v>
      </c>
      <c r="AT285">
        <f>_xlfn.RANK.AVG(Table2[[#This Row],[6M Return vs Nifty Z-Score]],Table2[6M Return vs Nifty Z-Score])</f>
        <v>130</v>
      </c>
      <c r="AU285">
        <f>_xlfn.RANK.AVG(Table2[[#This Row],[Sharpe Ratio Z-Score]],Table2[Sharpe Ratio Z-Score])</f>
        <v>473</v>
      </c>
      <c r="AV285">
        <f>(Table2[[#This Row],[Rank 1Y]]+Table2[[#This Row],[Rank 6M]]+Table2[[#This Row],[Rank Sharpe]])/3</f>
        <v>310.66666666666669</v>
      </c>
    </row>
    <row r="286" spans="1:48" x14ac:dyDescent="0.3">
      <c r="A286" t="s">
        <v>247</v>
      </c>
      <c r="B286" t="s">
        <v>248</v>
      </c>
      <c r="C286" t="s">
        <v>3105</v>
      </c>
      <c r="D286" t="s">
        <v>249</v>
      </c>
      <c r="E286">
        <v>100468.81015546501</v>
      </c>
      <c r="F286">
        <v>6987.45</v>
      </c>
      <c r="G286">
        <v>15.8631697708175</v>
      </c>
      <c r="H286">
        <f>(Table2[[#This Row],[1Y Return vs Nifty]]-AVERAGE(Table2[1Y Return vs Nifty]))/_xlfn.STDEV.P(Table2[1Y Return vs Nifty])</f>
        <v>-5.1524186078501212E-2</v>
      </c>
      <c r="I286">
        <v>1.80612948780029</v>
      </c>
      <c r="J286">
        <f>(Table2[[#This Row],[1M Return vs Nifty]]-AVERAGE(Table2[1M Return vs Nifty]))/_xlfn.STDEV.P(Table2[1M Return vs Nifty])</f>
        <v>0.40338594511951881</v>
      </c>
      <c r="K286">
        <v>9.0221725832069097</v>
      </c>
      <c r="L286">
        <f>(Table2[[#This Row],[6M Return vs Nifty]]-AVERAGE(Table2[6M Return vs Nifty]))/_xlfn.STDEV.P(Table2[6M Return vs Nifty])</f>
        <v>0.25589821326087725</v>
      </c>
      <c r="M286">
        <v>-1.10071752558938</v>
      </c>
      <c r="N286">
        <f>(Table2[[#This Row],[1W Return vs Nifty]]-AVERAGE(Table2[1W Return vs Nifty]))/_xlfn.STDEV.P(Table2[1W Return vs Nifty])</f>
        <v>0.72094615024164033</v>
      </c>
      <c r="O286">
        <v>6976.08</v>
      </c>
      <c r="P286">
        <v>6904.9126576489598</v>
      </c>
      <c r="Q286">
        <v>6384.4998031920504</v>
      </c>
      <c r="R286">
        <v>52.691572499338598</v>
      </c>
      <c r="S286" s="1">
        <f>(Table2[[#This Row],[Close Price]]-Table2[[#This Row],[20D EMA]])/Table2[[#This Row],[20D EMA]]</f>
        <v>1.6298551622114269E-3</v>
      </c>
      <c r="T286" s="1">
        <f>(Table2[[#This Row],[Close Price]]-Table2[[#This Row],[50D EMA]])/Table2[[#This Row],[50D EMA]]</f>
        <v>1.1953423083434484E-2</v>
      </c>
      <c r="U286" s="1">
        <f>(Table2[[#This Row],[Close Price]]-Table2[[#This Row],[200D EMA]])/Table2[[#This Row],[200D EMA]]</f>
        <v>9.4439692285132992E-2</v>
      </c>
      <c r="V286">
        <v>0.54454953565908004</v>
      </c>
      <c r="W286">
        <v>6855.8</v>
      </c>
      <c r="X286">
        <v>6997.7</v>
      </c>
      <c r="Y286">
        <v>6794.25</v>
      </c>
      <c r="Z286">
        <v>6997.7</v>
      </c>
      <c r="AA286">
        <v>6727.35</v>
      </c>
      <c r="AB286">
        <v>7243.95</v>
      </c>
      <c r="AC286" s="1">
        <f>(Table2[[#This Row],[Close Price]]/Table2[[#This Row],[Day Low]])-1</f>
        <v>1.9202718865777735E-2</v>
      </c>
      <c r="AD286" s="1">
        <f>(Table2[[#This Row],[Day High]]/Table2[[#This Row],[Close Price]])-1</f>
        <v>1.4669156845488196E-3</v>
      </c>
      <c r="AE286" s="1">
        <f>(Table2[[#This Row],[Close Price]]/Table2[[#This Row],[Current Week Low]])-1</f>
        <v>2.8435809692018976E-2</v>
      </c>
      <c r="AF286" s="1">
        <f>(Table2[[#This Row],[Current Week High]]/Table2[[#This Row],[Close Price]])-1</f>
        <v>1.4669156845488196E-3</v>
      </c>
      <c r="AG286" s="1">
        <f>(Table2[[#This Row],[Close Price]]/Table2[[#This Row],[Current Month Low]])-1</f>
        <v>3.8663069410689088E-2</v>
      </c>
      <c r="AH286" s="1">
        <f>(Table2[[#This Row],[Current Month High]]/Table2[[#This Row],[Close Price]])-1</f>
        <v>3.6708670545048561E-2</v>
      </c>
      <c r="AI286">
        <v>4.7155972493541896</v>
      </c>
      <c r="AJ286">
        <v>46.087747357857403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0.04</v>
      </c>
      <c r="AM286" t="s">
        <v>3147</v>
      </c>
      <c r="AN286">
        <v>0.06</v>
      </c>
      <c r="AO286" t="s">
        <v>3147</v>
      </c>
      <c r="AP286">
        <v>4.3880533979343002E-2</v>
      </c>
      <c r="AQ286">
        <f>(Table2[[#This Row],[Sharpe Ratio]]-AVERAGE(Table2[Sharpe Ratio]))/_xlfn.STDEV.P(Table2[Sharpe Ratio])</f>
        <v>-0.1541638995661111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1.1745422229774241</v>
      </c>
      <c r="AS286">
        <f>_xlfn.RANK.AVG(Table2[[#This Row],[1Y Return vs Nifty Z-Score]],Table2[1Y Return vs Nifty Z-Score])</f>
        <v>313</v>
      </c>
      <c r="AT286">
        <f>_xlfn.RANK.AVG(Table2[[#This Row],[6M Return vs Nifty Z-Score]],Table2[6M Return vs Nifty Z-Score])</f>
        <v>234</v>
      </c>
      <c r="AU286">
        <f>_xlfn.RANK.AVG(Table2[[#This Row],[Sharpe Ratio Z-Score]],Table2[Sharpe Ratio Z-Score])</f>
        <v>386</v>
      </c>
      <c r="AV286">
        <f>(Table2[[#This Row],[Rank 1Y]]+Table2[[#This Row],[Rank 6M]]+Table2[[#This Row],[Rank Sharpe]])/3</f>
        <v>311</v>
      </c>
    </row>
    <row r="287" spans="1:48" x14ac:dyDescent="0.3">
      <c r="A287" t="s">
        <v>318</v>
      </c>
      <c r="B287" t="s">
        <v>319</v>
      </c>
      <c r="C287" t="s">
        <v>3114</v>
      </c>
      <c r="D287" t="s">
        <v>136</v>
      </c>
      <c r="E287">
        <v>81911.536952959999</v>
      </c>
      <c r="F287">
        <v>2945.8</v>
      </c>
      <c r="G287">
        <v>51.239719788282599</v>
      </c>
      <c r="H287">
        <f>(Table2[[#This Row],[1Y Return vs Nifty]]-AVERAGE(Table2[1Y Return vs Nifty]))/_xlfn.STDEV.P(Table2[1Y Return vs Nifty])</f>
        <v>0.57831231830617325</v>
      </c>
      <c r="I287">
        <v>0.259177767296487</v>
      </c>
      <c r="J287">
        <f>(Table2[[#This Row],[1M Return vs Nifty]]-AVERAGE(Table2[1M Return vs Nifty]))/_xlfn.STDEV.P(Table2[1M Return vs Nifty])</f>
        <v>0.22454911917733705</v>
      </c>
      <c r="K287">
        <v>4.0399478546129099</v>
      </c>
      <c r="L287">
        <f>(Table2[[#This Row],[6M Return vs Nifty]]-AVERAGE(Table2[6M Return vs Nifty]))/_xlfn.STDEV.P(Table2[6M Return vs Nifty])</f>
        <v>7.6215724037180049E-2</v>
      </c>
      <c r="M287">
        <v>-2.3684820420509101</v>
      </c>
      <c r="N287">
        <f>(Table2[[#This Row],[1W Return vs Nifty]]-AVERAGE(Table2[1W Return vs Nifty]))/_xlfn.STDEV.P(Table2[1W Return vs Nifty])</f>
        <v>0.44498625926842295</v>
      </c>
      <c r="O287">
        <v>3009.25</v>
      </c>
      <c r="P287">
        <v>3008.3433223813499</v>
      </c>
      <c r="Q287">
        <v>2728.79749462881</v>
      </c>
      <c r="R287">
        <v>42.888699090345803</v>
      </c>
      <c r="S287" s="1">
        <f>(Table2[[#This Row],[Close Price]]-Table2[[#This Row],[20D EMA]])/Table2[[#This Row],[20D EMA]]</f>
        <v>-2.1084987953809028E-2</v>
      </c>
      <c r="T287" s="1">
        <f>(Table2[[#This Row],[Close Price]]-Table2[[#This Row],[50D EMA]])/Table2[[#This Row],[50D EMA]]</f>
        <v>-2.0789955028085557E-2</v>
      </c>
      <c r="U287" s="1">
        <f>(Table2[[#This Row],[Close Price]]-Table2[[#This Row],[200D EMA]])/Table2[[#This Row],[200D EMA]]</f>
        <v>7.9523125405356748E-2</v>
      </c>
      <c r="V287">
        <v>0.90367682402385696</v>
      </c>
      <c r="W287">
        <v>2892.55</v>
      </c>
      <c r="X287">
        <v>2982.9</v>
      </c>
      <c r="Y287">
        <v>2892.55</v>
      </c>
      <c r="Z287">
        <v>3022.8</v>
      </c>
      <c r="AA287">
        <v>2833.4</v>
      </c>
      <c r="AB287">
        <v>3279.95</v>
      </c>
      <c r="AC287" s="1">
        <f>(Table2[[#This Row],[Close Price]]/Table2[[#This Row],[Day Low]])-1</f>
        <v>1.8409361981642558E-2</v>
      </c>
      <c r="AD287" s="1">
        <f>(Table2[[#This Row],[Day High]]/Table2[[#This Row],[Close Price]])-1</f>
        <v>1.2594201914590153E-2</v>
      </c>
      <c r="AE287" s="1">
        <f>(Table2[[#This Row],[Close Price]]/Table2[[#This Row],[Current Week Low]])-1</f>
        <v>1.8409361981642558E-2</v>
      </c>
      <c r="AF287" s="1">
        <f>(Table2[[#This Row],[Current Week High]]/Table2[[#This Row],[Close Price]])-1</f>
        <v>2.6138909634055185E-2</v>
      </c>
      <c r="AG287" s="1">
        <f>(Table2[[#This Row],[Close Price]]/Table2[[#This Row],[Current Month Low]])-1</f>
        <v>3.966965483165108E-2</v>
      </c>
      <c r="AH287" s="1">
        <f>(Table2[[#This Row],[Current Month High]]/Table2[[#This Row],[Close Price]])-1</f>
        <v>0.11343268382103311</v>
      </c>
      <c r="AI287">
        <v>15.510217937402301</v>
      </c>
      <c r="AJ287">
        <v>84.579717409693302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0.03</v>
      </c>
      <c r="AM287" t="s">
        <v>3147</v>
      </c>
      <c r="AN287">
        <v>-2.27</v>
      </c>
      <c r="AO287" t="s">
        <v>3146</v>
      </c>
      <c r="AP287">
        <v>9.6214175637620008E-3</v>
      </c>
      <c r="AQ287">
        <f>(Table2[[#This Row],[Sharpe Ratio]]-AVERAGE(Table2[Sharpe Ratio]))/_xlfn.STDEV.P(Table2[Sharpe Ratio])</f>
        <v>-0.56135821466753411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0.76270520612157922</v>
      </c>
      <c r="AS287">
        <f>_xlfn.RANK.AVG(Table2[[#This Row],[1Y Return vs Nifty Z-Score]],Table2[1Y Return vs Nifty Z-Score])</f>
        <v>158</v>
      </c>
      <c r="AT287">
        <f>_xlfn.RANK.AVG(Table2[[#This Row],[6M Return vs Nifty Z-Score]],Table2[6M Return vs Nifty Z-Score])</f>
        <v>299</v>
      </c>
      <c r="AU287">
        <f>_xlfn.RANK.AVG(Table2[[#This Row],[Sharpe Ratio Z-Score]],Table2[Sharpe Ratio Z-Score])</f>
        <v>476</v>
      </c>
      <c r="AV287">
        <f>(Table2[[#This Row],[Rank 1Y]]+Table2[[#This Row],[Rank 6M]]+Table2[[#This Row],[Rank Sharpe]])/3</f>
        <v>311</v>
      </c>
    </row>
    <row r="288" spans="1:48" x14ac:dyDescent="0.3">
      <c r="A288" t="s">
        <v>1116</v>
      </c>
      <c r="B288" t="s">
        <v>1117</v>
      </c>
      <c r="C288" t="s">
        <v>3115</v>
      </c>
      <c r="D288" t="s">
        <v>475</v>
      </c>
      <c r="E288">
        <v>10810.8781416</v>
      </c>
      <c r="F288">
        <v>684</v>
      </c>
      <c r="G288">
        <v>34.364925291386797</v>
      </c>
      <c r="H288">
        <f>(Table2[[#This Row],[1Y Return vs Nifty]]-AVERAGE(Table2[1Y Return vs Nifty]))/_xlfn.STDEV.P(Table2[1Y Return vs Nifty])</f>
        <v>0.27787709856633253</v>
      </c>
      <c r="I288">
        <v>-1.8135073437993701</v>
      </c>
      <c r="J288">
        <f>(Table2[[#This Row],[1M Return vs Nifty]]-AVERAGE(Table2[1M Return vs Nifty]))/_xlfn.STDEV.P(Table2[1M Return vs Nifty])</f>
        <v>-1.5065615744889722E-2</v>
      </c>
      <c r="K288">
        <v>17.844395896218899</v>
      </c>
      <c r="L288">
        <f>(Table2[[#This Row],[6M Return vs Nifty]]-AVERAGE(Table2[6M Return vs Nifty]))/_xlfn.STDEV.P(Table2[6M Return vs Nifty])</f>
        <v>0.57406913724018871</v>
      </c>
      <c r="M288">
        <v>-7.1530075524993197</v>
      </c>
      <c r="N288">
        <f>(Table2[[#This Row],[1W Return vs Nifty]]-AVERAGE(Table2[1W Return vs Nifty]))/_xlfn.STDEV.P(Table2[1W Return vs Nifty])</f>
        <v>-0.59648250017211268</v>
      </c>
      <c r="O288">
        <v>719.38</v>
      </c>
      <c r="P288">
        <v>709.32002735749802</v>
      </c>
      <c r="Q288">
        <v>601.44472833770101</v>
      </c>
      <c r="R288">
        <v>37.299239730197201</v>
      </c>
      <c r="S288" s="1">
        <f>(Table2[[#This Row],[Close Price]]-Table2[[#This Row],[20D EMA]])/Table2[[#This Row],[20D EMA]]</f>
        <v>-4.9181239400594948E-2</v>
      </c>
      <c r="T288" s="1">
        <f>(Table2[[#This Row],[Close Price]]-Table2[[#This Row],[50D EMA]])/Table2[[#This Row],[50D EMA]]</f>
        <v>-3.5696196894123081E-2</v>
      </c>
      <c r="U288" s="1">
        <f>(Table2[[#This Row],[Close Price]]-Table2[[#This Row],[200D EMA]])/Table2[[#This Row],[200D EMA]]</f>
        <v>0.13726160987472419</v>
      </c>
      <c r="V288">
        <v>0.47161107491559801</v>
      </c>
      <c r="W288">
        <v>662</v>
      </c>
      <c r="X288">
        <v>691.05</v>
      </c>
      <c r="Y288">
        <v>647.04999999999995</v>
      </c>
      <c r="Z288">
        <v>691.05</v>
      </c>
      <c r="AA288">
        <v>647.04999999999995</v>
      </c>
      <c r="AB288">
        <v>837</v>
      </c>
      <c r="AC288" s="1">
        <f>(Table2[[#This Row],[Close Price]]/Table2[[#This Row],[Day Low]])-1</f>
        <v>3.3232628398791597E-2</v>
      </c>
      <c r="AD288" s="1">
        <f>(Table2[[#This Row],[Day High]]/Table2[[#This Row],[Close Price]])-1</f>
        <v>1.0307017543859542E-2</v>
      </c>
      <c r="AE288" s="1">
        <f>(Table2[[#This Row],[Close Price]]/Table2[[#This Row],[Current Week Low]])-1</f>
        <v>5.7105324163511328E-2</v>
      </c>
      <c r="AF288" s="1">
        <f>(Table2[[#This Row],[Current Week High]]/Table2[[#This Row],[Close Price]])-1</f>
        <v>1.0307017543859542E-2</v>
      </c>
      <c r="AG288" s="1">
        <f>(Table2[[#This Row],[Close Price]]/Table2[[#This Row],[Current Month Low]])-1</f>
        <v>5.7105324163511328E-2</v>
      </c>
      <c r="AH288" s="1">
        <f>(Table2[[#This Row],[Current Month High]]/Table2[[#This Row],[Close Price]])-1</f>
        <v>0.22368421052631571</v>
      </c>
      <c r="AI288">
        <v>22.368421052631501</v>
      </c>
      <c r="AJ288">
        <v>68.410685707251005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0.01</v>
      </c>
      <c r="AM288" t="s">
        <v>3147</v>
      </c>
      <c r="AN288">
        <v>-6.78</v>
      </c>
      <c r="AO288" t="s">
        <v>3146</v>
      </c>
      <c r="AP288">
        <v>-3.9876965887739998E-3</v>
      </c>
      <c r="AQ288">
        <f>(Table2[[#This Row],[Sharpe Ratio]]-AVERAGE(Table2[Sharpe Ratio]))/_xlfn.STDEV.P(Table2[Sharpe Ratio])</f>
        <v>-0.72311235477018687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-0.48271423488066806</v>
      </c>
      <c r="AS288">
        <f>_xlfn.RANK.AVG(Table2[[#This Row],[1Y Return vs Nifty Z-Score]],Table2[1Y Return vs Nifty Z-Score])</f>
        <v>217</v>
      </c>
      <c r="AT288">
        <f>_xlfn.RANK.AVG(Table2[[#This Row],[6M Return vs Nifty Z-Score]],Table2[6M Return vs Nifty Z-Score])</f>
        <v>156</v>
      </c>
      <c r="AU288">
        <f>_xlfn.RANK.AVG(Table2[[#This Row],[Sharpe Ratio Z-Score]],Table2[Sharpe Ratio Z-Score])</f>
        <v>560</v>
      </c>
      <c r="AV288">
        <f>(Table2[[#This Row],[Rank 1Y]]+Table2[[#This Row],[Rank 6M]]+Table2[[#This Row],[Rank Sharpe]])/3</f>
        <v>311</v>
      </c>
    </row>
    <row r="289" spans="1:48" x14ac:dyDescent="0.3">
      <c r="A289" t="s">
        <v>1066</v>
      </c>
      <c r="B289" t="s">
        <v>1067</v>
      </c>
      <c r="C289" t="s">
        <v>3111</v>
      </c>
      <c r="D289" t="s">
        <v>105</v>
      </c>
      <c r="E289">
        <v>12011.127129</v>
      </c>
      <c r="F289">
        <v>869.1</v>
      </c>
      <c r="G289">
        <v>42.545073062635097</v>
      </c>
      <c r="H289">
        <f>(Table2[[#This Row],[1Y Return vs Nifty]]-AVERAGE(Table2[1Y Return vs Nifty]))/_xlfn.STDEV.P(Table2[1Y Return vs Nifty])</f>
        <v>0.42351469395224611</v>
      </c>
      <c r="I289">
        <v>27.763203987206602</v>
      </c>
      <c r="J289">
        <f>(Table2[[#This Row],[1M Return vs Nifty]]-AVERAGE(Table2[1M Return vs Nifty]))/_xlfn.STDEV.P(Table2[1M Return vs Nifty])</f>
        <v>3.4041782469676738</v>
      </c>
      <c r="K289">
        <v>9.5440165420769798</v>
      </c>
      <c r="L289">
        <f>(Table2[[#This Row],[6M Return vs Nifty]]-AVERAGE(Table2[6M Return vs Nifty]))/_xlfn.STDEV.P(Table2[6M Return vs Nifty])</f>
        <v>0.27471836422235024</v>
      </c>
      <c r="M289">
        <v>-4.7257365130437901</v>
      </c>
      <c r="N289">
        <f>(Table2[[#This Row],[1W Return vs Nifty]]-AVERAGE(Table2[1W Return vs Nifty]))/_xlfn.STDEV.P(Table2[1W Return vs Nifty])</f>
        <v>-6.8127712896504572E-2</v>
      </c>
      <c r="O289">
        <v>863.7</v>
      </c>
      <c r="P289">
        <v>805.18341250637695</v>
      </c>
      <c r="Q289">
        <v>692.65970864861004</v>
      </c>
      <c r="R289">
        <v>46.797275473968803</v>
      </c>
      <c r="S289" s="1">
        <f>(Table2[[#This Row],[Close Price]]-Table2[[#This Row],[20D EMA]])/Table2[[#This Row],[20D EMA]]</f>
        <v>6.25217089267104E-3</v>
      </c>
      <c r="T289" s="1">
        <f>(Table2[[#This Row],[Close Price]]-Table2[[#This Row],[50D EMA]])/Table2[[#This Row],[50D EMA]]</f>
        <v>7.9381401182450281E-2</v>
      </c>
      <c r="U289" s="1">
        <f>(Table2[[#This Row],[Close Price]]-Table2[[#This Row],[200D EMA]])/Table2[[#This Row],[200D EMA]]</f>
        <v>0.25472867722539799</v>
      </c>
      <c r="V289">
        <v>1.03029556919057</v>
      </c>
      <c r="W289">
        <v>858.15</v>
      </c>
      <c r="X289">
        <v>899</v>
      </c>
      <c r="Y289">
        <v>850.1</v>
      </c>
      <c r="Z289">
        <v>900</v>
      </c>
      <c r="AA289">
        <v>763.05</v>
      </c>
      <c r="AB289">
        <v>975</v>
      </c>
      <c r="AC289" s="1">
        <f>(Table2[[#This Row],[Close Price]]/Table2[[#This Row],[Day Low]])-1</f>
        <v>1.2760006991784811E-2</v>
      </c>
      <c r="AD289" s="1">
        <f>(Table2[[#This Row],[Day High]]/Table2[[#This Row],[Close Price]])-1</f>
        <v>3.4403405822114763E-2</v>
      </c>
      <c r="AE289" s="1">
        <f>(Table2[[#This Row],[Close Price]]/Table2[[#This Row],[Current Week Low]])-1</f>
        <v>2.2350311728031924E-2</v>
      </c>
      <c r="AF289" s="1">
        <f>(Table2[[#This Row],[Current Week High]]/Table2[[#This Row],[Close Price]])-1</f>
        <v>3.5554021401449809E-2</v>
      </c>
      <c r="AG289" s="1">
        <f>(Table2[[#This Row],[Close Price]]/Table2[[#This Row],[Current Month Low]])-1</f>
        <v>0.13898171810497351</v>
      </c>
      <c r="AH289" s="1">
        <f>(Table2[[#This Row],[Current Month High]]/Table2[[#This Row],[Close Price]])-1</f>
        <v>0.12185018985157048</v>
      </c>
      <c r="AI289">
        <v>12.185018985157001</v>
      </c>
      <c r="AJ289">
        <v>98.855966136597601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0.26</v>
      </c>
      <c r="AM289" t="s">
        <v>3147</v>
      </c>
      <c r="AN289">
        <v>4.25</v>
      </c>
      <c r="AO289" t="s">
        <v>3147</v>
      </c>
      <c r="AQ289">
        <f>(Table2[[#This Row],[Sharpe Ratio]]-AVERAGE(Table2[Sharpe Ratio]))/_xlfn.STDEV.P(Table2[Sharpe Ratio])</f>
        <v>-0.67571570385832558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3.3585678883874399</v>
      </c>
      <c r="AS289">
        <f>_xlfn.RANK.AVG(Table2[[#This Row],[1Y Return vs Nifty Z-Score]],Table2[1Y Return vs Nifty Z-Score])</f>
        <v>184</v>
      </c>
      <c r="AT289">
        <f>_xlfn.RANK.AVG(Table2[[#This Row],[6M Return vs Nifty Z-Score]],Table2[6M Return vs Nifty Z-Score])</f>
        <v>228</v>
      </c>
      <c r="AU289">
        <f>_xlfn.RANK.AVG(Table2[[#This Row],[Sharpe Ratio Z-Score]],Table2[Sharpe Ratio Z-Score])</f>
        <v>521.5</v>
      </c>
      <c r="AV289">
        <f>(Table2[[#This Row],[Rank 1Y]]+Table2[[#This Row],[Rank 6M]]+Table2[[#This Row],[Rank Sharpe]])/3</f>
        <v>311.16666666666669</v>
      </c>
    </row>
    <row r="290" spans="1:48" x14ac:dyDescent="0.3">
      <c r="A290" t="s">
        <v>192</v>
      </c>
      <c r="B290" t="s">
        <v>193</v>
      </c>
      <c r="C290" t="s">
        <v>3107</v>
      </c>
      <c r="D290" t="s">
        <v>194</v>
      </c>
      <c r="E290">
        <v>134239.04666865</v>
      </c>
      <c r="F290">
        <v>4898.1499999999996</v>
      </c>
      <c r="G290">
        <v>17.426851902623099</v>
      </c>
      <c r="H290">
        <f>(Table2[[#This Row],[1Y Return vs Nifty]]-AVERAGE(Table2[1Y Return vs Nifty]))/_xlfn.STDEV.P(Table2[1Y Return vs Nifty])</f>
        <v>-2.3684724984104063E-2</v>
      </c>
      <c r="I290">
        <v>-0.213526265688706</v>
      </c>
      <c r="J290">
        <f>(Table2[[#This Row],[1M Return vs Nifty]]-AVERAGE(Table2[1M Return vs Nifty]))/_xlfn.STDEV.P(Table2[1M Return vs Nifty])</f>
        <v>0.16990171955350861</v>
      </c>
      <c r="K290">
        <v>-0.91574387275005797</v>
      </c>
      <c r="L290">
        <f>(Table2[[#This Row],[6M Return vs Nifty]]-AVERAGE(Table2[6M Return vs Nifty]))/_xlfn.STDEV.P(Table2[6M Return vs Nifty])</f>
        <v>-0.10250986019577969</v>
      </c>
      <c r="M290">
        <v>-1.8983275949218701</v>
      </c>
      <c r="N290">
        <f>(Table2[[#This Row],[1W Return vs Nifty]]-AVERAGE(Table2[1W Return vs Nifty]))/_xlfn.STDEV.P(Table2[1W Return vs Nifty])</f>
        <v>0.54732685035266648</v>
      </c>
      <c r="O290">
        <v>4753.1400000000003</v>
      </c>
      <c r="P290">
        <v>4785.0151165386997</v>
      </c>
      <c r="Q290">
        <v>4508.7131648139102</v>
      </c>
      <c r="R290">
        <v>64.748711870524502</v>
      </c>
      <c r="S290" s="1">
        <f>(Table2[[#This Row],[Close Price]]-Table2[[#This Row],[20D EMA]])/Table2[[#This Row],[20D EMA]]</f>
        <v>3.0508253491376081E-2</v>
      </c>
      <c r="T290" s="1">
        <f>(Table2[[#This Row],[Close Price]]-Table2[[#This Row],[50D EMA]])/Table2[[#This Row],[50D EMA]]</f>
        <v>2.364357911227196E-2</v>
      </c>
      <c r="U290" s="1">
        <f>(Table2[[#This Row],[Close Price]]-Table2[[#This Row],[200D EMA]])/Table2[[#This Row],[200D EMA]]</f>
        <v>8.6374275974187592E-2</v>
      </c>
      <c r="V290">
        <v>1.03168915565088</v>
      </c>
      <c r="W290">
        <v>4685.45</v>
      </c>
      <c r="X290">
        <v>4918.55</v>
      </c>
      <c r="Y290">
        <v>4533.6499999999996</v>
      </c>
      <c r="Z290">
        <v>4918.55</v>
      </c>
      <c r="AA290">
        <v>4508.75</v>
      </c>
      <c r="AB290">
        <v>5045.95</v>
      </c>
      <c r="AC290" s="1">
        <f>(Table2[[#This Row],[Close Price]]/Table2[[#This Row],[Day Low]])-1</f>
        <v>4.539585311976424E-2</v>
      </c>
      <c r="AD290" s="1">
        <f>(Table2[[#This Row],[Day High]]/Table2[[#This Row],[Close Price]])-1</f>
        <v>4.1648377448628704E-3</v>
      </c>
      <c r="AE290" s="1">
        <f>(Table2[[#This Row],[Close Price]]/Table2[[#This Row],[Current Week Low]])-1</f>
        <v>8.0398795672361079E-2</v>
      </c>
      <c r="AF290" s="1">
        <f>(Table2[[#This Row],[Current Week High]]/Table2[[#This Row],[Close Price]])-1</f>
        <v>4.1648377448628704E-3</v>
      </c>
      <c r="AG290" s="1">
        <f>(Table2[[#This Row],[Close Price]]/Table2[[#This Row],[Current Month Low]])-1</f>
        <v>8.6365400609925036E-2</v>
      </c>
      <c r="AH290" s="1">
        <f>(Table2[[#This Row],[Current Month High]]/Table2[[#This Row],[Close Price]])-1</f>
        <v>3.0174657778957448E-2</v>
      </c>
      <c r="AI290">
        <v>4.2230229780631596</v>
      </c>
      <c r="AJ290">
        <v>49.561832061068699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0.09</v>
      </c>
      <c r="AM290" t="s">
        <v>3147</v>
      </c>
      <c r="AN290">
        <v>3.6</v>
      </c>
      <c r="AO290" t="s">
        <v>3147</v>
      </c>
      <c r="AP290">
        <v>8.1042948108801E-2</v>
      </c>
      <c r="AQ290">
        <f>(Table2[[#This Row],[Sharpe Ratio]]-AVERAGE(Table2[Sharpe Ratio]))/_xlfn.STDEV.P(Table2[Sharpe Ratio])</f>
        <v>0.28753820347113868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303</v>
      </c>
      <c r="AT290">
        <f>_xlfn.RANK.AVG(Table2[[#This Row],[6M Return vs Nifty Z-Score]],Table2[6M Return vs Nifty Z-Score])</f>
        <v>365</v>
      </c>
      <c r="AU290">
        <f>_xlfn.RANK.AVG(Table2[[#This Row],[Sharpe Ratio Z-Score]],Table2[Sharpe Ratio Z-Score])</f>
        <v>267</v>
      </c>
      <c r="AV290">
        <f>(Table2[[#This Row],[Rank 1Y]]+Table2[[#This Row],[Rank 6M]]+Table2[[#This Row],[Rank Sharpe]])/3</f>
        <v>311.66666666666669</v>
      </c>
    </row>
    <row r="291" spans="1:48" x14ac:dyDescent="0.3">
      <c r="A291" t="s">
        <v>1278</v>
      </c>
      <c r="B291" t="s">
        <v>1279</v>
      </c>
      <c r="C291" t="s">
        <v>3104</v>
      </c>
      <c r="D291" t="s">
        <v>48</v>
      </c>
      <c r="E291">
        <v>8704.2535851600005</v>
      </c>
      <c r="F291">
        <v>1335.6</v>
      </c>
      <c r="G291">
        <v>19.338957699664</v>
      </c>
      <c r="H291">
        <f>(Table2[[#This Row],[1Y Return vs Nifty]]-AVERAGE(Table2[1Y Return vs Nifty]))/_xlfn.STDEV.P(Table2[1Y Return vs Nifty])</f>
        <v>1.0357996271285556E-2</v>
      </c>
      <c r="I291">
        <v>-7.4405952444152996</v>
      </c>
      <c r="J291">
        <f>(Table2[[#This Row],[1M Return vs Nifty]]-AVERAGE(Table2[1M Return vs Nifty]))/_xlfn.STDEV.P(Table2[1M Return vs Nifty])</f>
        <v>-0.66559046801117216</v>
      </c>
      <c r="K291">
        <v>3.1914793947788902</v>
      </c>
      <c r="L291">
        <f>(Table2[[#This Row],[6M Return vs Nifty]]-AVERAGE(Table2[6M Return vs Nifty]))/_xlfn.STDEV.P(Table2[6M Return vs Nifty])</f>
        <v>4.561595521988776E-2</v>
      </c>
      <c r="M291">
        <v>-4.7677435453254997</v>
      </c>
      <c r="N291">
        <f>(Table2[[#This Row],[1W Return vs Nifty]]-AVERAGE(Table2[1W Return vs Nifty]))/_xlfn.STDEV.P(Table2[1W Return vs Nifty])</f>
        <v>-7.7271568792490905E-2</v>
      </c>
      <c r="O291">
        <v>1416.37</v>
      </c>
      <c r="P291">
        <v>1481.4531392367201</v>
      </c>
      <c r="Q291">
        <v>1359.67368699804</v>
      </c>
      <c r="R291">
        <v>29.951508066273998</v>
      </c>
      <c r="S291" s="1">
        <f>(Table2[[#This Row],[Close Price]]-Table2[[#This Row],[20D EMA]])/Table2[[#This Row],[20D EMA]]</f>
        <v>-5.7026059574828605E-2</v>
      </c>
      <c r="T291" s="1">
        <f>(Table2[[#This Row],[Close Price]]-Table2[[#This Row],[50D EMA]])/Table2[[#This Row],[50D EMA]]</f>
        <v>-9.8452752485891762E-2</v>
      </c>
      <c r="U291" s="1">
        <f>(Table2[[#This Row],[Close Price]]-Table2[[#This Row],[200D EMA]])/Table2[[#This Row],[200D EMA]]</f>
        <v>-1.7705488624400221E-2</v>
      </c>
      <c r="V291">
        <v>0.56685485099953303</v>
      </c>
      <c r="W291">
        <v>1299.3</v>
      </c>
      <c r="X291">
        <v>1343.95</v>
      </c>
      <c r="Y291">
        <v>1289</v>
      </c>
      <c r="Z291">
        <v>1343.95</v>
      </c>
      <c r="AA291">
        <v>1263.8</v>
      </c>
      <c r="AB291">
        <v>1564</v>
      </c>
      <c r="AC291" s="1">
        <f>(Table2[[#This Row],[Close Price]]/Table2[[#This Row],[Day Low]])-1</f>
        <v>2.7938120526437293E-2</v>
      </c>
      <c r="AD291" s="1">
        <f>(Table2[[#This Row],[Day High]]/Table2[[#This Row],[Close Price]])-1</f>
        <v>6.2518718179096489E-3</v>
      </c>
      <c r="AE291" s="1">
        <f>(Table2[[#This Row],[Close Price]]/Table2[[#This Row],[Current Week Low]])-1</f>
        <v>3.6152055857253673E-2</v>
      </c>
      <c r="AF291" s="1">
        <f>(Table2[[#This Row],[Current Week High]]/Table2[[#This Row],[Close Price]])-1</f>
        <v>6.2518718179096489E-3</v>
      </c>
      <c r="AG291" s="1">
        <f>(Table2[[#This Row],[Close Price]]/Table2[[#This Row],[Current Month Low]])-1</f>
        <v>5.6812786833359663E-2</v>
      </c>
      <c r="AH291" s="1">
        <f>(Table2[[#This Row],[Current Month High]]/Table2[[#This Row],[Close Price]])-1</f>
        <v>0.17100928421683137</v>
      </c>
      <c r="AI291">
        <v>40.753219526804401</v>
      </c>
      <c r="AJ291">
        <v>65.892435722270505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-0.14000000000000001</v>
      </c>
      <c r="AM291" t="s">
        <v>3146</v>
      </c>
      <c r="AN291">
        <v>-10.050000000000001</v>
      </c>
      <c r="AO291" t="s">
        <v>3146</v>
      </c>
      <c r="AP291">
        <v>5.7578992402093E-2</v>
      </c>
      <c r="AQ291">
        <f>(Table2[[#This Row],[Sharpe Ratio]]-AVERAGE(Table2[Sharpe Ratio]))/_xlfn.STDEV.P(Table2[Sharpe Ratio])</f>
        <v>8.6521616461438643E-3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291</v>
      </c>
      <c r="AT291">
        <f>_xlfn.RANK.AVG(Table2[[#This Row],[6M Return vs Nifty Z-Score]],Table2[6M Return vs Nifty Z-Score])</f>
        <v>311</v>
      </c>
      <c r="AU291">
        <f>_xlfn.RANK.AVG(Table2[[#This Row],[Sharpe Ratio Z-Score]],Table2[Sharpe Ratio Z-Score])</f>
        <v>333</v>
      </c>
      <c r="AV291">
        <f>(Table2[[#This Row],[Rank 1Y]]+Table2[[#This Row],[Rank 6M]]+Table2[[#This Row],[Rank Sharpe]])/3</f>
        <v>311.66666666666669</v>
      </c>
    </row>
    <row r="292" spans="1:48" x14ac:dyDescent="0.3">
      <c r="A292" t="s">
        <v>442</v>
      </c>
      <c r="B292" t="s">
        <v>443</v>
      </c>
      <c r="C292" t="s">
        <v>3099</v>
      </c>
      <c r="D292" t="s">
        <v>444</v>
      </c>
      <c r="E292">
        <v>50152.50294228</v>
      </c>
      <c r="F292">
        <v>334.35</v>
      </c>
      <c r="G292">
        <v>37.3125378070933</v>
      </c>
      <c r="H292">
        <f>(Table2[[#This Row],[1Y Return vs Nifty]]-AVERAGE(Table2[1Y Return vs Nifty]))/_xlfn.STDEV.P(Table2[1Y Return vs Nifty])</f>
        <v>0.33035575921177579</v>
      </c>
      <c r="I292">
        <v>4.0109474327752102</v>
      </c>
      <c r="J292">
        <f>(Table2[[#This Row],[1M Return vs Nifty]]-AVERAGE(Table2[1M Return vs Nifty]))/_xlfn.STDEV.P(Table2[1M Return vs Nifty])</f>
        <v>0.65827602205822522</v>
      </c>
      <c r="K292">
        <v>1.5700524033565799</v>
      </c>
      <c r="L292">
        <f>(Table2[[#This Row],[6M Return vs Nifty]]-AVERAGE(Table2[6M Return vs Nifty]))/_xlfn.STDEV.P(Table2[6M Return vs Nifty])</f>
        <v>-1.2860338762031583E-2</v>
      </c>
      <c r="M292">
        <v>-4.4598150099459799</v>
      </c>
      <c r="N292">
        <f>(Table2[[#This Row],[1W Return vs Nifty]]-AVERAGE(Table2[1W Return vs Nifty]))/_xlfn.STDEV.P(Table2[1W Return vs Nifty])</f>
        <v>-1.0243407057808563E-2</v>
      </c>
      <c r="O292">
        <v>344.24</v>
      </c>
      <c r="P292">
        <v>346.143347065326</v>
      </c>
      <c r="Q292">
        <v>315.56226453652499</v>
      </c>
      <c r="R292">
        <v>29.902183273796101</v>
      </c>
      <c r="S292" s="1">
        <f>(Table2[[#This Row],[Close Price]]-Table2[[#This Row],[20D EMA]])/Table2[[#This Row],[20D EMA]]</f>
        <v>-2.8729955844759431E-2</v>
      </c>
      <c r="T292" s="1">
        <f>(Table2[[#This Row],[Close Price]]-Table2[[#This Row],[50D EMA]])/Table2[[#This Row],[50D EMA]]</f>
        <v>-3.4070702688098385E-2</v>
      </c>
      <c r="U292" s="1">
        <f>(Table2[[#This Row],[Close Price]]-Table2[[#This Row],[200D EMA]])/Table2[[#This Row],[200D EMA]]</f>
        <v>5.9537332485140759E-2</v>
      </c>
      <c r="V292">
        <v>0.76063768364029805</v>
      </c>
      <c r="W292">
        <v>325.2</v>
      </c>
      <c r="X292">
        <v>335</v>
      </c>
      <c r="Y292">
        <v>324.39999999999998</v>
      </c>
      <c r="Z292">
        <v>338.75</v>
      </c>
      <c r="AA292">
        <v>324.39999999999998</v>
      </c>
      <c r="AB292">
        <v>368.65</v>
      </c>
      <c r="AC292" s="1">
        <f>(Table2[[#This Row],[Close Price]]/Table2[[#This Row],[Day Low]])-1</f>
        <v>2.8136531365313688E-2</v>
      </c>
      <c r="AD292" s="1">
        <f>(Table2[[#This Row],[Day High]]/Table2[[#This Row],[Close Price]])-1</f>
        <v>1.9440705847164619E-3</v>
      </c>
      <c r="AE292" s="1">
        <f>(Table2[[#This Row],[Close Price]]/Table2[[#This Row],[Current Week Low]])-1</f>
        <v>3.0672009864365135E-2</v>
      </c>
      <c r="AF292" s="1">
        <f>(Table2[[#This Row],[Current Week High]]/Table2[[#This Row],[Close Price]])-1</f>
        <v>1.3159862419620083E-2</v>
      </c>
      <c r="AG292" s="1">
        <f>(Table2[[#This Row],[Close Price]]/Table2[[#This Row],[Current Month Low]])-1</f>
        <v>3.0672009864365135E-2</v>
      </c>
      <c r="AH292" s="1">
        <f>(Table2[[#This Row],[Current Month High]]/Table2[[#This Row],[Close Price]])-1</f>
        <v>0.10258710931658421</v>
      </c>
      <c r="AI292">
        <v>14.909525945864999</v>
      </c>
      <c r="AJ292">
        <v>74.413145539906097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0</v>
      </c>
      <c r="AM292" t="s">
        <v>3145</v>
      </c>
      <c r="AN292">
        <v>-5.86</v>
      </c>
      <c r="AO292" t="s">
        <v>3146</v>
      </c>
      <c r="AP292">
        <v>3.8410595761933002E-2</v>
      </c>
      <c r="AQ292">
        <f>(Table2[[#This Row],[Sharpe Ratio]]-AVERAGE(Table2[Sharpe Ratio]))/_xlfn.STDEV.P(Table2[Sharpe Ratio])</f>
        <v>-0.21917806160890033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203</v>
      </c>
      <c r="AT292">
        <f>_xlfn.RANK.AVG(Table2[[#This Row],[6M Return vs Nifty Z-Score]],Table2[6M Return vs Nifty Z-Score])</f>
        <v>332</v>
      </c>
      <c r="AU292">
        <f>_xlfn.RANK.AVG(Table2[[#This Row],[Sharpe Ratio Z-Score]],Table2[Sharpe Ratio Z-Score])</f>
        <v>402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1648</v>
      </c>
      <c r="B293" t="s">
        <v>1649</v>
      </c>
      <c r="C293" t="s">
        <v>3115</v>
      </c>
      <c r="D293" t="s">
        <v>475</v>
      </c>
      <c r="E293">
        <v>5299.0230396400002</v>
      </c>
      <c r="F293">
        <v>2008.6</v>
      </c>
      <c r="G293">
        <v>-1.2423299708208499</v>
      </c>
      <c r="H293">
        <f>(Table2[[#This Row],[1Y Return vs Nifty]]-AVERAGE(Table2[1Y Return vs Nifty]))/_xlfn.STDEV.P(Table2[1Y Return vs Nifty])</f>
        <v>-0.35606683248431475</v>
      </c>
      <c r="I293">
        <v>-0.82678748497245702</v>
      </c>
      <c r="J293">
        <f>(Table2[[#This Row],[1M Return vs Nifty]]-AVERAGE(Table2[1M Return vs Nifty]))/_xlfn.STDEV.P(Table2[1M Return vs Nifty])</f>
        <v>9.9005072633965199E-2</v>
      </c>
      <c r="K293">
        <v>22.791997681658501</v>
      </c>
      <c r="L293">
        <f>(Table2[[#This Row],[6M Return vs Nifty]]-AVERAGE(Table2[6M Return vs Nifty]))/_xlfn.STDEV.P(Table2[6M Return vs Nifty])</f>
        <v>0.75250296006501227</v>
      </c>
      <c r="M293">
        <v>3.1372521771875199</v>
      </c>
      <c r="N293">
        <f>(Table2[[#This Row],[1W Return vs Nifty]]-AVERAGE(Table2[1W Return vs Nifty]))/_xlfn.STDEV.P(Table2[1W Return vs Nifty])</f>
        <v>1.6434436976492153</v>
      </c>
      <c r="O293">
        <v>2005.31</v>
      </c>
      <c r="P293">
        <v>1907.45398416432</v>
      </c>
      <c r="Q293">
        <v>1662.1448560035999</v>
      </c>
      <c r="R293">
        <v>50.210220025411502</v>
      </c>
      <c r="S293" s="1">
        <f>(Table2[[#This Row],[Close Price]]-Table2[[#This Row],[20D EMA]])/Table2[[#This Row],[20D EMA]]</f>
        <v>1.6406440899411881E-3</v>
      </c>
      <c r="T293" s="1">
        <f>(Table2[[#This Row],[Close Price]]-Table2[[#This Row],[50D EMA]])/Table2[[#This Row],[50D EMA]]</f>
        <v>5.3026713449128515E-2</v>
      </c>
      <c r="U293" s="1">
        <f>(Table2[[#This Row],[Close Price]]-Table2[[#This Row],[200D EMA]])/Table2[[#This Row],[200D EMA]]</f>
        <v>0.20843859832373698</v>
      </c>
      <c r="V293">
        <v>0.32877719605602801</v>
      </c>
      <c r="W293">
        <v>1958.05</v>
      </c>
      <c r="X293">
        <v>2037.8</v>
      </c>
      <c r="Y293">
        <v>1846.5</v>
      </c>
      <c r="Z293">
        <v>2052.9499999999998</v>
      </c>
      <c r="AA293">
        <v>1846.5</v>
      </c>
      <c r="AB293">
        <v>2273.25</v>
      </c>
      <c r="AC293" s="1">
        <f>(Table2[[#This Row],[Close Price]]/Table2[[#This Row],[Day Low]])-1</f>
        <v>2.5816501110798917E-2</v>
      </c>
      <c r="AD293" s="1">
        <f>(Table2[[#This Row],[Day High]]/Table2[[#This Row],[Close Price]])-1</f>
        <v>1.4537488798167963E-2</v>
      </c>
      <c r="AE293" s="1">
        <f>(Table2[[#This Row],[Close Price]]/Table2[[#This Row],[Current Week Low]])-1</f>
        <v>8.7787706471703197E-2</v>
      </c>
      <c r="AF293" s="1">
        <f>(Table2[[#This Row],[Current Week High]]/Table2[[#This Row],[Close Price]])-1</f>
        <v>2.2080055760230977E-2</v>
      </c>
      <c r="AG293" s="1">
        <f>(Table2[[#This Row],[Close Price]]/Table2[[#This Row],[Current Month Low]])-1</f>
        <v>8.7787706471703197E-2</v>
      </c>
      <c r="AH293" s="1">
        <f>(Table2[[#This Row],[Current Month High]]/Table2[[#This Row],[Close Price]])-1</f>
        <v>0.13175843871353177</v>
      </c>
      <c r="AI293">
        <v>18.988350094593201</v>
      </c>
      <c r="AJ293">
        <v>70.799319727891103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0.25</v>
      </c>
      <c r="AM293" t="s">
        <v>3147</v>
      </c>
      <c r="AN293">
        <v>-6.94</v>
      </c>
      <c r="AO293" t="s">
        <v>3146</v>
      </c>
      <c r="AP293">
        <v>4.4387840367862003E-2</v>
      </c>
      <c r="AQ293">
        <f>(Table2[[#This Row],[Sharpe Ratio]]-AVERAGE(Table2[Sharpe Ratio]))/_xlfn.STDEV.P(Table2[Sharpe Ratio])</f>
        <v>-0.14813419713847867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1.9907507007253993</v>
      </c>
      <c r="AS293">
        <f>_xlfn.RANK.AVG(Table2[[#This Row],[1Y Return vs Nifty Z-Score]],Table2[1Y Return vs Nifty Z-Score])</f>
        <v>425</v>
      </c>
      <c r="AT293">
        <f>_xlfn.RANK.AVG(Table2[[#This Row],[6M Return vs Nifty Z-Score]],Table2[6M Return vs Nifty Z-Score])</f>
        <v>129</v>
      </c>
      <c r="AU293">
        <f>_xlfn.RANK.AVG(Table2[[#This Row],[Sharpe Ratio Z-Score]],Table2[Sharpe Ratio Z-Score])</f>
        <v>385</v>
      </c>
      <c r="AV293">
        <f>(Table2[[#This Row],[Rank 1Y]]+Table2[[#This Row],[Rank 6M]]+Table2[[#This Row],[Rank Sharpe]])/3</f>
        <v>313</v>
      </c>
    </row>
    <row r="294" spans="1:48" x14ac:dyDescent="0.3">
      <c r="A294" t="s">
        <v>369</v>
      </c>
      <c r="B294" t="s">
        <v>370</v>
      </c>
      <c r="C294" t="s">
        <v>3103</v>
      </c>
      <c r="D294" t="s">
        <v>371</v>
      </c>
      <c r="E294">
        <v>64677.620385509901</v>
      </c>
      <c r="F294">
        <v>1786.7</v>
      </c>
      <c r="G294">
        <v>8.0661284660527901</v>
      </c>
      <c r="H294">
        <f>(Table2[[#This Row],[1Y Return vs Nifty]]-AVERAGE(Table2[1Y Return vs Nifty]))/_xlfn.STDEV.P(Table2[1Y Return vs Nifty])</f>
        <v>-0.1903410361532393</v>
      </c>
      <c r="I294">
        <v>9.6490387258587607</v>
      </c>
      <c r="J294">
        <f>(Table2[[#This Row],[1M Return vs Nifty]]-AVERAGE(Table2[1M Return vs Nifty]))/_xlfn.STDEV.P(Table2[1M Return vs Nifty])</f>
        <v>1.3100729319830779</v>
      </c>
      <c r="K294">
        <v>6.2191107934954504</v>
      </c>
      <c r="L294">
        <f>(Table2[[#This Row],[6M Return vs Nifty]]-AVERAGE(Table2[6M Return vs Nifty]))/_xlfn.STDEV.P(Table2[6M Return vs Nifty])</f>
        <v>0.15480660313486805</v>
      </c>
      <c r="M294">
        <v>-0.84149116085515296</v>
      </c>
      <c r="N294">
        <f>(Table2[[#This Row],[1W Return vs Nifty]]-AVERAGE(Table2[1W Return vs Nifty]))/_xlfn.STDEV.P(Table2[1W Return vs Nifty])</f>
        <v>0.77737309579861635</v>
      </c>
      <c r="O294">
        <v>1748.58</v>
      </c>
      <c r="P294">
        <v>1751.98744949298</v>
      </c>
      <c r="Q294">
        <v>1613.93227639529</v>
      </c>
      <c r="R294">
        <v>57.828724761729603</v>
      </c>
      <c r="S294" s="1">
        <f>(Table2[[#This Row],[Close Price]]-Table2[[#This Row],[20D EMA]])/Table2[[#This Row],[20D EMA]]</f>
        <v>2.1800546729346167E-2</v>
      </c>
      <c r="T294" s="1">
        <f>(Table2[[#This Row],[Close Price]]-Table2[[#This Row],[50D EMA]])/Table2[[#This Row],[50D EMA]]</f>
        <v>1.9813241537241479E-2</v>
      </c>
      <c r="U294" s="1">
        <f>(Table2[[#This Row],[Close Price]]-Table2[[#This Row],[200D EMA]])/Table2[[#This Row],[200D EMA]]</f>
        <v>0.10704769099146209</v>
      </c>
      <c r="V294">
        <v>0.69433967388038498</v>
      </c>
      <c r="W294">
        <v>1730.85</v>
      </c>
      <c r="X294">
        <v>1800</v>
      </c>
      <c r="Y294">
        <v>1645</v>
      </c>
      <c r="Z294">
        <v>1800</v>
      </c>
      <c r="AA294">
        <v>1593.75</v>
      </c>
      <c r="AB294">
        <v>1809.9</v>
      </c>
      <c r="AC294" s="1">
        <f>(Table2[[#This Row],[Close Price]]/Table2[[#This Row],[Day Low]])-1</f>
        <v>3.2267383077678735E-2</v>
      </c>
      <c r="AD294" s="1">
        <f>(Table2[[#This Row],[Day High]]/Table2[[#This Row],[Close Price]])-1</f>
        <v>7.4438909721832314E-3</v>
      </c>
      <c r="AE294" s="1">
        <f>(Table2[[#This Row],[Close Price]]/Table2[[#This Row],[Current Week Low]])-1</f>
        <v>8.6139817629179438E-2</v>
      </c>
      <c r="AF294" s="1">
        <f>(Table2[[#This Row],[Current Week High]]/Table2[[#This Row],[Close Price]])-1</f>
        <v>7.4438909721832314E-3</v>
      </c>
      <c r="AG294" s="1">
        <f>(Table2[[#This Row],[Close Price]]/Table2[[#This Row],[Current Month Low]])-1</f>
        <v>0.12106666666666666</v>
      </c>
      <c r="AH294" s="1">
        <f>(Table2[[#This Row],[Current Month High]]/Table2[[#This Row],[Close Price]])-1</f>
        <v>1.2984832372530342E-2</v>
      </c>
      <c r="AI294">
        <v>11.501651088599001</v>
      </c>
      <c r="AJ294">
        <v>52.715928031112398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0.04</v>
      </c>
      <c r="AM294" t="s">
        <v>3147</v>
      </c>
      <c r="AN294">
        <v>2.48</v>
      </c>
      <c r="AO294" t="s">
        <v>3147</v>
      </c>
      <c r="AP294">
        <v>6.9088376271252999E-2</v>
      </c>
      <c r="AQ294">
        <f>(Table2[[#This Row],[Sharpe Ratio]]-AVERAGE(Table2[Sharpe Ratio]))/_xlfn.STDEV.P(Table2[Sharpe Ratio])</f>
        <v>0.14544949246435879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366</v>
      </c>
      <c r="AT294">
        <f>_xlfn.RANK.AVG(Table2[[#This Row],[6M Return vs Nifty Z-Score]],Table2[6M Return vs Nifty Z-Score])</f>
        <v>272</v>
      </c>
      <c r="AU294">
        <f>_xlfn.RANK.AVG(Table2[[#This Row],[Sharpe Ratio Z-Score]],Table2[Sharpe Ratio Z-Score])</f>
        <v>302</v>
      </c>
      <c r="AV294">
        <f>(Table2[[#This Row],[Rank 1Y]]+Table2[[#This Row],[Rank 6M]]+Table2[[#This Row],[Rank Sharpe]])/3</f>
        <v>313.33333333333331</v>
      </c>
    </row>
    <row r="295" spans="1:48" x14ac:dyDescent="0.3">
      <c r="A295" t="s">
        <v>1863</v>
      </c>
      <c r="B295" t="s">
        <v>1864</v>
      </c>
      <c r="C295" t="s">
        <v>3112</v>
      </c>
      <c r="D295" t="s">
        <v>94</v>
      </c>
      <c r="E295">
        <v>3867.990371675</v>
      </c>
      <c r="F295">
        <v>959.95</v>
      </c>
      <c r="G295">
        <v>11.6545542606121</v>
      </c>
      <c r="H295">
        <f>(Table2[[#This Row],[1Y Return vs Nifty]]-AVERAGE(Table2[1Y Return vs Nifty]))/_xlfn.STDEV.P(Table2[1Y Return vs Nifty])</f>
        <v>-0.1264534734154022</v>
      </c>
      <c r="I295">
        <v>-3.76329870898704</v>
      </c>
      <c r="J295">
        <f>(Table2[[#This Row],[1M Return vs Nifty]]-AVERAGE(Table2[1M Return vs Nifty]))/_xlfn.STDEV.P(Table2[1M Return vs Nifty])</f>
        <v>-0.24047310220870466</v>
      </c>
      <c r="K295">
        <v>23.871790651230601</v>
      </c>
      <c r="L295">
        <f>(Table2[[#This Row],[6M Return vs Nifty]]-AVERAGE(Table2[6M Return vs Nifty]))/_xlfn.STDEV.P(Table2[6M Return vs Nifty])</f>
        <v>0.79144538020624822</v>
      </c>
      <c r="M295">
        <v>-5.2508242261413702</v>
      </c>
      <c r="N295">
        <f>(Table2[[#This Row],[1W Return vs Nifty]]-AVERAGE(Table2[1W Return vs Nifty]))/_xlfn.STDEV.P(Table2[1W Return vs Nifty])</f>
        <v>-0.18242587014594774</v>
      </c>
      <c r="O295">
        <v>1029.1199999999999</v>
      </c>
      <c r="P295">
        <v>1096.4614010089899</v>
      </c>
      <c r="Q295">
        <v>1012.31885476936</v>
      </c>
      <c r="R295">
        <v>34.963703824270802</v>
      </c>
      <c r="S295" s="1">
        <f>(Table2[[#This Row],[Close Price]]-Table2[[#This Row],[20D EMA]])/Table2[[#This Row],[20D EMA]]</f>
        <v>-6.7212764303482442E-2</v>
      </c>
      <c r="T295" s="1">
        <f>(Table2[[#This Row],[Close Price]]-Table2[[#This Row],[50D EMA]])/Table2[[#This Row],[50D EMA]]</f>
        <v>-0.12450178445257519</v>
      </c>
      <c r="U295" s="1">
        <f>(Table2[[#This Row],[Close Price]]-Table2[[#This Row],[200D EMA]])/Table2[[#This Row],[200D EMA]]</f>
        <v>-5.1731580936809976E-2</v>
      </c>
      <c r="V295">
        <v>1.4289514450492999</v>
      </c>
      <c r="W295">
        <v>953</v>
      </c>
      <c r="X295">
        <v>988.15</v>
      </c>
      <c r="Y295">
        <v>895.95</v>
      </c>
      <c r="Z295">
        <v>988.15</v>
      </c>
      <c r="AA295">
        <v>895.95</v>
      </c>
      <c r="AB295">
        <v>1140</v>
      </c>
      <c r="AC295" s="1">
        <f>(Table2[[#This Row],[Close Price]]/Table2[[#This Row],[Day Low]])-1</f>
        <v>7.2927597061909211E-3</v>
      </c>
      <c r="AD295" s="1">
        <f>(Table2[[#This Row],[Day High]]/Table2[[#This Row],[Close Price]])-1</f>
        <v>2.937653002760543E-2</v>
      </c>
      <c r="AE295" s="1">
        <f>(Table2[[#This Row],[Close Price]]/Table2[[#This Row],[Current Week Low]])-1</f>
        <v>7.1432557620402903E-2</v>
      </c>
      <c r="AF295" s="1">
        <f>(Table2[[#This Row],[Current Week High]]/Table2[[#This Row],[Close Price]])-1</f>
        <v>2.937653002760543E-2</v>
      </c>
      <c r="AG295" s="1">
        <f>(Table2[[#This Row],[Close Price]]/Table2[[#This Row],[Current Month Low]])-1</f>
        <v>7.1432557620402903E-2</v>
      </c>
      <c r="AH295" s="1">
        <f>(Table2[[#This Row],[Current Month High]]/Table2[[#This Row],[Close Price]])-1</f>
        <v>0.18756185217980104</v>
      </c>
      <c r="AI295">
        <v>65.914891400593703</v>
      </c>
      <c r="AJ295">
        <v>57.368852459016303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</v>
      </c>
      <c r="AM295">
        <v>0</v>
      </c>
      <c r="AN295">
        <v>-11.59</v>
      </c>
      <c r="AO295" t="s">
        <v>3146</v>
      </c>
      <c r="AP295">
        <v>9.7288965052020008E-3</v>
      </c>
      <c r="AQ295">
        <f>(Table2[[#This Row],[Sharpe Ratio]]-AVERAGE(Table2[Sharpe Ratio]))/_xlfn.STDEV.P(Table2[Sharpe Ratio])</f>
        <v>-0.56008074990701329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347</v>
      </c>
      <c r="AT295">
        <f>_xlfn.RANK.AVG(Table2[[#This Row],[6M Return vs Nifty Z-Score]],Table2[6M Return vs Nifty Z-Score])</f>
        <v>119</v>
      </c>
      <c r="AU295">
        <f>_xlfn.RANK.AVG(Table2[[#This Row],[Sharpe Ratio Z-Score]],Table2[Sharpe Ratio Z-Score])</f>
        <v>475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864</v>
      </c>
      <c r="B296" t="s">
        <v>865</v>
      </c>
      <c r="C296" t="s">
        <v>3114</v>
      </c>
      <c r="D296" t="s">
        <v>136</v>
      </c>
      <c r="E296">
        <v>17516.323787609999</v>
      </c>
      <c r="F296">
        <v>1551.55</v>
      </c>
      <c r="G296">
        <v>97.333475202597199</v>
      </c>
      <c r="H296">
        <f>(Table2[[#This Row],[1Y Return vs Nifty]]-AVERAGE(Table2[1Y Return vs Nifty]))/_xlfn.STDEV.P(Table2[1Y Return vs Nifty])</f>
        <v>1.3989556475675469</v>
      </c>
      <c r="I296">
        <v>-15.470923464195501</v>
      </c>
      <c r="J296">
        <f>(Table2[[#This Row],[1M Return vs Nifty]]-AVERAGE(Table2[1M Return vs Nifty]))/_xlfn.STDEV.P(Table2[1M Return vs Nifty])</f>
        <v>-1.5939442046305117</v>
      </c>
      <c r="K296">
        <v>-16.9640012159267</v>
      </c>
      <c r="L296">
        <f>(Table2[[#This Row],[6M Return vs Nifty]]-AVERAGE(Table2[6M Return vs Nifty]))/_xlfn.STDEV.P(Table2[6M Return vs Nifty])</f>
        <v>-0.68128560480941436</v>
      </c>
      <c r="M296">
        <v>-9.45615018791203</v>
      </c>
      <c r="N296">
        <f>(Table2[[#This Row],[1W Return vs Nifty]]-AVERAGE(Table2[1W Return vs Nifty]))/_xlfn.STDEV.P(Table2[1W Return vs Nifty])</f>
        <v>-1.0978177105455815</v>
      </c>
      <c r="O296">
        <v>1696.01</v>
      </c>
      <c r="P296">
        <v>1754.4757555957401</v>
      </c>
      <c r="Q296">
        <v>1607.6821120812599</v>
      </c>
      <c r="R296">
        <v>21.126235575110201</v>
      </c>
      <c r="S296" s="1">
        <f>(Table2[[#This Row],[Close Price]]-Table2[[#This Row],[20D EMA]])/Table2[[#This Row],[20D EMA]]</f>
        <v>-8.5176384573204186E-2</v>
      </c>
      <c r="T296" s="1">
        <f>(Table2[[#This Row],[Close Price]]-Table2[[#This Row],[50D EMA]])/Table2[[#This Row],[50D EMA]]</f>
        <v>-0.11566176104088471</v>
      </c>
      <c r="U296" s="1">
        <f>(Table2[[#This Row],[Close Price]]-Table2[[#This Row],[200D EMA]])/Table2[[#This Row],[200D EMA]]</f>
        <v>-3.4914932286329227E-2</v>
      </c>
      <c r="V296">
        <v>0.88902654531223302</v>
      </c>
      <c r="W296">
        <v>1515</v>
      </c>
      <c r="X296">
        <v>1578.6</v>
      </c>
      <c r="Y296">
        <v>1515</v>
      </c>
      <c r="Z296">
        <v>1578.6</v>
      </c>
      <c r="AA296">
        <v>1515</v>
      </c>
      <c r="AB296">
        <v>1941.9</v>
      </c>
      <c r="AC296" s="1">
        <f>(Table2[[#This Row],[Close Price]]/Table2[[#This Row],[Day Low]])-1</f>
        <v>2.4125412541253999E-2</v>
      </c>
      <c r="AD296" s="1">
        <f>(Table2[[#This Row],[Day High]]/Table2[[#This Row],[Close Price]])-1</f>
        <v>1.743417872450137E-2</v>
      </c>
      <c r="AE296" s="1">
        <f>(Table2[[#This Row],[Close Price]]/Table2[[#This Row],[Current Week Low]])-1</f>
        <v>2.4125412541253999E-2</v>
      </c>
      <c r="AF296" s="1">
        <f>(Table2[[#This Row],[Current Week High]]/Table2[[#This Row],[Close Price]])-1</f>
        <v>1.743417872450137E-2</v>
      </c>
      <c r="AG296" s="1">
        <f>(Table2[[#This Row],[Close Price]]/Table2[[#This Row],[Current Month Low]])-1</f>
        <v>2.4125412541253999E-2</v>
      </c>
      <c r="AH296" s="1">
        <f>(Table2[[#This Row],[Current Month High]]/Table2[[#This Row],[Close Price]])-1</f>
        <v>0.25158712255486448</v>
      </c>
      <c r="AI296">
        <v>39.267404432470499</v>
      </c>
      <c r="AJ296">
        <v>128.98164203214799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-7.0000000000000007E-2</v>
      </c>
      <c r="AM296" t="s">
        <v>3146</v>
      </c>
      <c r="AN296">
        <v>-9.2200000000000006</v>
      </c>
      <c r="AO296" t="s">
        <v>3146</v>
      </c>
      <c r="AP296">
        <v>5.797384490291E-2</v>
      </c>
      <c r="AQ296">
        <f>(Table2[[#This Row],[Sharpe Ratio]]-AVERAGE(Table2[Sharpe Ratio]))/_xlfn.STDEV.P(Table2[Sharpe Ratio])</f>
        <v>1.3345268487718422E-2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64</v>
      </c>
      <c r="AT296">
        <f>_xlfn.RANK.AVG(Table2[[#This Row],[6M Return vs Nifty Z-Score]],Table2[6M Return vs Nifty Z-Score])</f>
        <v>548</v>
      </c>
      <c r="AU296">
        <f>_xlfn.RANK.AVG(Table2[[#This Row],[Sharpe Ratio Z-Score]],Table2[Sharpe Ratio Z-Score])</f>
        <v>331</v>
      </c>
      <c r="AV296">
        <f>(Table2[[#This Row],[Rank 1Y]]+Table2[[#This Row],[Rank 6M]]+Table2[[#This Row],[Rank Sharpe]])/3</f>
        <v>314.33333333333331</v>
      </c>
    </row>
    <row r="297" spans="1:48" x14ac:dyDescent="0.3">
      <c r="A297" t="s">
        <v>185</v>
      </c>
      <c r="B297" t="s">
        <v>186</v>
      </c>
      <c r="C297" t="s">
        <v>3106</v>
      </c>
      <c r="D297" t="s">
        <v>80</v>
      </c>
      <c r="E297">
        <v>135929.74432937999</v>
      </c>
      <c r="F297">
        <v>425.4</v>
      </c>
      <c r="G297">
        <v>49.463738174858101</v>
      </c>
      <c r="H297">
        <f>(Table2[[#This Row],[1Y Return vs Nifty]]-AVERAGE(Table2[1Y Return vs Nifty]))/_xlfn.STDEV.P(Table2[1Y Return vs Nifty])</f>
        <v>0.54669312280241422</v>
      </c>
      <c r="I297">
        <v>-5.6234296189363997</v>
      </c>
      <c r="J297">
        <f>(Table2[[#This Row],[1M Return vs Nifty]]-AVERAGE(Table2[1M Return vs Nifty]))/_xlfn.STDEV.P(Table2[1M Return vs Nifty])</f>
        <v>-0.45551530641139748</v>
      </c>
      <c r="K297">
        <v>-13.0975412734584</v>
      </c>
      <c r="L297">
        <f>(Table2[[#This Row],[6M Return vs Nifty]]-AVERAGE(Table2[6M Return vs Nifty]))/_xlfn.STDEV.P(Table2[6M Return vs Nifty])</f>
        <v>-0.54184284885358791</v>
      </c>
      <c r="M297">
        <v>-5.9635293305740804</v>
      </c>
      <c r="N297">
        <f>(Table2[[#This Row],[1W Return vs Nifty]]-AVERAGE(Table2[1W Return vs Nifty]))/_xlfn.STDEV.P(Table2[1W Return vs Nifty])</f>
        <v>-0.33756353203938533</v>
      </c>
      <c r="O297">
        <v>444.98</v>
      </c>
      <c r="P297">
        <v>445.09001131321497</v>
      </c>
      <c r="Q297">
        <v>409.09373259397898</v>
      </c>
      <c r="R297">
        <v>27.342555835940502</v>
      </c>
      <c r="S297" s="1">
        <f>(Table2[[#This Row],[Close Price]]-Table2[[#This Row],[20D EMA]])/Table2[[#This Row],[20D EMA]]</f>
        <v>-4.4001977616971638E-2</v>
      </c>
      <c r="T297" s="1">
        <f>(Table2[[#This Row],[Close Price]]-Table2[[#This Row],[50D EMA]])/Table2[[#This Row],[50D EMA]]</f>
        <v>-4.4238268244035941E-2</v>
      </c>
      <c r="U297" s="1">
        <f>(Table2[[#This Row],[Close Price]]-Table2[[#This Row],[200D EMA]])/Table2[[#This Row],[200D EMA]]</f>
        <v>3.9859489664205598E-2</v>
      </c>
      <c r="V297">
        <v>0.74685727330957496</v>
      </c>
      <c r="W297">
        <v>415.25</v>
      </c>
      <c r="X297">
        <v>428.55</v>
      </c>
      <c r="Y297">
        <v>415</v>
      </c>
      <c r="Z297">
        <v>429.5</v>
      </c>
      <c r="AA297">
        <v>414.5</v>
      </c>
      <c r="AB297">
        <v>491.2</v>
      </c>
      <c r="AC297" s="1">
        <f>(Table2[[#This Row],[Close Price]]/Table2[[#This Row],[Day Low]])-1</f>
        <v>2.4443106562311856E-2</v>
      </c>
      <c r="AD297" s="1">
        <f>(Table2[[#This Row],[Day High]]/Table2[[#This Row],[Close Price]])-1</f>
        <v>7.4047954866010013E-3</v>
      </c>
      <c r="AE297" s="1">
        <f>(Table2[[#This Row],[Close Price]]/Table2[[#This Row],[Current Week Low]])-1</f>
        <v>2.5060240963855396E-2</v>
      </c>
      <c r="AF297" s="1">
        <f>(Table2[[#This Row],[Current Week High]]/Table2[[#This Row],[Close Price]])-1</f>
        <v>9.6379877762107213E-3</v>
      </c>
      <c r="AG297" s="1">
        <f>(Table2[[#This Row],[Close Price]]/Table2[[#This Row],[Current Month Low]])-1</f>
        <v>2.6296743063932482E-2</v>
      </c>
      <c r="AH297" s="1">
        <f>(Table2[[#This Row],[Current Month High]]/Table2[[#This Row],[Close Price]])-1</f>
        <v>0.15467795016455099</v>
      </c>
      <c r="AI297">
        <v>16.325811001410401</v>
      </c>
      <c r="AJ297">
        <v>81.021276595744595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0.12</v>
      </c>
      <c r="AM297" t="s">
        <v>3147</v>
      </c>
      <c r="AN297">
        <v>-7.75</v>
      </c>
      <c r="AO297" t="s">
        <v>3146</v>
      </c>
      <c r="AP297">
        <v>7.7845263664939005E-2</v>
      </c>
      <c r="AQ297">
        <f>(Table2[[#This Row],[Sharpe Ratio]]-AVERAGE(Table2[Sharpe Ratio]))/_xlfn.STDEV.P(Table2[Sharpe Ratio])</f>
        <v>0.24953141686187646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163</v>
      </c>
      <c r="AT297">
        <f>_xlfn.RANK.AVG(Table2[[#This Row],[6M Return vs Nifty Z-Score]],Table2[6M Return vs Nifty Z-Score])</f>
        <v>507</v>
      </c>
      <c r="AU297">
        <f>_xlfn.RANK.AVG(Table2[[#This Row],[Sharpe Ratio Z-Score]],Table2[Sharpe Ratio Z-Score])</f>
        <v>275</v>
      </c>
      <c r="AV297">
        <f>(Table2[[#This Row],[Rank 1Y]]+Table2[[#This Row],[Rank 6M]]+Table2[[#This Row],[Rank Sharpe]])/3</f>
        <v>315</v>
      </c>
    </row>
    <row r="298" spans="1:48" x14ac:dyDescent="0.3">
      <c r="A298" t="s">
        <v>811</v>
      </c>
      <c r="B298" t="s">
        <v>812</v>
      </c>
      <c r="C298" t="s">
        <v>3111</v>
      </c>
      <c r="D298" t="s">
        <v>813</v>
      </c>
      <c r="E298">
        <v>18681.41586415</v>
      </c>
      <c r="F298">
        <v>840.85</v>
      </c>
      <c r="G298">
        <v>8.9066728669583402</v>
      </c>
      <c r="H298">
        <f>(Table2[[#This Row],[1Y Return vs Nifty]]-AVERAGE(Table2[1Y Return vs Nifty]))/_xlfn.STDEV.P(Table2[1Y Return vs Nifty])</f>
        <v>-0.1753761640279162</v>
      </c>
      <c r="I298">
        <v>2.7998523147415901</v>
      </c>
      <c r="J298">
        <f>(Table2[[#This Row],[1M Return vs Nifty]]-AVERAGE(Table2[1M Return vs Nifty]))/_xlfn.STDEV.P(Table2[1M Return vs Nifty])</f>
        <v>0.51826621829223107</v>
      </c>
      <c r="K298">
        <v>23.679829141259201</v>
      </c>
      <c r="L298">
        <f>(Table2[[#This Row],[6M Return vs Nifty]]-AVERAGE(Table2[6M Return vs Nifty]))/_xlfn.STDEV.P(Table2[6M Return vs Nifty])</f>
        <v>0.78452234404755328</v>
      </c>
      <c r="M298">
        <v>-5.3369951288656097</v>
      </c>
      <c r="N298">
        <f>(Table2[[#This Row],[1W Return vs Nifty]]-AVERAGE(Table2[1W Return vs Nifty]))/_xlfn.STDEV.P(Table2[1W Return vs Nifty])</f>
        <v>-0.20118307040835659</v>
      </c>
      <c r="O298">
        <v>868.05</v>
      </c>
      <c r="P298">
        <v>840.07490562762905</v>
      </c>
      <c r="Q298">
        <v>749.31477876664997</v>
      </c>
      <c r="R298">
        <v>29.5768855433931</v>
      </c>
      <c r="S298" s="1">
        <f>(Table2[[#This Row],[Close Price]]-Table2[[#This Row],[20D EMA]])/Table2[[#This Row],[20D EMA]]</f>
        <v>-3.1334600541443387E-2</v>
      </c>
      <c r="T298" s="1">
        <f>(Table2[[#This Row],[Close Price]]-Table2[[#This Row],[50D EMA]])/Table2[[#This Row],[50D EMA]]</f>
        <v>9.2264911995185845E-4</v>
      </c>
      <c r="U298" s="1">
        <f>(Table2[[#This Row],[Close Price]]-Table2[[#This Row],[200D EMA]])/Table2[[#This Row],[200D EMA]]</f>
        <v>0.12215856917170956</v>
      </c>
      <c r="V298">
        <v>0.35000043919498702</v>
      </c>
      <c r="W298">
        <v>825</v>
      </c>
      <c r="X298">
        <v>843.95</v>
      </c>
      <c r="Y298">
        <v>825</v>
      </c>
      <c r="Z298">
        <v>853.4</v>
      </c>
      <c r="AA298">
        <v>825</v>
      </c>
      <c r="AB298">
        <v>925</v>
      </c>
      <c r="AC298" s="1">
        <f>(Table2[[#This Row],[Close Price]]/Table2[[#This Row],[Day Low]])-1</f>
        <v>1.9212121212121236E-2</v>
      </c>
      <c r="AD298" s="1">
        <f>(Table2[[#This Row],[Day High]]/Table2[[#This Row],[Close Price]])-1</f>
        <v>3.6867455550930739E-3</v>
      </c>
      <c r="AE298" s="1">
        <f>(Table2[[#This Row],[Close Price]]/Table2[[#This Row],[Current Week Low]])-1</f>
        <v>1.9212121212121236E-2</v>
      </c>
      <c r="AF298" s="1">
        <f>(Table2[[#This Row],[Current Week High]]/Table2[[#This Row],[Close Price]])-1</f>
        <v>1.4925373134328401E-2</v>
      </c>
      <c r="AG298" s="1">
        <f>(Table2[[#This Row],[Close Price]]/Table2[[#This Row],[Current Month Low]])-1</f>
        <v>1.9212121212121236E-2</v>
      </c>
      <c r="AH298" s="1">
        <f>(Table2[[#This Row],[Current Month High]]/Table2[[#This Row],[Close Price]])-1</f>
        <v>0.10007730272938087</v>
      </c>
      <c r="AI298">
        <v>11.197003032645499</v>
      </c>
      <c r="AJ298">
        <v>38.983471074380098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0.22</v>
      </c>
      <c r="AM298" t="s">
        <v>3147</v>
      </c>
      <c r="AN298">
        <v>-7.08</v>
      </c>
      <c r="AO298" t="s">
        <v>3146</v>
      </c>
      <c r="AP298">
        <v>1.6266028489496001E-2</v>
      </c>
      <c r="AQ298">
        <f>(Table2[[#This Row],[Sharpe Ratio]]-AVERAGE(Table2[Sharpe Ratio]))/_xlfn.STDEV.P(Table2[Sharpe Ratio])</f>
        <v>-0.48238222000968112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0.44384710789383042</v>
      </c>
      <c r="AS298">
        <f>_xlfn.RANK.AVG(Table2[[#This Row],[1Y Return vs Nifty Z-Score]],Table2[1Y Return vs Nifty Z-Score])</f>
        <v>363</v>
      </c>
      <c r="AT298">
        <f>_xlfn.RANK.AVG(Table2[[#This Row],[6M Return vs Nifty Z-Score]],Table2[6M Return vs Nifty Z-Score])</f>
        <v>123</v>
      </c>
      <c r="AU298">
        <f>_xlfn.RANK.AVG(Table2[[#This Row],[Sharpe Ratio Z-Score]],Table2[Sharpe Ratio Z-Score])</f>
        <v>459</v>
      </c>
      <c r="AV298">
        <f>(Table2[[#This Row],[Rank 1Y]]+Table2[[#This Row],[Rank 6M]]+Table2[[#This Row],[Rank Sharpe]])/3</f>
        <v>315</v>
      </c>
    </row>
    <row r="299" spans="1:48" x14ac:dyDescent="0.3">
      <c r="A299" t="s">
        <v>935</v>
      </c>
      <c r="B299" t="s">
        <v>936</v>
      </c>
      <c r="C299" t="s">
        <v>3101</v>
      </c>
      <c r="D299" t="s">
        <v>217</v>
      </c>
      <c r="E299">
        <v>15341.600377749999</v>
      </c>
      <c r="F299">
        <v>1203.05</v>
      </c>
      <c r="G299">
        <v>31.186941495697599</v>
      </c>
      <c r="H299">
        <f>(Table2[[#This Row],[1Y Return vs Nifty]]-AVERAGE(Table2[1Y Return vs Nifty]))/_xlfn.STDEV.P(Table2[1Y Return vs Nifty])</f>
        <v>0.22129695709182906</v>
      </c>
      <c r="I299">
        <v>2.5353511741852999</v>
      </c>
      <c r="J299">
        <f>(Table2[[#This Row],[1M Return vs Nifty]]-AVERAGE(Table2[1M Return vs Nifty]))/_xlfn.STDEV.P(Table2[1M Return vs Nifty])</f>
        <v>0.4876883122023315</v>
      </c>
      <c r="K299">
        <v>16.120090178410099</v>
      </c>
      <c r="L299">
        <f>(Table2[[#This Row],[6M Return vs Nifty]]-AVERAGE(Table2[6M Return vs Nifty]))/_xlfn.STDEV.P(Table2[6M Return vs Nifty])</f>
        <v>0.51188255184182718</v>
      </c>
      <c r="M299">
        <v>-5.7531341075943798</v>
      </c>
      <c r="N299">
        <f>(Table2[[#This Row],[1W Return vs Nifty]]-AVERAGE(Table2[1W Return vs Nifty]))/_xlfn.STDEV.P(Table2[1W Return vs Nifty])</f>
        <v>-0.29176587637000473</v>
      </c>
      <c r="O299">
        <v>1228.6199999999999</v>
      </c>
      <c r="P299">
        <v>1202.93736897539</v>
      </c>
      <c r="Q299">
        <v>1041.93227256471</v>
      </c>
      <c r="R299">
        <v>44.000182558917302</v>
      </c>
      <c r="S299" s="1">
        <f>(Table2[[#This Row],[Close Price]]-Table2[[#This Row],[20D EMA]])/Table2[[#This Row],[20D EMA]]</f>
        <v>-2.0811967898943479E-2</v>
      </c>
      <c r="T299" s="1">
        <f>(Table2[[#This Row],[Close Price]]-Table2[[#This Row],[50D EMA]])/Table2[[#This Row],[50D EMA]]</f>
        <v>9.3629998963218021E-5</v>
      </c>
      <c r="U299" s="1">
        <f>(Table2[[#This Row],[Close Price]]-Table2[[#This Row],[200D EMA]])/Table2[[#This Row],[200D EMA]]</f>
        <v>0.15463358960818019</v>
      </c>
      <c r="V299">
        <v>1.3614657147462099</v>
      </c>
      <c r="W299">
        <v>1173.9000000000001</v>
      </c>
      <c r="X299">
        <v>1214.3</v>
      </c>
      <c r="Y299">
        <v>1173.9000000000001</v>
      </c>
      <c r="Z299">
        <v>1244</v>
      </c>
      <c r="AA299">
        <v>1140</v>
      </c>
      <c r="AB299">
        <v>1342.1</v>
      </c>
      <c r="AC299" s="1">
        <f>(Table2[[#This Row],[Close Price]]/Table2[[#This Row],[Day Low]])-1</f>
        <v>2.4831757389896847E-2</v>
      </c>
      <c r="AD299" s="1">
        <f>(Table2[[#This Row],[Day High]]/Table2[[#This Row],[Close Price]])-1</f>
        <v>9.3512322846098783E-3</v>
      </c>
      <c r="AE299" s="1">
        <f>(Table2[[#This Row],[Close Price]]/Table2[[#This Row],[Current Week Low]])-1</f>
        <v>2.4831757389896847E-2</v>
      </c>
      <c r="AF299" s="1">
        <f>(Table2[[#This Row],[Current Week High]]/Table2[[#This Row],[Close Price]])-1</f>
        <v>3.4038485515980321E-2</v>
      </c>
      <c r="AG299" s="1">
        <f>(Table2[[#This Row],[Close Price]]/Table2[[#This Row],[Current Month Low]])-1</f>
        <v>5.5307017543859693E-2</v>
      </c>
      <c r="AH299" s="1">
        <f>(Table2[[#This Row],[Current Month High]]/Table2[[#This Row],[Close Price]])-1</f>
        <v>0.11558123103777884</v>
      </c>
      <c r="AI299">
        <v>11.558123103777801</v>
      </c>
      <c r="AJ299">
        <v>61.472384403731297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3147</v>
      </c>
      <c r="AN299">
        <v>-0.88</v>
      </c>
      <c r="AO299" t="s">
        <v>3146</v>
      </c>
      <c r="AP299">
        <v>-3.9804818273640004E-3</v>
      </c>
      <c r="AQ299">
        <f>(Table2[[#This Row],[Sharpe Ratio]]-AVERAGE(Table2[Sharpe Ratio]))/_xlfn.STDEV.P(Table2[Sharpe Ratio])</f>
        <v>-0.72302660212568404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0.20607534264029898</v>
      </c>
      <c r="AS299">
        <f>_xlfn.RANK.AVG(Table2[[#This Row],[1Y Return vs Nifty Z-Score]],Table2[1Y Return vs Nifty Z-Score])</f>
        <v>225</v>
      </c>
      <c r="AT299">
        <f>_xlfn.RANK.AVG(Table2[[#This Row],[6M Return vs Nifty Z-Score]],Table2[6M Return vs Nifty Z-Score])</f>
        <v>167</v>
      </c>
      <c r="AU299">
        <f>_xlfn.RANK.AVG(Table2[[#This Row],[Sharpe Ratio Z-Score]],Table2[Sharpe Ratio Z-Score])</f>
        <v>559</v>
      </c>
      <c r="AV299">
        <f>(Table2[[#This Row],[Rank 1Y]]+Table2[[#This Row],[Rank 6M]]+Table2[[#This Row],[Rank Sharpe]])/3</f>
        <v>317</v>
      </c>
    </row>
    <row r="300" spans="1:48" x14ac:dyDescent="0.3">
      <c r="A300" t="s">
        <v>100</v>
      </c>
      <c r="B300" t="s">
        <v>101</v>
      </c>
      <c r="C300" t="s">
        <v>3099</v>
      </c>
      <c r="D300" t="s">
        <v>102</v>
      </c>
      <c r="E300">
        <v>274580.36060948501</v>
      </c>
      <c r="F300">
        <v>445.55</v>
      </c>
      <c r="G300">
        <v>13.1933457259852</v>
      </c>
      <c r="H300">
        <f>(Table2[[#This Row],[1Y Return vs Nifty]]-AVERAGE(Table2[1Y Return vs Nifty]))/_xlfn.STDEV.P(Table2[1Y Return vs Nifty])</f>
        <v>-9.9057160404408068E-2</v>
      </c>
      <c r="I300">
        <v>-7.12436615578026</v>
      </c>
      <c r="J300">
        <f>(Table2[[#This Row],[1M Return vs Nifty]]-AVERAGE(Table2[1M Return vs Nifty]))/_xlfn.STDEV.P(Table2[1M Return vs Nifty])</f>
        <v>-0.62903250325215476</v>
      </c>
      <c r="K300">
        <v>-9.7517401151572507</v>
      </c>
      <c r="L300">
        <f>(Table2[[#This Row],[6M Return vs Nifty]]-AVERAGE(Table2[6M Return vs Nifty]))/_xlfn.STDEV.P(Table2[6M Return vs Nifty])</f>
        <v>-0.42117750087745692</v>
      </c>
      <c r="M300">
        <v>-8.78507187969055</v>
      </c>
      <c r="N300">
        <f>(Table2[[#This Row],[1W Return vs Nifty]]-AVERAGE(Table2[1W Return vs Nifty]))/_xlfn.STDEV.P(Table2[1W Return vs Nifty])</f>
        <v>-0.95174113688647766</v>
      </c>
      <c r="O300">
        <v>478.78</v>
      </c>
      <c r="P300">
        <v>490.36409834631201</v>
      </c>
      <c r="Q300">
        <v>457.44555914131598</v>
      </c>
      <c r="R300">
        <v>24.558008652993799</v>
      </c>
      <c r="S300" s="1">
        <f>(Table2[[#This Row],[Close Price]]-Table2[[#This Row],[20D EMA]])/Table2[[#This Row],[20D EMA]]</f>
        <v>-6.9405572496762533E-2</v>
      </c>
      <c r="T300" s="1">
        <f>(Table2[[#This Row],[Close Price]]-Table2[[#This Row],[50D EMA]])/Table2[[#This Row],[50D EMA]]</f>
        <v>-9.138943592616508E-2</v>
      </c>
      <c r="U300" s="1">
        <f>(Table2[[#This Row],[Close Price]]-Table2[[#This Row],[200D EMA]])/Table2[[#This Row],[200D EMA]]</f>
        <v>-2.600431658719228E-2</v>
      </c>
      <c r="V300">
        <v>0.85786289215207401</v>
      </c>
      <c r="W300">
        <v>438.8</v>
      </c>
      <c r="X300">
        <v>446.6</v>
      </c>
      <c r="Y300">
        <v>435.25</v>
      </c>
      <c r="Z300">
        <v>458</v>
      </c>
      <c r="AA300">
        <v>435.25</v>
      </c>
      <c r="AB300">
        <v>516</v>
      </c>
      <c r="AC300" s="1">
        <f>(Table2[[#This Row],[Close Price]]/Table2[[#This Row],[Day Low]])-1</f>
        <v>1.5382862351868809E-2</v>
      </c>
      <c r="AD300" s="1">
        <f>(Table2[[#This Row],[Day High]]/Table2[[#This Row],[Close Price]])-1</f>
        <v>2.3566378633150808E-3</v>
      </c>
      <c r="AE300" s="1">
        <f>(Table2[[#This Row],[Close Price]]/Table2[[#This Row],[Current Week Low]])-1</f>
        <v>2.3664560597357776E-2</v>
      </c>
      <c r="AF300" s="1">
        <f>(Table2[[#This Row],[Current Week High]]/Table2[[#This Row],[Close Price]])-1</f>
        <v>2.7942991807877959E-2</v>
      </c>
      <c r="AG300" s="1">
        <f>(Table2[[#This Row],[Close Price]]/Table2[[#This Row],[Current Month Low]])-1</f>
        <v>2.3664560597357776E-2</v>
      </c>
      <c r="AH300" s="1">
        <f>(Table2[[#This Row],[Current Month High]]/Table2[[#This Row],[Close Price]])-1</f>
        <v>0.15811917854337332</v>
      </c>
      <c r="AI300">
        <v>21.995286724273299</v>
      </c>
      <c r="AJ300">
        <v>45.675984959947598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-0.19</v>
      </c>
      <c r="AM300" t="s">
        <v>3146</v>
      </c>
      <c r="AN300">
        <v>-9.6199999999999992</v>
      </c>
      <c r="AO300" t="s">
        <v>3146</v>
      </c>
      <c r="AP300">
        <v>0.123489551052565</v>
      </c>
      <c r="AQ300">
        <f>(Table2[[#This Row],[Sharpe Ratio]]-AVERAGE(Table2[Sharpe Ratio]))/_xlfn.STDEV.P(Table2[Sharpe Ratio])</f>
        <v>0.79204670288495538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334</v>
      </c>
      <c r="AT300">
        <f>_xlfn.RANK.AVG(Table2[[#This Row],[6M Return vs Nifty Z-Score]],Table2[6M Return vs Nifty Z-Score])</f>
        <v>473</v>
      </c>
      <c r="AU300">
        <f>_xlfn.RANK.AVG(Table2[[#This Row],[Sharpe Ratio Z-Score]],Table2[Sharpe Ratio Z-Score])</f>
        <v>145</v>
      </c>
      <c r="AV300">
        <f>(Table2[[#This Row],[Rank 1Y]]+Table2[[#This Row],[Rank 6M]]+Table2[[#This Row],[Rank Sharpe]])/3</f>
        <v>317.33333333333331</v>
      </c>
    </row>
    <row r="301" spans="1:48" x14ac:dyDescent="0.3">
      <c r="A301" t="s">
        <v>35</v>
      </c>
      <c r="B301" t="s">
        <v>36</v>
      </c>
      <c r="C301" t="s">
        <v>3103</v>
      </c>
      <c r="D301" t="s">
        <v>37</v>
      </c>
      <c r="E301">
        <v>610410.43777909502</v>
      </c>
      <c r="F301">
        <v>487.95</v>
      </c>
      <c r="G301">
        <v>-15.095337683574201</v>
      </c>
      <c r="H301">
        <f>(Table2[[#This Row],[1Y Return vs Nifty]]-AVERAGE(Table2[1Y Return vs Nifty]))/_xlfn.STDEV.P(Table2[1Y Return vs Nifty])</f>
        <v>-0.60270280882194471</v>
      </c>
      <c r="I301">
        <v>-0.53294938041218298</v>
      </c>
      <c r="J301">
        <f>(Table2[[#This Row],[1M Return vs Nifty]]-AVERAGE(Table2[1M Return vs Nifty]))/_xlfn.STDEV.P(Table2[1M Return vs Nifty])</f>
        <v>0.13297450636866018</v>
      </c>
      <c r="K301">
        <v>3.3003649337529</v>
      </c>
      <c r="L301">
        <f>(Table2[[#This Row],[6M Return vs Nifty]]-AVERAGE(Table2[6M Return vs Nifty]))/_xlfn.STDEV.P(Table2[6M Return vs Nifty])</f>
        <v>4.9542880589397383E-2</v>
      </c>
      <c r="M301">
        <v>-9.5195361018685296E-3</v>
      </c>
      <c r="N301">
        <f>(Table2[[#This Row],[1W Return vs Nifty]]-AVERAGE(Table2[1W Return vs Nifty]))/_xlfn.STDEV.P(Table2[1W Return vs Nifty])</f>
        <v>0.95847202693177336</v>
      </c>
      <c r="O301">
        <v>491.3</v>
      </c>
      <c r="P301">
        <v>494.33870676032802</v>
      </c>
      <c r="Q301">
        <v>466.29573387074998</v>
      </c>
      <c r="R301">
        <v>49.766358751180903</v>
      </c>
      <c r="S301" s="1">
        <f>(Table2[[#This Row],[Close Price]]-Table2[[#This Row],[20D EMA]])/Table2[[#This Row],[20D EMA]]</f>
        <v>-6.8186444127824597E-3</v>
      </c>
      <c r="T301" s="1">
        <f>(Table2[[#This Row],[Close Price]]-Table2[[#This Row],[50D EMA]])/Table2[[#This Row],[50D EMA]]</f>
        <v>-1.2923743726637803E-2</v>
      </c>
      <c r="U301" s="1">
        <f>(Table2[[#This Row],[Close Price]]-Table2[[#This Row],[200D EMA]])/Table2[[#This Row],[200D EMA]]</f>
        <v>4.6438911095103938E-2</v>
      </c>
      <c r="V301">
        <v>0.98646197790055301</v>
      </c>
      <c r="W301">
        <v>481.3</v>
      </c>
      <c r="X301">
        <v>489.2</v>
      </c>
      <c r="Y301">
        <v>476</v>
      </c>
      <c r="Z301">
        <v>489.2</v>
      </c>
      <c r="AA301">
        <v>470</v>
      </c>
      <c r="AB301">
        <v>519.75</v>
      </c>
      <c r="AC301" s="1">
        <f>(Table2[[#This Row],[Close Price]]/Table2[[#This Row],[Day Low]])-1</f>
        <v>1.3816746312071526E-2</v>
      </c>
      <c r="AD301" s="1">
        <f>(Table2[[#This Row],[Day High]]/Table2[[#This Row],[Close Price]])-1</f>
        <v>2.5617378829798643E-3</v>
      </c>
      <c r="AE301" s="1">
        <f>(Table2[[#This Row],[Close Price]]/Table2[[#This Row],[Current Week Low]])-1</f>
        <v>2.5105042016806633E-2</v>
      </c>
      <c r="AF301" s="1">
        <f>(Table2[[#This Row],[Current Week High]]/Table2[[#This Row],[Close Price]])-1</f>
        <v>2.5617378829798643E-3</v>
      </c>
      <c r="AG301" s="1">
        <f>(Table2[[#This Row],[Close Price]]/Table2[[#This Row],[Current Month Low]])-1</f>
        <v>3.8191489361702136E-2</v>
      </c>
      <c r="AH301" s="1">
        <f>(Table2[[#This Row],[Current Month High]]/Table2[[#This Row],[Close Price]])-1</f>
        <v>6.5170611743006424E-2</v>
      </c>
      <c r="AI301">
        <v>8.3102776923865207</v>
      </c>
      <c r="AJ301">
        <v>22.186052335044401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0.03</v>
      </c>
      <c r="AM301" t="s">
        <v>3147</v>
      </c>
      <c r="AN301">
        <v>-0.05</v>
      </c>
      <c r="AO301" t="s">
        <v>3146</v>
      </c>
      <c r="AP301">
        <v>0.131033663754964</v>
      </c>
      <c r="AQ301">
        <f>(Table2[[#This Row],[Sharpe Ratio]]-AVERAGE(Table2[Sharpe Ratio]))/_xlfn.STDEV.P(Table2[Sharpe Ratio])</f>
        <v>0.88171392511092628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522</v>
      </c>
      <c r="AT301">
        <f>_xlfn.RANK.AVG(Table2[[#This Row],[6M Return vs Nifty Z-Score]],Table2[6M Return vs Nifty Z-Score])</f>
        <v>307</v>
      </c>
      <c r="AU301">
        <f>_xlfn.RANK.AVG(Table2[[#This Row],[Sharpe Ratio Z-Score]],Table2[Sharpe Ratio Z-Score])</f>
        <v>131</v>
      </c>
      <c r="AV301">
        <f>(Table2[[#This Row],[Rank 1Y]]+Table2[[#This Row],[Rank 6M]]+Table2[[#This Row],[Rank Sharpe]])/3</f>
        <v>320</v>
      </c>
    </row>
    <row r="302" spans="1:48" x14ac:dyDescent="0.3">
      <c r="A302" t="s">
        <v>480</v>
      </c>
      <c r="B302" t="s">
        <v>481</v>
      </c>
      <c r="C302" t="s">
        <v>3101</v>
      </c>
      <c r="D302" t="s">
        <v>43</v>
      </c>
      <c r="E302">
        <v>43919.305757459901</v>
      </c>
      <c r="F302">
        <v>1272.5999999999999</v>
      </c>
      <c r="G302">
        <v>9.4006352658626806</v>
      </c>
      <c r="H302">
        <f>(Table2[[#This Row],[1Y Return vs Nifty]]-AVERAGE(Table2[1Y Return vs Nifty]))/_xlfn.STDEV.P(Table2[1Y Return vs Nifty])</f>
        <v>-0.16658176348660331</v>
      </c>
      <c r="I302">
        <v>14.313793764411001</v>
      </c>
      <c r="J302">
        <f>(Table2[[#This Row],[1M Return vs Nifty]]-AVERAGE(Table2[1M Return vs Nifty]))/_xlfn.STDEV.P(Table2[1M Return vs Nifty])</f>
        <v>1.849346377841359</v>
      </c>
      <c r="K302">
        <v>22.3564882722123</v>
      </c>
      <c r="L302">
        <f>(Table2[[#This Row],[6M Return vs Nifty]]-AVERAGE(Table2[6M Return vs Nifty]))/_xlfn.STDEV.P(Table2[6M Return vs Nifty])</f>
        <v>0.73679643957818575</v>
      </c>
      <c r="M302">
        <v>6.1381734339413496</v>
      </c>
      <c r="N302">
        <f>(Table2[[#This Row],[1W Return vs Nifty]]-AVERAGE(Table2[1W Return vs Nifty]))/_xlfn.STDEV.P(Table2[1W Return vs Nifty])</f>
        <v>2.2966674565412926</v>
      </c>
      <c r="O302">
        <v>1214.33</v>
      </c>
      <c r="P302">
        <v>1164.7382705938601</v>
      </c>
      <c r="Q302">
        <v>1047.3720458303901</v>
      </c>
      <c r="R302">
        <v>67.700229028423493</v>
      </c>
      <c r="S302" s="1">
        <f>(Table2[[#This Row],[Close Price]]-Table2[[#This Row],[20D EMA]])/Table2[[#This Row],[20D EMA]]</f>
        <v>4.7985308771091868E-2</v>
      </c>
      <c r="T302" s="1">
        <f>(Table2[[#This Row],[Close Price]]-Table2[[#This Row],[50D EMA]])/Table2[[#This Row],[50D EMA]]</f>
        <v>9.260598035569384E-2</v>
      </c>
      <c r="U302" s="1">
        <f>(Table2[[#This Row],[Close Price]]-Table2[[#This Row],[200D EMA]])/Table2[[#This Row],[200D EMA]]</f>
        <v>0.21504102106433617</v>
      </c>
      <c r="V302">
        <v>1.2041273035106399</v>
      </c>
      <c r="W302">
        <v>1244.8499999999999</v>
      </c>
      <c r="X302">
        <v>1293.1500000000001</v>
      </c>
      <c r="Y302">
        <v>1244.8499999999999</v>
      </c>
      <c r="Z302">
        <v>1293.1500000000001</v>
      </c>
      <c r="AA302">
        <v>1132.3499999999999</v>
      </c>
      <c r="AB302">
        <v>1306.45</v>
      </c>
      <c r="AC302" s="1">
        <f>(Table2[[#This Row],[Close Price]]/Table2[[#This Row],[Day Low]])-1</f>
        <v>2.2291842390649519E-2</v>
      </c>
      <c r="AD302" s="1">
        <f>(Table2[[#This Row],[Day High]]/Table2[[#This Row],[Close Price]])-1</f>
        <v>1.6148043375766363E-2</v>
      </c>
      <c r="AE302" s="1">
        <f>(Table2[[#This Row],[Close Price]]/Table2[[#This Row],[Current Week Low]])-1</f>
        <v>2.2291842390649519E-2</v>
      </c>
      <c r="AF302" s="1">
        <f>(Table2[[#This Row],[Current Week High]]/Table2[[#This Row],[Close Price]])-1</f>
        <v>1.6148043375766363E-2</v>
      </c>
      <c r="AG302" s="1">
        <f>(Table2[[#This Row],[Close Price]]/Table2[[#This Row],[Current Month Low]])-1</f>
        <v>0.12385746456484314</v>
      </c>
      <c r="AH302" s="1">
        <f>(Table2[[#This Row],[Current Month High]]/Table2[[#This Row],[Close Price]])-1</f>
        <v>2.65990884802767E-2</v>
      </c>
      <c r="AI302">
        <v>2.65990884802767</v>
      </c>
      <c r="AJ302">
        <v>48.972783143107897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</v>
      </c>
      <c r="AM302" t="s">
        <v>3147</v>
      </c>
      <c r="AN302">
        <v>7.34</v>
      </c>
      <c r="AO302" t="s">
        <v>3147</v>
      </c>
      <c r="AP302">
        <v>1.1533879790700001E-2</v>
      </c>
      <c r="AQ302">
        <f>(Table2[[#This Row],[Sharpe Ratio]]-AVERAGE(Table2[Sharpe Ratio]))/_xlfn.STDEV.P(Table2[Sharpe Ratio])</f>
        <v>-0.5386272213398372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4.1776012891343974</v>
      </c>
      <c r="AS302">
        <f>_xlfn.RANK.AVG(Table2[[#This Row],[1Y Return vs Nifty Z-Score]],Table2[1Y Return vs Nifty Z-Score])</f>
        <v>360</v>
      </c>
      <c r="AT302">
        <f>_xlfn.RANK.AVG(Table2[[#This Row],[6M Return vs Nifty Z-Score]],Table2[6M Return vs Nifty Z-Score])</f>
        <v>131</v>
      </c>
      <c r="AU302">
        <f>_xlfn.RANK.AVG(Table2[[#This Row],[Sharpe Ratio Z-Score]],Table2[Sharpe Ratio Z-Score])</f>
        <v>469</v>
      </c>
      <c r="AV302">
        <f>(Table2[[#This Row],[Rank 1Y]]+Table2[[#This Row],[Rank 6M]]+Table2[[#This Row],[Rank Sharpe]])/3</f>
        <v>320</v>
      </c>
    </row>
    <row r="303" spans="1:48" x14ac:dyDescent="0.3">
      <c r="A303" t="s">
        <v>156</v>
      </c>
      <c r="B303" t="s">
        <v>157</v>
      </c>
      <c r="C303" t="s">
        <v>3100</v>
      </c>
      <c r="D303" t="s">
        <v>21</v>
      </c>
      <c r="E303">
        <v>166187.6776547</v>
      </c>
      <c r="F303">
        <v>1698.5</v>
      </c>
      <c r="G303">
        <v>22.269771715534901</v>
      </c>
      <c r="H303">
        <f>(Table2[[#This Row],[1Y Return vs Nifty]]-AVERAGE(Table2[1Y Return vs Nifty]))/_xlfn.STDEV.P(Table2[1Y Return vs Nifty])</f>
        <v>6.2537580030765108E-2</v>
      </c>
      <c r="I303">
        <v>13.437080266608501</v>
      </c>
      <c r="J303">
        <f>(Table2[[#This Row],[1M Return vs Nifty]]-AVERAGE(Table2[1M Return vs Nifty]))/_xlfn.STDEV.P(Table2[1M Return vs Nifty])</f>
        <v>1.7479930795260081</v>
      </c>
      <c r="K303">
        <v>23.787511426112399</v>
      </c>
      <c r="L303">
        <f>(Table2[[#This Row],[6M Return vs Nifty]]-AVERAGE(Table2[6M Return vs Nifty]))/_xlfn.STDEV.P(Table2[6M Return vs Nifty])</f>
        <v>0.78840587440632492</v>
      </c>
      <c r="M303">
        <v>-7.9060894611486295E-3</v>
      </c>
      <c r="N303">
        <f>(Table2[[#This Row],[1W Return vs Nifty]]-AVERAGE(Table2[1W Return vs Nifty]))/_xlfn.STDEV.P(Table2[1W Return vs Nifty])</f>
        <v>0.95882323297460137</v>
      </c>
      <c r="O303">
        <v>1679.06</v>
      </c>
      <c r="P303">
        <v>1631.5264863727</v>
      </c>
      <c r="Q303">
        <v>1456.5610859677799</v>
      </c>
      <c r="R303">
        <v>53.561157106379397</v>
      </c>
      <c r="S303" s="1">
        <f>(Table2[[#This Row],[Close Price]]-Table2[[#This Row],[20D EMA]])/Table2[[#This Row],[20D EMA]]</f>
        <v>1.1577906685883802E-2</v>
      </c>
      <c r="T303" s="1">
        <f>(Table2[[#This Row],[Close Price]]-Table2[[#This Row],[50D EMA]])/Table2[[#This Row],[50D EMA]]</f>
        <v>4.1049602434710841E-2</v>
      </c>
      <c r="U303" s="1">
        <f>(Table2[[#This Row],[Close Price]]-Table2[[#This Row],[200D EMA]])/Table2[[#This Row],[200D EMA]]</f>
        <v>0.16610282696895548</v>
      </c>
      <c r="V303">
        <v>1.20681086791057</v>
      </c>
      <c r="W303">
        <v>1680.35</v>
      </c>
      <c r="X303">
        <v>1724.1</v>
      </c>
      <c r="Y303">
        <v>1680.35</v>
      </c>
      <c r="Z303">
        <v>1727.95</v>
      </c>
      <c r="AA303">
        <v>1580</v>
      </c>
      <c r="AB303">
        <v>1761.85</v>
      </c>
      <c r="AC303" s="1">
        <f>(Table2[[#This Row],[Close Price]]/Table2[[#This Row],[Day Low]])-1</f>
        <v>1.08013211533311E-2</v>
      </c>
      <c r="AD303" s="1">
        <f>(Table2[[#This Row],[Day High]]/Table2[[#This Row],[Close Price]])-1</f>
        <v>1.5072122460994875E-2</v>
      </c>
      <c r="AE303" s="1">
        <f>(Table2[[#This Row],[Close Price]]/Table2[[#This Row],[Current Week Low]])-1</f>
        <v>1.08013211533311E-2</v>
      </c>
      <c r="AF303" s="1">
        <f>(Table2[[#This Row],[Current Week High]]/Table2[[#This Row],[Close Price]])-1</f>
        <v>1.7338828377980509E-2</v>
      </c>
      <c r="AG303" s="1">
        <f>(Table2[[#This Row],[Close Price]]/Table2[[#This Row],[Current Month Low]])-1</f>
        <v>7.4999999999999956E-2</v>
      </c>
      <c r="AH303" s="1">
        <f>(Table2[[#This Row],[Current Month High]]/Table2[[#This Row],[Close Price]])-1</f>
        <v>3.7297615543126161E-2</v>
      </c>
      <c r="AI303">
        <v>3.7297615543126099</v>
      </c>
      <c r="AJ303">
        <v>52.495959777338797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0.05</v>
      </c>
      <c r="AM303" t="s">
        <v>3147</v>
      </c>
      <c r="AN303">
        <v>3.12</v>
      </c>
      <c r="AO303" t="s">
        <v>3147</v>
      </c>
      <c r="AP303">
        <v>-8.2179314522949996E-3</v>
      </c>
      <c r="AQ303">
        <f>(Table2[[#This Row],[Sharpe Ratio]]-AVERAGE(Table2[Sharpe Ratio]))/_xlfn.STDEV.P(Table2[Sharpe Ratio])</f>
        <v>-0.77339174805851441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2.7843680188791851</v>
      </c>
      <c r="AS303">
        <f>_xlfn.RANK.AVG(Table2[[#This Row],[1Y Return vs Nifty Z-Score]],Table2[1Y Return vs Nifty Z-Score])</f>
        <v>272</v>
      </c>
      <c r="AT303">
        <f>_xlfn.RANK.AVG(Table2[[#This Row],[6M Return vs Nifty Z-Score]],Table2[6M Return vs Nifty Z-Score])</f>
        <v>122</v>
      </c>
      <c r="AU303">
        <f>_xlfn.RANK.AVG(Table2[[#This Row],[Sharpe Ratio Z-Score]],Table2[Sharpe Ratio Z-Score])</f>
        <v>569</v>
      </c>
      <c r="AV303">
        <f>(Table2[[#This Row],[Rank 1Y]]+Table2[[#This Row],[Rank 6M]]+Table2[[#This Row],[Rank Sharpe]])/3</f>
        <v>321</v>
      </c>
    </row>
    <row r="304" spans="1:48" x14ac:dyDescent="0.3">
      <c r="A304" t="s">
        <v>1654</v>
      </c>
      <c r="B304" t="s">
        <v>1655</v>
      </c>
      <c r="C304" t="s">
        <v>3115</v>
      </c>
      <c r="D304" t="s">
        <v>422</v>
      </c>
      <c r="E304">
        <v>5251.1511935999997</v>
      </c>
      <c r="F304">
        <v>107.04</v>
      </c>
      <c r="G304">
        <v>29.3063129000851</v>
      </c>
      <c r="H304">
        <f>(Table2[[#This Row],[1Y Return vs Nifty]]-AVERAGE(Table2[1Y Return vs Nifty]))/_xlfn.STDEV.P(Table2[1Y Return vs Nifty])</f>
        <v>0.18781464917537977</v>
      </c>
      <c r="I304">
        <v>-10.0713871277264</v>
      </c>
      <c r="J304">
        <f>(Table2[[#This Row],[1M Return vs Nifty]]-AVERAGE(Table2[1M Return vs Nifty]))/_xlfn.STDEV.P(Table2[1M Return vs Nifty])</f>
        <v>-0.96972566750698275</v>
      </c>
      <c r="K304">
        <v>-6.8808757320055296</v>
      </c>
      <c r="L304">
        <f>(Table2[[#This Row],[6M Return vs Nifty]]-AVERAGE(Table2[6M Return vs Nifty]))/_xlfn.STDEV.P(Table2[6M Return vs Nifty])</f>
        <v>-0.31764060989222664</v>
      </c>
      <c r="M304">
        <v>-8.2742384508161102</v>
      </c>
      <c r="N304">
        <f>(Table2[[#This Row],[1W Return vs Nifty]]-AVERAGE(Table2[1W Return vs Nifty]))/_xlfn.STDEV.P(Table2[1W Return vs Nifty])</f>
        <v>-0.84054577252091978</v>
      </c>
      <c r="O304">
        <v>114.73</v>
      </c>
      <c r="P304">
        <v>122.305495046513</v>
      </c>
      <c r="Q304">
        <v>115.342290420211</v>
      </c>
      <c r="R304">
        <v>35.269394735167602</v>
      </c>
      <c r="S304" s="1">
        <f>(Table2[[#This Row],[Close Price]]-Table2[[#This Row],[20D EMA]])/Table2[[#This Row],[20D EMA]]</f>
        <v>-6.7026932798744859E-2</v>
      </c>
      <c r="T304" s="1">
        <f>(Table2[[#This Row],[Close Price]]-Table2[[#This Row],[50D EMA]])/Table2[[#This Row],[50D EMA]]</f>
        <v>-0.12481446594617437</v>
      </c>
      <c r="U304" s="1">
        <f>(Table2[[#This Row],[Close Price]]-Table2[[#This Row],[200D EMA]])/Table2[[#This Row],[200D EMA]]</f>
        <v>-7.1979586931769604E-2</v>
      </c>
      <c r="V304">
        <v>0.49600370876426197</v>
      </c>
      <c r="W304">
        <v>105</v>
      </c>
      <c r="X304">
        <v>108.75</v>
      </c>
      <c r="Y304">
        <v>102.4</v>
      </c>
      <c r="Z304">
        <v>108.75</v>
      </c>
      <c r="AA304">
        <v>101.59</v>
      </c>
      <c r="AB304">
        <v>130.69999999999999</v>
      </c>
      <c r="AC304" s="1">
        <f>(Table2[[#This Row],[Close Price]]/Table2[[#This Row],[Day Low]])-1</f>
        <v>1.9428571428571573E-2</v>
      </c>
      <c r="AD304" s="1">
        <f>(Table2[[#This Row],[Day High]]/Table2[[#This Row],[Close Price]])-1</f>
        <v>1.5975336322869849E-2</v>
      </c>
      <c r="AE304" s="1">
        <f>(Table2[[#This Row],[Close Price]]/Table2[[#This Row],[Current Week Low]])-1</f>
        <v>4.5312500000000089E-2</v>
      </c>
      <c r="AF304" s="1">
        <f>(Table2[[#This Row],[Current Week High]]/Table2[[#This Row],[Close Price]])-1</f>
        <v>1.5975336322869849E-2</v>
      </c>
      <c r="AG304" s="1">
        <f>(Table2[[#This Row],[Close Price]]/Table2[[#This Row],[Current Month Low]])-1</f>
        <v>5.3647012501230495E-2</v>
      </c>
      <c r="AH304" s="1">
        <f>(Table2[[#This Row],[Current Month High]]/Table2[[#This Row],[Close Price]])-1</f>
        <v>0.22103886397608363</v>
      </c>
      <c r="AI304">
        <v>58.772421524663599</v>
      </c>
      <c r="AJ304">
        <v>58.343195266272197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-0.18</v>
      </c>
      <c r="AM304" t="s">
        <v>3146</v>
      </c>
      <c r="AN304">
        <v>-12.09</v>
      </c>
      <c r="AO304" t="s">
        <v>3146</v>
      </c>
      <c r="AP304">
        <v>6.9953237935135998E-2</v>
      </c>
      <c r="AQ304">
        <f>(Table2[[#This Row],[Sharpe Ratio]]-AVERAGE(Table2[Sharpe Ratio]))/_xlfn.STDEV.P(Table2[Sharpe Ratio])</f>
        <v>0.15572899730068754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231</v>
      </c>
      <c r="AT304">
        <f>_xlfn.RANK.AVG(Table2[[#This Row],[6M Return vs Nifty Z-Score]],Table2[6M Return vs Nifty Z-Score])</f>
        <v>434</v>
      </c>
      <c r="AU304">
        <f>_xlfn.RANK.AVG(Table2[[#This Row],[Sharpe Ratio Z-Score]],Table2[Sharpe Ratio Z-Score])</f>
        <v>299</v>
      </c>
      <c r="AV304">
        <f>(Table2[[#This Row],[Rank 1Y]]+Table2[[#This Row],[Rank 6M]]+Table2[[#This Row],[Rank Sharpe]])/3</f>
        <v>321.33333333333331</v>
      </c>
    </row>
    <row r="305" spans="1:48" x14ac:dyDescent="0.3">
      <c r="A305" t="s">
        <v>1885</v>
      </c>
      <c r="B305" t="s">
        <v>1886</v>
      </c>
      <c r="C305" t="s">
        <v>3112</v>
      </c>
      <c r="D305" t="s">
        <v>117</v>
      </c>
      <c r="E305">
        <v>3762.8987940000002</v>
      </c>
      <c r="F305">
        <v>1854</v>
      </c>
      <c r="G305">
        <v>7.1075475079323196</v>
      </c>
      <c r="H305">
        <f>(Table2[[#This Row],[1Y Return vs Nifty]]-AVERAGE(Table2[1Y Return vs Nifty]))/_xlfn.STDEV.P(Table2[1Y Return vs Nifty])</f>
        <v>-0.20740740581150849</v>
      </c>
      <c r="I305">
        <v>-10.3519046120353</v>
      </c>
      <c r="J305">
        <f>(Table2[[#This Row],[1M Return vs Nifty]]-AVERAGE(Table2[1M Return vs Nifty]))/_xlfn.STDEV.P(Table2[1M Return vs Nifty])</f>
        <v>-1.0021551582597719</v>
      </c>
      <c r="K305">
        <v>-19.733538660217899</v>
      </c>
      <c r="L305">
        <f>(Table2[[#This Row],[6M Return vs Nifty]]-AVERAGE(Table2[6M Return vs Nifty]))/_xlfn.STDEV.P(Table2[6M Return vs Nifty])</f>
        <v>-0.78116816914506892</v>
      </c>
      <c r="M305">
        <v>2.5214530015813899</v>
      </c>
      <c r="N305">
        <f>(Table2[[#This Row],[1W Return vs Nifty]]-AVERAGE(Table2[1W Return vs Nifty]))/_xlfn.STDEV.P(Table2[1W Return vs Nifty])</f>
        <v>1.5093999764730031</v>
      </c>
      <c r="O305">
        <v>1938.36</v>
      </c>
      <c r="P305">
        <v>2051.2478961721099</v>
      </c>
      <c r="Q305">
        <v>1933.5268597264401</v>
      </c>
      <c r="R305">
        <v>40.235252809655599</v>
      </c>
      <c r="S305" s="1">
        <f>(Table2[[#This Row],[Close Price]]-Table2[[#This Row],[20D EMA]])/Table2[[#This Row],[20D EMA]]</f>
        <v>-4.3521327307620823E-2</v>
      </c>
      <c r="T305" s="1">
        <f>(Table2[[#This Row],[Close Price]]-Table2[[#This Row],[50D EMA]])/Table2[[#This Row],[50D EMA]]</f>
        <v>-9.6159950506323311E-2</v>
      </c>
      <c r="U305" s="1">
        <f>(Table2[[#This Row],[Close Price]]-Table2[[#This Row],[200D EMA]])/Table2[[#This Row],[200D EMA]]</f>
        <v>-4.1130465463351112E-2</v>
      </c>
      <c r="V305">
        <v>0.98922908334836401</v>
      </c>
      <c r="W305">
        <v>1831</v>
      </c>
      <c r="X305">
        <v>1860</v>
      </c>
      <c r="Y305">
        <v>1830</v>
      </c>
      <c r="Z305">
        <v>1864.95</v>
      </c>
      <c r="AA305">
        <v>1729</v>
      </c>
      <c r="AB305">
        <v>2189.15</v>
      </c>
      <c r="AC305" s="1">
        <f>(Table2[[#This Row],[Close Price]]/Table2[[#This Row],[Day Low]])-1</f>
        <v>1.2561441835062803E-2</v>
      </c>
      <c r="AD305" s="1">
        <f>(Table2[[#This Row],[Day High]]/Table2[[#This Row],[Close Price]])-1</f>
        <v>3.2362459546926292E-3</v>
      </c>
      <c r="AE305" s="1">
        <f>(Table2[[#This Row],[Close Price]]/Table2[[#This Row],[Current Week Low]])-1</f>
        <v>1.3114754098360715E-2</v>
      </c>
      <c r="AF305" s="1">
        <f>(Table2[[#This Row],[Current Week High]]/Table2[[#This Row],[Close Price]])-1</f>
        <v>5.9061488673139984E-3</v>
      </c>
      <c r="AG305" s="1">
        <f>(Table2[[#This Row],[Close Price]]/Table2[[#This Row],[Current Month Low]])-1</f>
        <v>7.2296124927703875E-2</v>
      </c>
      <c r="AH305" s="1">
        <f>(Table2[[#This Row],[Current Month High]]/Table2[[#This Row],[Close Price]])-1</f>
        <v>0.18077130528586838</v>
      </c>
      <c r="AI305">
        <v>32.165587918015</v>
      </c>
      <c r="AJ305">
        <v>43.698651371880302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-0.14000000000000001</v>
      </c>
      <c r="AM305" t="s">
        <v>3146</v>
      </c>
      <c r="AN305">
        <v>-7.88</v>
      </c>
      <c r="AO305" t="s">
        <v>3146</v>
      </c>
      <c r="AP305">
        <v>0.24715682459241101</v>
      </c>
      <c r="AQ305">
        <f>(Table2[[#This Row],[Sharpe Ratio]]-AVERAGE(Table2[Sharpe Ratio]))/_xlfn.STDEV.P(Table2[Sharpe Ratio])</f>
        <v>2.2619214696088226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375</v>
      </c>
      <c r="AT305">
        <f>_xlfn.RANK.AVG(Table2[[#This Row],[6M Return vs Nifty Z-Score]],Table2[6M Return vs Nifty Z-Score])</f>
        <v>581</v>
      </c>
      <c r="AU305">
        <f>_xlfn.RANK.AVG(Table2[[#This Row],[Sharpe Ratio Z-Score]],Table2[Sharpe Ratio Z-Score])</f>
        <v>8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486</v>
      </c>
      <c r="B306" t="s">
        <v>487</v>
      </c>
      <c r="C306" t="s">
        <v>3106</v>
      </c>
      <c r="D306" t="s">
        <v>108</v>
      </c>
      <c r="E306">
        <v>43699.322346000001</v>
      </c>
      <c r="F306">
        <v>111.2</v>
      </c>
      <c r="G306">
        <v>31.201968671308801</v>
      </c>
      <c r="H306">
        <f>(Table2[[#This Row],[1Y Return vs Nifty]]-AVERAGE(Table2[1Y Return vs Nifty]))/_xlfn.STDEV.P(Table2[1Y Return vs Nifty])</f>
        <v>0.22156449770144365</v>
      </c>
      <c r="I306">
        <v>-11.4616704701246</v>
      </c>
      <c r="J306">
        <f>(Table2[[#This Row],[1M Return vs Nifty]]-AVERAGE(Table2[1M Return vs Nifty]))/_xlfn.STDEV.P(Table2[1M Return vs Nifty])</f>
        <v>-1.1304506964909564</v>
      </c>
      <c r="K306">
        <v>-26.944218620546</v>
      </c>
      <c r="L306">
        <f>(Table2[[#This Row],[6M Return vs Nifty]]-AVERAGE(Table2[6M Return vs Nifty]))/_xlfn.STDEV.P(Table2[6M Return vs Nifty])</f>
        <v>-1.0412192497057837</v>
      </c>
      <c r="M306">
        <v>-8.4100515423432203</v>
      </c>
      <c r="N306">
        <f>(Table2[[#This Row],[1W Return vs Nifty]]-AVERAGE(Table2[1W Return vs Nifty]))/_xlfn.STDEV.P(Table2[1W Return vs Nifty])</f>
        <v>-0.87010880685726855</v>
      </c>
      <c r="O306">
        <v>117.48</v>
      </c>
      <c r="P306">
        <v>124.63273491289701</v>
      </c>
      <c r="Q306">
        <v>121.262992048019</v>
      </c>
      <c r="R306">
        <v>37.680478386457501</v>
      </c>
      <c r="S306" s="1">
        <f>(Table2[[#This Row],[Close Price]]-Table2[[#This Row],[20D EMA]])/Table2[[#This Row],[20D EMA]]</f>
        <v>-5.3455907388491666E-2</v>
      </c>
      <c r="T306" s="1">
        <f>(Table2[[#This Row],[Close Price]]-Table2[[#This Row],[50D EMA]])/Table2[[#This Row],[50D EMA]]</f>
        <v>-0.10777854567890882</v>
      </c>
      <c r="U306" s="1">
        <f>(Table2[[#This Row],[Close Price]]-Table2[[#This Row],[200D EMA]])/Table2[[#This Row],[200D EMA]]</f>
        <v>-8.298485694657895E-2</v>
      </c>
      <c r="V306">
        <v>0.60582771754369802</v>
      </c>
      <c r="W306">
        <v>108</v>
      </c>
      <c r="X306">
        <v>111.74</v>
      </c>
      <c r="Y306">
        <v>106.22</v>
      </c>
      <c r="Z306">
        <v>111.74</v>
      </c>
      <c r="AA306">
        <v>106.2</v>
      </c>
      <c r="AB306">
        <v>133.25</v>
      </c>
      <c r="AC306" s="1">
        <f>(Table2[[#This Row],[Close Price]]/Table2[[#This Row],[Day Low]])-1</f>
        <v>2.9629629629629672E-2</v>
      </c>
      <c r="AD306" s="1">
        <f>(Table2[[#This Row],[Day High]]/Table2[[#This Row],[Close Price]])-1</f>
        <v>4.8561151079136167E-3</v>
      </c>
      <c r="AE306" s="1">
        <f>(Table2[[#This Row],[Close Price]]/Table2[[#This Row],[Current Week Low]])-1</f>
        <v>4.6883826021465014E-2</v>
      </c>
      <c r="AF306" s="1">
        <f>(Table2[[#This Row],[Current Week High]]/Table2[[#This Row],[Close Price]])-1</f>
        <v>4.8561151079136167E-3</v>
      </c>
      <c r="AG306" s="1">
        <f>(Table2[[#This Row],[Close Price]]/Table2[[#This Row],[Current Month Low]])-1</f>
        <v>4.7080979284369162E-2</v>
      </c>
      <c r="AH306" s="1">
        <f>(Table2[[#This Row],[Current Month High]]/Table2[[#This Row],[Close Price]])-1</f>
        <v>0.19829136690647475</v>
      </c>
      <c r="AI306">
        <v>53.327338129496397</v>
      </c>
      <c r="AJ306">
        <v>64.375461936437503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-0.12</v>
      </c>
      <c r="AM306" t="s">
        <v>3146</v>
      </c>
      <c r="AN306">
        <v>-7.48</v>
      </c>
      <c r="AO306" t="s">
        <v>3146</v>
      </c>
      <c r="AP306">
        <v>0.155028762856738</v>
      </c>
      <c r="AQ306">
        <f>(Table2[[#This Row],[Sharpe Ratio]]-AVERAGE(Table2[Sharpe Ratio]))/_xlfn.STDEV.P(Table2[Sharpe Ratio])</f>
        <v>1.1669129893837558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224</v>
      </c>
      <c r="AT306">
        <f>_xlfn.RANK.AVG(Table2[[#This Row],[6M Return vs Nifty Z-Score]],Table2[6M Return vs Nifty Z-Score])</f>
        <v>647</v>
      </c>
      <c r="AU306">
        <f>_xlfn.RANK.AVG(Table2[[#This Row],[Sharpe Ratio Z-Score]],Table2[Sharpe Ratio Z-Score])</f>
        <v>94</v>
      </c>
      <c r="AV306">
        <f>(Table2[[#This Row],[Rank 1Y]]+Table2[[#This Row],[Rank 6M]]+Table2[[#This Row],[Rank Sharpe]])/3</f>
        <v>321.66666666666669</v>
      </c>
    </row>
    <row r="307" spans="1:48" x14ac:dyDescent="0.3">
      <c r="A307" t="s">
        <v>1808</v>
      </c>
      <c r="B307" t="s">
        <v>1809</v>
      </c>
      <c r="C307" t="s">
        <v>3107</v>
      </c>
      <c r="D307" t="s">
        <v>197</v>
      </c>
      <c r="E307">
        <v>4127.4659025000001</v>
      </c>
      <c r="F307">
        <v>632.70000000000005</v>
      </c>
      <c r="G307">
        <v>41.012197569343101</v>
      </c>
      <c r="H307">
        <f>(Table2[[#This Row],[1Y Return vs Nifty]]-AVERAGE(Table2[1Y Return vs Nifty]))/_xlfn.STDEV.P(Table2[1Y Return vs Nifty])</f>
        <v>0.39622370763856302</v>
      </c>
      <c r="I307">
        <v>-14.089812036140099</v>
      </c>
      <c r="J307">
        <f>(Table2[[#This Row],[1M Return vs Nifty]]-AVERAGE(Table2[1M Return vs Nifty]))/_xlfn.STDEV.P(Table2[1M Return vs Nifty])</f>
        <v>-1.4342795035334004</v>
      </c>
      <c r="K307">
        <v>-6.2426160122605197</v>
      </c>
      <c r="L307">
        <f>(Table2[[#This Row],[6M Return vs Nifty]]-AVERAGE(Table2[6M Return vs Nifty]))/_xlfn.STDEV.P(Table2[6M Return vs Nifty])</f>
        <v>-0.29462195829331195</v>
      </c>
      <c r="M307">
        <v>-5.9418497507121799</v>
      </c>
      <c r="N307">
        <f>(Table2[[#This Row],[1W Return vs Nifty]]-AVERAGE(Table2[1W Return vs Nifty]))/_xlfn.STDEV.P(Table2[1W Return vs Nifty])</f>
        <v>-0.33284444232094645</v>
      </c>
      <c r="O307">
        <v>669.06</v>
      </c>
      <c r="P307">
        <v>698.09426155701499</v>
      </c>
      <c r="Q307">
        <v>641.52056018467704</v>
      </c>
      <c r="R307">
        <v>36.648068013763499</v>
      </c>
      <c r="S307" s="1">
        <f>(Table2[[#This Row],[Close Price]]-Table2[[#This Row],[20D EMA]])/Table2[[#This Row],[20D EMA]]</f>
        <v>-5.4344901802528774E-2</v>
      </c>
      <c r="T307" s="1">
        <f>(Table2[[#This Row],[Close Price]]-Table2[[#This Row],[50D EMA]])/Table2[[#This Row],[50D EMA]]</f>
        <v>-9.3675403392030371E-2</v>
      </c>
      <c r="U307" s="1">
        <f>(Table2[[#This Row],[Close Price]]-Table2[[#This Row],[200D EMA]])/Table2[[#This Row],[200D EMA]]</f>
        <v>-1.3749458290374642E-2</v>
      </c>
      <c r="V307">
        <v>0.334879634196521</v>
      </c>
      <c r="W307">
        <v>615.75</v>
      </c>
      <c r="X307">
        <v>638.25</v>
      </c>
      <c r="Y307">
        <v>609.15</v>
      </c>
      <c r="Z307">
        <v>638.25</v>
      </c>
      <c r="AA307">
        <v>609.15</v>
      </c>
      <c r="AB307">
        <v>774.9</v>
      </c>
      <c r="AC307" s="1">
        <f>(Table2[[#This Row],[Close Price]]/Table2[[#This Row],[Day Low]])-1</f>
        <v>2.7527405602923327E-2</v>
      </c>
      <c r="AD307" s="1">
        <f>(Table2[[#This Row],[Day High]]/Table2[[#This Row],[Close Price]])-1</f>
        <v>8.7719298245614308E-3</v>
      </c>
      <c r="AE307" s="1">
        <f>(Table2[[#This Row],[Close Price]]/Table2[[#This Row],[Current Week Low]])-1</f>
        <v>3.8660428465895125E-2</v>
      </c>
      <c r="AF307" s="1">
        <f>(Table2[[#This Row],[Current Week High]]/Table2[[#This Row],[Close Price]])-1</f>
        <v>8.7719298245614308E-3</v>
      </c>
      <c r="AG307" s="1">
        <f>(Table2[[#This Row],[Close Price]]/Table2[[#This Row],[Current Month Low]])-1</f>
        <v>3.8660428465895125E-2</v>
      </c>
      <c r="AH307" s="1">
        <f>(Table2[[#This Row],[Current Month High]]/Table2[[#This Row],[Close Price]])-1</f>
        <v>0.22475106685632995</v>
      </c>
      <c r="AI307">
        <v>30.772878141299099</v>
      </c>
      <c r="AJ307">
        <v>73.366214549938306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0.03</v>
      </c>
      <c r="AM307" t="s">
        <v>3147</v>
      </c>
      <c r="AN307">
        <v>-6.96</v>
      </c>
      <c r="AO307" t="s">
        <v>3146</v>
      </c>
      <c r="AP307">
        <v>5.0845283498325997E-2</v>
      </c>
      <c r="AQ307">
        <f>(Table2[[#This Row],[Sharpe Ratio]]-AVERAGE(Table2[Sharpe Ratio]))/_xlfn.STDEV.P(Table2[Sharpe Ratio])</f>
        <v>-7.138282676105083E-2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190</v>
      </c>
      <c r="AT307">
        <f>_xlfn.RANK.AVG(Table2[[#This Row],[6M Return vs Nifty Z-Score]],Table2[6M Return vs Nifty Z-Score])</f>
        <v>425</v>
      </c>
      <c r="AU307">
        <f>_xlfn.RANK.AVG(Table2[[#This Row],[Sharpe Ratio Z-Score]],Table2[Sharpe Ratio Z-Score])</f>
        <v>356</v>
      </c>
      <c r="AV307">
        <f>(Table2[[#This Row],[Rank 1Y]]+Table2[[#This Row],[Rank 6M]]+Table2[[#This Row],[Rank Sharpe]])/3</f>
        <v>323.66666666666669</v>
      </c>
    </row>
    <row r="308" spans="1:48" x14ac:dyDescent="0.3">
      <c r="A308" t="s">
        <v>956</v>
      </c>
      <c r="B308" t="s">
        <v>957</v>
      </c>
      <c r="C308" t="s">
        <v>3105</v>
      </c>
      <c r="D308" t="s">
        <v>51</v>
      </c>
      <c r="E308">
        <v>14805.92627136</v>
      </c>
      <c r="F308">
        <v>6428.8</v>
      </c>
      <c r="G308">
        <v>9.3272719397178996</v>
      </c>
      <c r="H308">
        <f>(Table2[[#This Row],[1Y Return vs Nifty]]-AVERAGE(Table2[1Y Return vs Nifty]))/_xlfn.STDEV.P(Table2[1Y Return vs Nifty])</f>
        <v>-0.16788790840085441</v>
      </c>
      <c r="I308">
        <v>2.6021672359647998</v>
      </c>
      <c r="J308">
        <f>(Table2[[#This Row],[1M Return vs Nifty]]-AVERAGE(Table2[1M Return vs Nifty]))/_xlfn.STDEV.P(Table2[1M Return vs Nifty])</f>
        <v>0.49541264661576162</v>
      </c>
      <c r="K308">
        <v>16.122030406799301</v>
      </c>
      <c r="L308">
        <f>(Table2[[#This Row],[6M Return vs Nifty]]-AVERAGE(Table2[6M Return vs Nifty]))/_xlfn.STDEV.P(Table2[6M Return vs Nifty])</f>
        <v>0.51195252561571847</v>
      </c>
      <c r="M308">
        <v>-2.5269510918947198</v>
      </c>
      <c r="N308">
        <f>(Table2[[#This Row],[1W Return vs Nifty]]-AVERAGE(Table2[1W Return vs Nifty]))/_xlfn.STDEV.P(Table2[1W Return vs Nifty])</f>
        <v>0.41049160261121864</v>
      </c>
      <c r="O308">
        <v>6719.22</v>
      </c>
      <c r="P308">
        <v>6791.84376628874</v>
      </c>
      <c r="Q308">
        <v>6135.22631563708</v>
      </c>
      <c r="R308">
        <v>33.264149947509097</v>
      </c>
      <c r="S308" s="1">
        <f>(Table2[[#This Row],[Close Price]]-Table2[[#This Row],[20D EMA]])/Table2[[#This Row],[20D EMA]]</f>
        <v>-4.3222278776405602E-2</v>
      </c>
      <c r="T308" s="1">
        <f>(Table2[[#This Row],[Close Price]]-Table2[[#This Row],[50D EMA]])/Table2[[#This Row],[50D EMA]]</f>
        <v>-5.3452903038009279E-2</v>
      </c>
      <c r="U308" s="1">
        <f>(Table2[[#This Row],[Close Price]]-Table2[[#This Row],[200D EMA]])/Table2[[#This Row],[200D EMA]]</f>
        <v>4.7850506119827718E-2</v>
      </c>
      <c r="V308">
        <v>0.74431963349994301</v>
      </c>
      <c r="W308">
        <v>6380.55</v>
      </c>
      <c r="X308">
        <v>6558.65</v>
      </c>
      <c r="Y308">
        <v>6262.05</v>
      </c>
      <c r="Z308">
        <v>6634.7</v>
      </c>
      <c r="AA308">
        <v>6262.05</v>
      </c>
      <c r="AB308">
        <v>7248.75</v>
      </c>
      <c r="AC308" s="1">
        <f>(Table2[[#This Row],[Close Price]]/Table2[[#This Row],[Day Low]])-1</f>
        <v>7.5620440244179576E-3</v>
      </c>
      <c r="AD308" s="1">
        <f>(Table2[[#This Row],[Day High]]/Table2[[#This Row],[Close Price]])-1</f>
        <v>2.0198170731707155E-2</v>
      </c>
      <c r="AE308" s="1">
        <f>(Table2[[#This Row],[Close Price]]/Table2[[#This Row],[Current Week Low]])-1</f>
        <v>2.662865994362873E-2</v>
      </c>
      <c r="AF308" s="1">
        <f>(Table2[[#This Row],[Current Week High]]/Table2[[#This Row],[Close Price]])-1</f>
        <v>3.2027750124439924E-2</v>
      </c>
      <c r="AG308" s="1">
        <f>(Table2[[#This Row],[Close Price]]/Table2[[#This Row],[Current Month Low]])-1</f>
        <v>2.662865994362873E-2</v>
      </c>
      <c r="AH308" s="1">
        <f>(Table2[[#This Row],[Current Month High]]/Table2[[#This Row],[Close Price]])-1</f>
        <v>0.12754324290691876</v>
      </c>
      <c r="AI308">
        <v>18.218018914883</v>
      </c>
      <c r="AJ308">
        <v>39.952204529105103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-0.04</v>
      </c>
      <c r="AM308" t="s">
        <v>3146</v>
      </c>
      <c r="AN308">
        <v>-7.03</v>
      </c>
      <c r="AO308" t="s">
        <v>3146</v>
      </c>
      <c r="AP308">
        <v>2.0904645145088999E-2</v>
      </c>
      <c r="AQ308">
        <f>(Table2[[#This Row],[Sharpe Ratio]]-AVERAGE(Table2[Sharpe Ratio]))/_xlfn.STDEV.P(Table2[Sharpe Ratio])</f>
        <v>-0.42724891449240249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362</v>
      </c>
      <c r="AT308">
        <f>_xlfn.RANK.AVG(Table2[[#This Row],[6M Return vs Nifty Z-Score]],Table2[6M Return vs Nifty Z-Score])</f>
        <v>166</v>
      </c>
      <c r="AU308">
        <f>_xlfn.RANK.AVG(Table2[[#This Row],[Sharpe Ratio Z-Score]],Table2[Sharpe Ratio Z-Score])</f>
        <v>444</v>
      </c>
      <c r="AV308">
        <f>(Table2[[#This Row],[Rank 1Y]]+Table2[[#This Row],[Rank 6M]]+Table2[[#This Row],[Rank Sharpe]])/3</f>
        <v>324</v>
      </c>
    </row>
    <row r="309" spans="1:48" x14ac:dyDescent="0.3">
      <c r="A309" t="s">
        <v>1098</v>
      </c>
      <c r="B309" t="s">
        <v>1099</v>
      </c>
      <c r="C309" t="s">
        <v>3107</v>
      </c>
      <c r="D309" t="s">
        <v>402</v>
      </c>
      <c r="E309">
        <v>11224.29377862</v>
      </c>
      <c r="F309">
        <v>2774.85</v>
      </c>
      <c r="G309">
        <v>3.5031790018483502</v>
      </c>
      <c r="H309">
        <f>(Table2[[#This Row],[1Y Return vs Nifty]]-AVERAGE(Table2[1Y Return vs Nifty]))/_xlfn.STDEV.P(Table2[1Y Return vs Nifty])</f>
        <v>-0.27157880916388116</v>
      </c>
      <c r="I309">
        <v>-6.2528725193253196</v>
      </c>
      <c r="J309">
        <f>(Table2[[#This Row],[1M Return vs Nifty]]-AVERAGE(Table2[1M Return vs Nifty]))/_xlfn.STDEV.P(Table2[1M Return vs Nifty])</f>
        <v>-0.52828265197583113</v>
      </c>
      <c r="K309">
        <v>2.0383533194511498</v>
      </c>
      <c r="L309">
        <f>(Table2[[#This Row],[6M Return vs Nifty]]-AVERAGE(Table2[6M Return vs Nifty]))/_xlfn.STDEV.P(Table2[6M Return vs Nifty])</f>
        <v>4.0287978974775963E-3</v>
      </c>
      <c r="M309">
        <v>-5.03607255596103</v>
      </c>
      <c r="N309">
        <f>(Table2[[#This Row],[1W Return vs Nifty]]-AVERAGE(Table2[1W Return vs Nifty]))/_xlfn.STDEV.P(Table2[1W Return vs Nifty])</f>
        <v>-0.13567992740991652</v>
      </c>
      <c r="O309">
        <v>2901.57</v>
      </c>
      <c r="P309">
        <v>2888.3088240656198</v>
      </c>
      <c r="Q309">
        <v>2658.3800512952998</v>
      </c>
      <c r="R309">
        <v>31.941593340991499</v>
      </c>
      <c r="S309" s="1">
        <f>(Table2[[#This Row],[Close Price]]-Table2[[#This Row],[20D EMA]])/Table2[[#This Row],[20D EMA]]</f>
        <v>-4.3672908115261824E-2</v>
      </c>
      <c r="T309" s="1">
        <f>(Table2[[#This Row],[Close Price]]-Table2[[#This Row],[50D EMA]])/Table2[[#This Row],[50D EMA]]</f>
        <v>-3.9282095848017319E-2</v>
      </c>
      <c r="U309" s="1">
        <f>(Table2[[#This Row],[Close Price]]-Table2[[#This Row],[200D EMA]])/Table2[[#This Row],[200D EMA]]</f>
        <v>4.381237688266202E-2</v>
      </c>
      <c r="V309">
        <v>0.73479817441842599</v>
      </c>
      <c r="W309">
        <v>2751</v>
      </c>
      <c r="X309">
        <v>2825</v>
      </c>
      <c r="Y309">
        <v>2692.95</v>
      </c>
      <c r="Z309">
        <v>2825</v>
      </c>
      <c r="AA309">
        <v>2680.25</v>
      </c>
      <c r="AB309">
        <v>3210</v>
      </c>
      <c r="AC309" s="1">
        <f>(Table2[[#This Row],[Close Price]]/Table2[[#This Row],[Day Low]])-1</f>
        <v>8.669574700109095E-3</v>
      </c>
      <c r="AD309" s="1">
        <f>(Table2[[#This Row],[Day High]]/Table2[[#This Row],[Close Price]])-1</f>
        <v>1.8073048993639373E-2</v>
      </c>
      <c r="AE309" s="1">
        <f>(Table2[[#This Row],[Close Price]]/Table2[[#This Row],[Current Week Low]])-1</f>
        <v>3.041274438812458E-2</v>
      </c>
      <c r="AF309" s="1">
        <f>(Table2[[#This Row],[Current Week High]]/Table2[[#This Row],[Close Price]])-1</f>
        <v>1.8073048993639373E-2</v>
      </c>
      <c r="AG309" s="1">
        <f>(Table2[[#This Row],[Close Price]]/Table2[[#This Row],[Current Month Low]])-1</f>
        <v>3.5295214998600777E-2</v>
      </c>
      <c r="AH309" s="1">
        <f>(Table2[[#This Row],[Current Month High]]/Table2[[#This Row],[Close Price]])-1</f>
        <v>0.15681928752905572</v>
      </c>
      <c r="AI309">
        <v>17.591941906769701</v>
      </c>
      <c r="AJ309">
        <v>34.636098981077097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7.0000000000000007E-2</v>
      </c>
      <c r="AM309" t="s">
        <v>3147</v>
      </c>
      <c r="AN309">
        <v>-7.83</v>
      </c>
      <c r="AO309" t="s">
        <v>3146</v>
      </c>
      <c r="AP309">
        <v>8.4887148088929998E-2</v>
      </c>
      <c r="AQ309">
        <f>(Table2[[#This Row],[Sharpe Ratio]]-AVERAGE(Table2[Sharpe Ratio]))/_xlfn.STDEV.P(Table2[Sharpe Ratio])</f>
        <v>0.33322929366252546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-0.59828329698962568</v>
      </c>
      <c r="AS309">
        <f>_xlfn.RANK.AVG(Table2[[#This Row],[1Y Return vs Nifty Z-Score]],Table2[1Y Return vs Nifty Z-Score])</f>
        <v>393</v>
      </c>
      <c r="AT309">
        <f>_xlfn.RANK.AVG(Table2[[#This Row],[6M Return vs Nifty Z-Score]],Table2[6M Return vs Nifty Z-Score])</f>
        <v>327</v>
      </c>
      <c r="AU309">
        <f>_xlfn.RANK.AVG(Table2[[#This Row],[Sharpe Ratio Z-Score]],Table2[Sharpe Ratio Z-Score])</f>
        <v>255</v>
      </c>
      <c r="AV309">
        <f>(Table2[[#This Row],[Rank 1Y]]+Table2[[#This Row],[Rank 6M]]+Table2[[#This Row],[Rank Sharpe]])/3</f>
        <v>325</v>
      </c>
    </row>
    <row r="310" spans="1:48" x14ac:dyDescent="0.3">
      <c r="A310" t="s">
        <v>355</v>
      </c>
      <c r="B310" t="s">
        <v>356</v>
      </c>
      <c r="C310" t="s">
        <v>3115</v>
      </c>
      <c r="D310" t="s">
        <v>165</v>
      </c>
      <c r="E310">
        <v>66914.532304630004</v>
      </c>
      <c r="F310">
        <v>4410.95</v>
      </c>
      <c r="G310">
        <v>3.1538407540042099</v>
      </c>
      <c r="H310">
        <f>(Table2[[#This Row],[1Y Return vs Nifty]]-AVERAGE(Table2[1Y Return vs Nifty]))/_xlfn.STDEV.P(Table2[1Y Return vs Nifty])</f>
        <v>-0.27779835235736372</v>
      </c>
      <c r="I310">
        <v>-0.18323216345875601</v>
      </c>
      <c r="J310">
        <f>(Table2[[#This Row],[1M Return vs Nifty]]-AVERAGE(Table2[1M Return vs Nifty]))/_xlfn.STDEV.P(Table2[1M Return vs Nifty])</f>
        <v>0.17340389807386206</v>
      </c>
      <c r="K310">
        <v>9.7404868132786504</v>
      </c>
      <c r="L310">
        <f>(Table2[[#This Row],[6M Return vs Nifty]]-AVERAGE(Table2[6M Return vs Nifty]))/_xlfn.STDEV.P(Table2[6M Return vs Nifty])</f>
        <v>0.2818040075465793</v>
      </c>
      <c r="M310">
        <v>-0.66533515331609305</v>
      </c>
      <c r="N310">
        <f>(Table2[[#This Row],[1W Return vs Nifty]]-AVERAGE(Table2[1W Return vs Nifty]))/_xlfn.STDEV.P(Table2[1W Return vs Nifty])</f>
        <v>0.81571775050660389</v>
      </c>
      <c r="O310">
        <v>4465.6099999999997</v>
      </c>
      <c r="P310">
        <v>4458.1522875016499</v>
      </c>
      <c r="Q310">
        <v>4062.0536138544699</v>
      </c>
      <c r="R310">
        <v>46.276256409895502</v>
      </c>
      <c r="S310" s="1">
        <f>(Table2[[#This Row],[Close Price]]-Table2[[#This Row],[20D EMA]])/Table2[[#This Row],[20D EMA]]</f>
        <v>-1.224020906438311E-2</v>
      </c>
      <c r="T310" s="1">
        <f>(Table2[[#This Row],[Close Price]]-Table2[[#This Row],[50D EMA]])/Table2[[#This Row],[50D EMA]]</f>
        <v>-1.0587858928458059E-2</v>
      </c>
      <c r="U310" s="1">
        <f>(Table2[[#This Row],[Close Price]]-Table2[[#This Row],[200D EMA]])/Table2[[#This Row],[200D EMA]]</f>
        <v>8.589162510202894E-2</v>
      </c>
      <c r="V310">
        <v>0.54870405217084195</v>
      </c>
      <c r="W310">
        <v>4288.8999999999996</v>
      </c>
      <c r="X310">
        <v>4420.05</v>
      </c>
      <c r="Y310">
        <v>4288.8999999999996</v>
      </c>
      <c r="Z310">
        <v>4420.05</v>
      </c>
      <c r="AA310">
        <v>4259</v>
      </c>
      <c r="AB310">
        <v>4759</v>
      </c>
      <c r="AC310" s="1">
        <f>(Table2[[#This Row],[Close Price]]/Table2[[#This Row],[Day Low]])-1</f>
        <v>2.8457180162745788E-2</v>
      </c>
      <c r="AD310" s="1">
        <f>(Table2[[#This Row],[Day High]]/Table2[[#This Row],[Close Price]])-1</f>
        <v>2.0630476427980771E-3</v>
      </c>
      <c r="AE310" s="1">
        <f>(Table2[[#This Row],[Close Price]]/Table2[[#This Row],[Current Week Low]])-1</f>
        <v>2.8457180162745788E-2</v>
      </c>
      <c r="AF310" s="1">
        <f>(Table2[[#This Row],[Current Week High]]/Table2[[#This Row],[Close Price]])-1</f>
        <v>2.0630476427980771E-3</v>
      </c>
      <c r="AG310" s="1">
        <f>(Table2[[#This Row],[Close Price]]/Table2[[#This Row],[Current Month Low]])-1</f>
        <v>3.5677389058464293E-2</v>
      </c>
      <c r="AH310" s="1">
        <f>(Table2[[#This Row],[Current Month High]]/Table2[[#This Row],[Close Price]])-1</f>
        <v>7.8905904623720602E-2</v>
      </c>
      <c r="AI310">
        <v>8.91191239982318</v>
      </c>
      <c r="AJ310">
        <v>36.986024844720397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0.02</v>
      </c>
      <c r="AM310" t="s">
        <v>3147</v>
      </c>
      <c r="AN310">
        <v>-2.4900000000000002</v>
      </c>
      <c r="AO310" t="s">
        <v>3146</v>
      </c>
      <c r="AP310">
        <v>5.1776179498852E-2</v>
      </c>
      <c r="AQ310">
        <f>(Table2[[#This Row],[Sharpe Ratio]]-AVERAGE(Table2[Sharpe Ratio]))/_xlfn.STDEV.P(Table2[Sharpe Ratio])</f>
        <v>-6.0318456192741433E-2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0.93280884757694005</v>
      </c>
      <c r="AS310">
        <f>_xlfn.RANK.AVG(Table2[[#This Row],[1Y Return vs Nifty Z-Score]],Table2[1Y Return vs Nifty Z-Score])</f>
        <v>397</v>
      </c>
      <c r="AT310">
        <f>_xlfn.RANK.AVG(Table2[[#This Row],[6M Return vs Nifty Z-Score]],Table2[6M Return vs Nifty Z-Score])</f>
        <v>226</v>
      </c>
      <c r="AU310">
        <f>_xlfn.RANK.AVG(Table2[[#This Row],[Sharpe Ratio Z-Score]],Table2[Sharpe Ratio Z-Score])</f>
        <v>353</v>
      </c>
      <c r="AV310">
        <f>(Table2[[#This Row],[Rank 1Y]]+Table2[[#This Row],[Rank 6M]]+Table2[[#This Row],[Rank Sharpe]])/3</f>
        <v>325.33333333333331</v>
      </c>
    </row>
    <row r="311" spans="1:48" x14ac:dyDescent="0.3">
      <c r="A311" t="s">
        <v>150</v>
      </c>
      <c r="B311" t="s">
        <v>151</v>
      </c>
      <c r="C311" t="s">
        <v>3109</v>
      </c>
      <c r="D311" t="s">
        <v>75</v>
      </c>
      <c r="E311">
        <v>180182.79992389999</v>
      </c>
      <c r="F311">
        <v>2686</v>
      </c>
      <c r="G311">
        <v>15.078595925268299</v>
      </c>
      <c r="H311">
        <f>(Table2[[#This Row],[1Y Return vs Nifty]]-AVERAGE(Table2[1Y Return vs Nifty]))/_xlfn.STDEV.P(Table2[1Y Return vs Nifty])</f>
        <v>-6.5492570448045184E-2</v>
      </c>
      <c r="I311">
        <v>1.5438470360635499</v>
      </c>
      <c r="J311">
        <f>(Table2[[#This Row],[1M Return vs Nifty]]-AVERAGE(Table2[1M Return vs Nifty]))/_xlfn.STDEV.P(Table2[1M Return vs Nifty])</f>
        <v>0.37306453266221462</v>
      </c>
      <c r="K311">
        <v>4.4921447413145401</v>
      </c>
      <c r="L311">
        <f>(Table2[[#This Row],[6M Return vs Nifty]]-AVERAGE(Table2[6M Return vs Nifty]))/_xlfn.STDEV.P(Table2[6M Return vs Nifty])</f>
        <v>9.2524073549283367E-2</v>
      </c>
      <c r="M311">
        <v>-2.63471652236827</v>
      </c>
      <c r="N311">
        <f>(Table2[[#This Row],[1W Return vs Nifty]]-AVERAGE(Table2[1W Return vs Nifty]))/_xlfn.STDEV.P(Table2[1W Return vs Nifty])</f>
        <v>0.38703382629865285</v>
      </c>
      <c r="O311">
        <v>2695.73</v>
      </c>
      <c r="P311">
        <v>2697.6264786225001</v>
      </c>
      <c r="Q311">
        <v>2484.0137373224102</v>
      </c>
      <c r="R311">
        <v>49.799294548828598</v>
      </c>
      <c r="S311" s="1">
        <f>(Table2[[#This Row],[Close Price]]-Table2[[#This Row],[20D EMA]])/Table2[[#This Row],[20D EMA]]</f>
        <v>-3.6094119218171026E-3</v>
      </c>
      <c r="T311" s="1">
        <f>(Table2[[#This Row],[Close Price]]-Table2[[#This Row],[50D EMA]])/Table2[[#This Row],[50D EMA]]</f>
        <v>-4.3098919419107349E-3</v>
      </c>
      <c r="U311" s="1">
        <f>(Table2[[#This Row],[Close Price]]-Table2[[#This Row],[200D EMA]])/Table2[[#This Row],[200D EMA]]</f>
        <v>8.1314470867345778E-2</v>
      </c>
      <c r="V311">
        <v>0.768795763238873</v>
      </c>
      <c r="W311">
        <v>2650</v>
      </c>
      <c r="X311">
        <v>2690</v>
      </c>
      <c r="Y311">
        <v>2594.3000000000002</v>
      </c>
      <c r="Z311">
        <v>2690</v>
      </c>
      <c r="AA311">
        <v>2594.3000000000002</v>
      </c>
      <c r="AB311">
        <v>2833</v>
      </c>
      <c r="AC311" s="1">
        <f>(Table2[[#This Row],[Close Price]]/Table2[[#This Row],[Day Low]])-1</f>
        <v>1.35849056603774E-2</v>
      </c>
      <c r="AD311" s="1">
        <f>(Table2[[#This Row],[Day High]]/Table2[[#This Row],[Close Price]])-1</f>
        <v>1.4892032762472418E-3</v>
      </c>
      <c r="AE311" s="1">
        <f>(Table2[[#This Row],[Close Price]]/Table2[[#This Row],[Current Week Low]])-1</f>
        <v>3.5346721659021529E-2</v>
      </c>
      <c r="AF311" s="1">
        <f>(Table2[[#This Row],[Current Week High]]/Table2[[#This Row],[Close Price]])-1</f>
        <v>1.4892032762472418E-3</v>
      </c>
      <c r="AG311" s="1">
        <f>(Table2[[#This Row],[Close Price]]/Table2[[#This Row],[Current Month Low]])-1</f>
        <v>3.5346721659021529E-2</v>
      </c>
      <c r="AH311" s="1">
        <f>(Table2[[#This Row],[Current Month High]]/Table2[[#This Row],[Close Price]])-1</f>
        <v>5.4728220402084915E-2</v>
      </c>
      <c r="AI311">
        <v>7.1388682055100601</v>
      </c>
      <c r="AJ311">
        <v>47.516758458365103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0.09</v>
      </c>
      <c r="AM311" t="s">
        <v>3147</v>
      </c>
      <c r="AN311">
        <v>-1.45</v>
      </c>
      <c r="AO311" t="s">
        <v>3146</v>
      </c>
      <c r="AP311">
        <v>4.8096967899060997E-2</v>
      </c>
      <c r="AQ311">
        <f>(Table2[[#This Row],[Sharpe Ratio]]-AVERAGE(Table2[Sharpe Ratio]))/_xlfn.STDEV.P(Table2[Sharpe Ratio])</f>
        <v>-0.10404854045167901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321</v>
      </c>
      <c r="AT311">
        <f>_xlfn.RANK.AVG(Table2[[#This Row],[6M Return vs Nifty Z-Score]],Table2[6M Return vs Nifty Z-Score])</f>
        <v>292</v>
      </c>
      <c r="AU311">
        <f>_xlfn.RANK.AVG(Table2[[#This Row],[Sharpe Ratio Z-Score]],Table2[Sharpe Ratio Z-Score])</f>
        <v>365</v>
      </c>
      <c r="AV311">
        <f>(Table2[[#This Row],[Rank 1Y]]+Table2[[#This Row],[Rank 6M]]+Table2[[#This Row],[Rank Sharpe]])/3</f>
        <v>326</v>
      </c>
    </row>
    <row r="312" spans="1:48" x14ac:dyDescent="0.3">
      <c r="A312" t="s">
        <v>1304</v>
      </c>
      <c r="B312" t="s">
        <v>1305</v>
      </c>
      <c r="C312" t="s">
        <v>3107</v>
      </c>
      <c r="D312" t="s">
        <v>64</v>
      </c>
      <c r="E312">
        <v>8412.9774056899896</v>
      </c>
      <c r="F312">
        <v>6384.95</v>
      </c>
      <c r="G312">
        <v>59.929276966110997</v>
      </c>
      <c r="H312">
        <f>(Table2[[#This Row],[1Y Return vs Nifty]]-AVERAGE(Table2[1Y Return vs Nifty]))/_xlfn.STDEV.P(Table2[1Y Return vs Nifty])</f>
        <v>0.73301932944299197</v>
      </c>
      <c r="I312">
        <v>-8.8039280640588</v>
      </c>
      <c r="J312">
        <f>(Table2[[#This Row],[1M Return vs Nifty]]-AVERAGE(Table2[1M Return vs Nifty]))/_xlfn.STDEV.P(Table2[1M Return vs Nifty])</f>
        <v>-0.82319985616224156</v>
      </c>
      <c r="K312">
        <v>-40.964011512147799</v>
      </c>
      <c r="L312">
        <f>(Table2[[#This Row],[6M Return vs Nifty]]-AVERAGE(Table2[6M Return vs Nifty]))/_xlfn.STDEV.P(Table2[6M Return vs Nifty])</f>
        <v>-1.5468390124406954</v>
      </c>
      <c r="M312">
        <v>-5.3179938258110004</v>
      </c>
      <c r="N312">
        <f>(Table2[[#This Row],[1W Return vs Nifty]]-AVERAGE(Table2[1W Return vs Nifty]))/_xlfn.STDEV.P(Table2[1W Return vs Nifty])</f>
        <v>-0.19704697300918464</v>
      </c>
      <c r="O312">
        <v>6778.64</v>
      </c>
      <c r="P312">
        <v>7259.9275823826001</v>
      </c>
      <c r="Q312">
        <v>7057.9709078986398</v>
      </c>
      <c r="R312">
        <v>33.739041824683</v>
      </c>
      <c r="S312" s="1">
        <f>(Table2[[#This Row],[Close Price]]-Table2[[#This Row],[20D EMA]])/Table2[[#This Row],[20D EMA]]</f>
        <v>-5.807802155004551E-2</v>
      </c>
      <c r="T312" s="1">
        <f>(Table2[[#This Row],[Close Price]]-Table2[[#This Row],[50D EMA]])/Table2[[#This Row],[50D EMA]]</f>
        <v>-0.12052153033948662</v>
      </c>
      <c r="U312" s="1">
        <f>(Table2[[#This Row],[Close Price]]-Table2[[#This Row],[200D EMA]])/Table2[[#This Row],[200D EMA]]</f>
        <v>-9.535614650174544E-2</v>
      </c>
      <c r="V312">
        <v>0.74580253130124097</v>
      </c>
      <c r="W312">
        <v>6301.55</v>
      </c>
      <c r="X312">
        <v>6510</v>
      </c>
      <c r="Y312">
        <v>6160</v>
      </c>
      <c r="Z312">
        <v>6543.95</v>
      </c>
      <c r="AA312">
        <v>6150</v>
      </c>
      <c r="AB312">
        <v>7736.05</v>
      </c>
      <c r="AC312" s="1">
        <f>(Table2[[#This Row],[Close Price]]/Table2[[#This Row],[Day Low]])-1</f>
        <v>1.3234839047535862E-2</v>
      </c>
      <c r="AD312" s="1">
        <f>(Table2[[#This Row],[Day High]]/Table2[[#This Row],[Close Price]])-1</f>
        <v>1.9585118129351153E-2</v>
      </c>
      <c r="AE312" s="1">
        <f>(Table2[[#This Row],[Close Price]]/Table2[[#This Row],[Current Week Low]])-1</f>
        <v>3.6517857142857046E-2</v>
      </c>
      <c r="AF312" s="1">
        <f>(Table2[[#This Row],[Current Week High]]/Table2[[#This Row],[Close Price]])-1</f>
        <v>2.4902309336799711E-2</v>
      </c>
      <c r="AG312" s="1">
        <f>(Table2[[#This Row],[Close Price]]/Table2[[#This Row],[Current Month Low]])-1</f>
        <v>3.8203252032520396E-2</v>
      </c>
      <c r="AH312" s="1">
        <f>(Table2[[#This Row],[Current Month High]]/Table2[[#This Row],[Close Price]])-1</f>
        <v>0.21160698204371231</v>
      </c>
      <c r="AI312">
        <v>60.969937117753403</v>
      </c>
      <c r="AJ312">
        <v>91.567656765676503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-0.18</v>
      </c>
      <c r="AM312" t="s">
        <v>3146</v>
      </c>
      <c r="AN312">
        <v>-10.07</v>
      </c>
      <c r="AO312" t="s">
        <v>3146</v>
      </c>
      <c r="AP312">
        <v>0.12947669185681901</v>
      </c>
      <c r="AQ312">
        <f>(Table2[[#This Row],[Sharpe Ratio]]-AVERAGE(Table2[Sharpe Ratio]))/_xlfn.STDEV.P(Table2[Sharpe Ratio])</f>
        <v>0.86320819081215805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128</v>
      </c>
      <c r="AT312">
        <f>_xlfn.RANK.AVG(Table2[[#This Row],[6M Return vs Nifty Z-Score]],Table2[6M Return vs Nifty Z-Score])</f>
        <v>719</v>
      </c>
      <c r="AU312">
        <f>_xlfn.RANK.AVG(Table2[[#This Row],[Sharpe Ratio Z-Score]],Table2[Sharpe Ratio Z-Score])</f>
        <v>134</v>
      </c>
      <c r="AV312">
        <f>(Table2[[#This Row],[Rank 1Y]]+Table2[[#This Row],[Rank 6M]]+Table2[[#This Row],[Rank Sharpe]])/3</f>
        <v>327</v>
      </c>
    </row>
    <row r="313" spans="1:48" x14ac:dyDescent="0.3">
      <c r="A313" t="s">
        <v>1616</v>
      </c>
      <c r="B313" t="s">
        <v>1617</v>
      </c>
      <c r="C313" t="s">
        <v>3105</v>
      </c>
      <c r="D313" t="s">
        <v>173</v>
      </c>
      <c r="E313">
        <v>5517.7644970800002</v>
      </c>
      <c r="F313">
        <v>608.85</v>
      </c>
      <c r="G313">
        <v>27.202946515736301</v>
      </c>
      <c r="H313">
        <f>(Table2[[#This Row],[1Y Return vs Nifty]]-AVERAGE(Table2[1Y Return vs Nifty]))/_xlfn.STDEV.P(Table2[1Y Return vs Nifty])</f>
        <v>0.15036676546980507</v>
      </c>
      <c r="I313">
        <v>9.2442263573293193</v>
      </c>
      <c r="J313">
        <f>(Table2[[#This Row],[1M Return vs Nifty]]-AVERAGE(Table2[1M Return vs Nifty]))/_xlfn.STDEV.P(Table2[1M Return vs Nifty])</f>
        <v>1.2632742128437602</v>
      </c>
      <c r="K313">
        <v>10.2622978526311</v>
      </c>
      <c r="L313">
        <f>(Table2[[#This Row],[6M Return vs Nifty]]-AVERAGE(Table2[6M Return vs Nifty]))/_xlfn.STDEV.P(Table2[6M Return vs Nifty])</f>
        <v>0.30062297127520105</v>
      </c>
      <c r="M313">
        <v>3.6938851681524101</v>
      </c>
      <c r="N313">
        <f>(Table2[[#This Row],[1W Return vs Nifty]]-AVERAGE(Table2[1W Return vs Nifty]))/_xlfn.STDEV.P(Table2[1W Return vs Nifty])</f>
        <v>1.7646084545928036</v>
      </c>
      <c r="O313">
        <v>616.32000000000005</v>
      </c>
      <c r="P313">
        <v>623.50082616118004</v>
      </c>
      <c r="Q313">
        <v>569.51600359769702</v>
      </c>
      <c r="R313">
        <v>47.775488104716402</v>
      </c>
      <c r="S313" s="1">
        <f>(Table2[[#This Row],[Close Price]]-Table2[[#This Row],[20D EMA]])/Table2[[#This Row],[20D EMA]]</f>
        <v>-1.2120327102803781E-2</v>
      </c>
      <c r="T313" s="1">
        <f>(Table2[[#This Row],[Close Price]]-Table2[[#This Row],[50D EMA]])/Table2[[#This Row],[50D EMA]]</f>
        <v>-2.3497685241867929E-2</v>
      </c>
      <c r="U313" s="1">
        <f>(Table2[[#This Row],[Close Price]]-Table2[[#This Row],[200D EMA]])/Table2[[#This Row],[200D EMA]]</f>
        <v>6.9065656019893548E-2</v>
      </c>
      <c r="V313">
        <v>0.80246778017528098</v>
      </c>
      <c r="W313">
        <v>595</v>
      </c>
      <c r="X313">
        <v>624.70000000000005</v>
      </c>
      <c r="Y313">
        <v>595</v>
      </c>
      <c r="Z313">
        <v>636.35</v>
      </c>
      <c r="AA313">
        <v>579.04999999999995</v>
      </c>
      <c r="AB313">
        <v>647.5</v>
      </c>
      <c r="AC313" s="1">
        <f>(Table2[[#This Row],[Close Price]]/Table2[[#This Row],[Day Low]])-1</f>
        <v>2.3277310924369798E-2</v>
      </c>
      <c r="AD313" s="1">
        <f>(Table2[[#This Row],[Day High]]/Table2[[#This Row],[Close Price]])-1</f>
        <v>2.6032684569269993E-2</v>
      </c>
      <c r="AE313" s="1">
        <f>(Table2[[#This Row],[Close Price]]/Table2[[#This Row],[Current Week Low]])-1</f>
        <v>2.3277310924369798E-2</v>
      </c>
      <c r="AF313" s="1">
        <f>(Table2[[#This Row],[Current Week High]]/Table2[[#This Row],[Close Price]])-1</f>
        <v>4.5167118337850143E-2</v>
      </c>
      <c r="AG313" s="1">
        <f>(Table2[[#This Row],[Close Price]]/Table2[[#This Row],[Current Month Low]])-1</f>
        <v>5.1463604179259326E-2</v>
      </c>
      <c r="AH313" s="1">
        <f>(Table2[[#This Row],[Current Month High]]/Table2[[#This Row],[Close Price]])-1</f>
        <v>6.3480331773014598E-2</v>
      </c>
      <c r="AI313">
        <v>18.534942925186801</v>
      </c>
      <c r="AJ313">
        <v>60.2026049204052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0.01</v>
      </c>
      <c r="AM313" t="s">
        <v>3147</v>
      </c>
      <c r="AN313">
        <v>0.39</v>
      </c>
      <c r="AO313" t="s">
        <v>3147</v>
      </c>
      <c r="AQ313">
        <f>(Table2[[#This Row],[Sharpe Ratio]]-AVERAGE(Table2[Sharpe Ratio]))/_xlfn.STDEV.P(Table2[Sharpe Ratio])</f>
        <v>-0.67571570385832558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241</v>
      </c>
      <c r="AT313">
        <f>_xlfn.RANK.AVG(Table2[[#This Row],[6M Return vs Nifty Z-Score]],Table2[6M Return vs Nifty Z-Score])</f>
        <v>219</v>
      </c>
      <c r="AU313">
        <f>_xlfn.RANK.AVG(Table2[[#This Row],[Sharpe Ratio Z-Score]],Table2[Sharpe Ratio Z-Score])</f>
        <v>521.5</v>
      </c>
      <c r="AV313">
        <f>(Table2[[#This Row],[Rank 1Y]]+Table2[[#This Row],[Rank 6M]]+Table2[[#This Row],[Rank Sharpe]])/3</f>
        <v>327.16666666666669</v>
      </c>
    </row>
    <row r="314" spans="1:48" x14ac:dyDescent="0.3">
      <c r="A314" t="s">
        <v>606</v>
      </c>
      <c r="B314" t="s">
        <v>607</v>
      </c>
      <c r="C314" t="s">
        <v>3107</v>
      </c>
      <c r="D314" t="s">
        <v>402</v>
      </c>
      <c r="E314">
        <v>31694.712710129999</v>
      </c>
      <c r="F314">
        <v>499.05</v>
      </c>
      <c r="G314">
        <v>4.9288820031692797</v>
      </c>
      <c r="H314">
        <f>(Table2[[#This Row],[1Y Return vs Nifty]]-AVERAGE(Table2[1Y Return vs Nifty]))/_xlfn.STDEV.P(Table2[1Y Return vs Nifty])</f>
        <v>-0.24619589889706889</v>
      </c>
      <c r="I314">
        <v>-4.4328323412654598</v>
      </c>
      <c r="J314">
        <f>(Table2[[#This Row],[1M Return vs Nifty]]-AVERAGE(Table2[1M Return vs Nifty]))/_xlfn.STDEV.P(Table2[1M Return vs Nifty])</f>
        <v>-0.3178751749891125</v>
      </c>
      <c r="K314">
        <v>-7.16338057541794</v>
      </c>
      <c r="L314">
        <f>(Table2[[#This Row],[6M Return vs Nifty]]-AVERAGE(Table2[6M Return vs Nifty]))/_xlfn.STDEV.P(Table2[6M Return vs Nifty])</f>
        <v>-0.32782906509995019</v>
      </c>
      <c r="M314">
        <v>-5.0341784643565299</v>
      </c>
      <c r="N314">
        <f>(Table2[[#This Row],[1W Return vs Nifty]]-AVERAGE(Table2[1W Return vs Nifty]))/_xlfn.STDEV.P(Table2[1W Return vs Nifty])</f>
        <v>-0.13526763214065782</v>
      </c>
      <c r="O314">
        <v>503.82</v>
      </c>
      <c r="P314">
        <v>510.248295008095</v>
      </c>
      <c r="Q314">
        <v>491.96773295360902</v>
      </c>
      <c r="R314">
        <v>48.934508871696302</v>
      </c>
      <c r="S314" s="1">
        <f>(Table2[[#This Row],[Close Price]]-Table2[[#This Row],[20D EMA]])/Table2[[#This Row],[20D EMA]]</f>
        <v>-9.467667023937084E-3</v>
      </c>
      <c r="T314" s="1">
        <f>(Table2[[#This Row],[Close Price]]-Table2[[#This Row],[50D EMA]])/Table2[[#This Row],[50D EMA]]</f>
        <v>-2.194675634911691E-2</v>
      </c>
      <c r="U314" s="1">
        <f>(Table2[[#This Row],[Close Price]]-Table2[[#This Row],[200D EMA]])/Table2[[#This Row],[200D EMA]]</f>
        <v>1.4395795845941854E-2</v>
      </c>
      <c r="V314">
        <v>0.75115338791621999</v>
      </c>
      <c r="W314">
        <v>478.1</v>
      </c>
      <c r="X314">
        <v>500.4</v>
      </c>
      <c r="Y314">
        <v>478.1</v>
      </c>
      <c r="Z314">
        <v>500.4</v>
      </c>
      <c r="AA314">
        <v>474.25</v>
      </c>
      <c r="AB314">
        <v>552.15</v>
      </c>
      <c r="AC314" s="1">
        <f>(Table2[[#This Row],[Close Price]]/Table2[[#This Row],[Day Low]])-1</f>
        <v>4.3819284668479286E-2</v>
      </c>
      <c r="AD314" s="1">
        <f>(Table2[[#This Row],[Day High]]/Table2[[#This Row],[Close Price]])-1</f>
        <v>2.7051397655544207E-3</v>
      </c>
      <c r="AE314" s="1">
        <f>(Table2[[#This Row],[Close Price]]/Table2[[#This Row],[Current Week Low]])-1</f>
        <v>4.3819284668479286E-2</v>
      </c>
      <c r="AF314" s="1">
        <f>(Table2[[#This Row],[Current Week High]]/Table2[[#This Row],[Close Price]])-1</f>
        <v>2.7051397655544207E-3</v>
      </c>
      <c r="AG314" s="1">
        <f>(Table2[[#This Row],[Close Price]]/Table2[[#This Row],[Current Month Low]])-1</f>
        <v>5.2293094359515013E-2</v>
      </c>
      <c r="AH314" s="1">
        <f>(Table2[[#This Row],[Current Month High]]/Table2[[#This Row],[Close Price]])-1</f>
        <v>0.10640216411181247</v>
      </c>
      <c r="AI314">
        <v>17.202685101693199</v>
      </c>
      <c r="AJ314">
        <v>34.660010793308103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0.09</v>
      </c>
      <c r="AM314" t="s">
        <v>3147</v>
      </c>
      <c r="AN314">
        <v>-1.19</v>
      </c>
      <c r="AO314" t="s">
        <v>3146</v>
      </c>
      <c r="AP314">
        <v>0.11578766512303</v>
      </c>
      <c r="AQ314">
        <f>(Table2[[#This Row],[Sharpe Ratio]]-AVERAGE(Table2[Sharpe Ratio]))/_xlfn.STDEV.P(Table2[Sharpe Ratio])</f>
        <v>0.70050423202776879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384</v>
      </c>
      <c r="AT314">
        <f>_xlfn.RANK.AVG(Table2[[#This Row],[6M Return vs Nifty Z-Score]],Table2[6M Return vs Nifty Z-Score])</f>
        <v>436</v>
      </c>
      <c r="AU314">
        <f>_xlfn.RANK.AVG(Table2[[#This Row],[Sharpe Ratio Z-Score]],Table2[Sharpe Ratio Z-Score])</f>
        <v>166</v>
      </c>
      <c r="AV314">
        <f>(Table2[[#This Row],[Rank 1Y]]+Table2[[#This Row],[Rank 6M]]+Table2[[#This Row],[Rank Sharpe]])/3</f>
        <v>328.66666666666669</v>
      </c>
    </row>
    <row r="315" spans="1:48" x14ac:dyDescent="0.3">
      <c r="A315" t="s">
        <v>1543</v>
      </c>
      <c r="B315" t="s">
        <v>1544</v>
      </c>
      <c r="C315" t="s">
        <v>3115</v>
      </c>
      <c r="D315" t="s">
        <v>422</v>
      </c>
      <c r="E315">
        <v>6221.0597911000004</v>
      </c>
      <c r="F315">
        <v>319.89999999999998</v>
      </c>
      <c r="G315">
        <v>19.614125664161399</v>
      </c>
      <c r="H315">
        <f>(Table2[[#This Row],[1Y Return vs Nifty]]-AVERAGE(Table2[1Y Return vs Nifty]))/_xlfn.STDEV.P(Table2[1Y Return vs Nifty])</f>
        <v>1.5257027657673599E-2</v>
      </c>
      <c r="I315">
        <v>5.7466997131135802</v>
      </c>
      <c r="J315">
        <f>(Table2[[#This Row],[1M Return vs Nifty]]-AVERAGE(Table2[1M Return vs Nifty]))/_xlfn.STDEV.P(Table2[1M Return vs Nifty])</f>
        <v>0.85893931640882282</v>
      </c>
      <c r="K315">
        <v>11.290507664639399</v>
      </c>
      <c r="L315">
        <f>(Table2[[#This Row],[6M Return vs Nifty]]-AVERAGE(Table2[6M Return vs Nifty]))/_xlfn.STDEV.P(Table2[6M Return vs Nifty])</f>
        <v>0.33770505980596438</v>
      </c>
      <c r="M315">
        <v>-5.1134849998774001</v>
      </c>
      <c r="N315">
        <f>(Table2[[#This Row],[1W Return vs Nifty]]-AVERAGE(Table2[1W Return vs Nifty]))/_xlfn.STDEV.P(Table2[1W Return vs Nifty])</f>
        <v>-0.15253063533378042</v>
      </c>
      <c r="O315">
        <v>330.01</v>
      </c>
      <c r="P315">
        <v>329.96079302974198</v>
      </c>
      <c r="Q315">
        <v>301.50447727658599</v>
      </c>
      <c r="R315">
        <v>40.530762467038002</v>
      </c>
      <c r="S315" s="1">
        <f>(Table2[[#This Row],[Close Price]]-Table2[[#This Row],[20D EMA]])/Table2[[#This Row],[20D EMA]]</f>
        <v>-3.0635435289839745E-2</v>
      </c>
      <c r="T315" s="1">
        <f>(Table2[[#This Row],[Close Price]]-Table2[[#This Row],[50D EMA]])/Table2[[#This Row],[50D EMA]]</f>
        <v>-3.0490874195574932E-2</v>
      </c>
      <c r="U315" s="1">
        <f>(Table2[[#This Row],[Close Price]]-Table2[[#This Row],[200D EMA]])/Table2[[#This Row],[200D EMA]]</f>
        <v>6.1012436331215093E-2</v>
      </c>
      <c r="V315">
        <v>3.17090880321437</v>
      </c>
      <c r="W315">
        <v>318.5</v>
      </c>
      <c r="X315">
        <v>330.15</v>
      </c>
      <c r="Y315">
        <v>313.7</v>
      </c>
      <c r="Z315">
        <v>330.15</v>
      </c>
      <c r="AA315">
        <v>304.3</v>
      </c>
      <c r="AB315">
        <v>378.7</v>
      </c>
      <c r="AC315" s="1">
        <f>(Table2[[#This Row],[Close Price]]/Table2[[#This Row],[Day Low]])-1</f>
        <v>4.39560439560438E-3</v>
      </c>
      <c r="AD315" s="1">
        <f>(Table2[[#This Row],[Day High]]/Table2[[#This Row],[Close Price]])-1</f>
        <v>3.2041262894654476E-2</v>
      </c>
      <c r="AE315" s="1">
        <f>(Table2[[#This Row],[Close Price]]/Table2[[#This Row],[Current Week Low]])-1</f>
        <v>1.9764105833598888E-2</v>
      </c>
      <c r="AF315" s="1">
        <f>(Table2[[#This Row],[Current Week High]]/Table2[[#This Row],[Close Price]])-1</f>
        <v>3.2041262894654476E-2</v>
      </c>
      <c r="AG315" s="1">
        <f>(Table2[[#This Row],[Close Price]]/Table2[[#This Row],[Current Month Low]])-1</f>
        <v>5.1265198816956792E-2</v>
      </c>
      <c r="AH315" s="1">
        <f>(Table2[[#This Row],[Current Month High]]/Table2[[#This Row],[Close Price]])-1</f>
        <v>0.18380743982494541</v>
      </c>
      <c r="AI315">
        <v>18.380743982494501</v>
      </c>
      <c r="AJ315">
        <v>50.896226415094297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-0.03</v>
      </c>
      <c r="AM315" t="s">
        <v>3146</v>
      </c>
      <c r="AN315">
        <v>0.84</v>
      </c>
      <c r="AO315" t="s">
        <v>3147</v>
      </c>
      <c r="AP315">
        <v>3.1667474122759999E-3</v>
      </c>
      <c r="AQ315">
        <f>(Table2[[#This Row],[Sharpe Ratio]]-AVERAGE(Table2[Sharpe Ratio]))/_xlfn.STDEV.P(Table2[Sharpe Ratio])</f>
        <v>-0.63807662618922156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0.42129414234945883</v>
      </c>
      <c r="AS315">
        <f>_xlfn.RANK.AVG(Table2[[#This Row],[1Y Return vs Nifty Z-Score]],Table2[1Y Return vs Nifty Z-Score])</f>
        <v>288</v>
      </c>
      <c r="AT315">
        <f>_xlfn.RANK.AVG(Table2[[#This Row],[6M Return vs Nifty Z-Score]],Table2[6M Return vs Nifty Z-Score])</f>
        <v>211</v>
      </c>
      <c r="AU315">
        <f>_xlfn.RANK.AVG(Table2[[#This Row],[Sharpe Ratio Z-Score]],Table2[Sharpe Ratio Z-Score])</f>
        <v>488</v>
      </c>
      <c r="AV315">
        <f>(Table2[[#This Row],[Rank 1Y]]+Table2[[#This Row],[Rank 6M]]+Table2[[#This Row],[Rank Sharpe]])/3</f>
        <v>329</v>
      </c>
    </row>
    <row r="316" spans="1:48" x14ac:dyDescent="0.3">
      <c r="A316" t="s">
        <v>1326</v>
      </c>
      <c r="B316" t="s">
        <v>1327</v>
      </c>
      <c r="C316" t="s">
        <v>3107</v>
      </c>
      <c r="D316" t="s">
        <v>197</v>
      </c>
      <c r="E316">
        <v>8299.7034600000006</v>
      </c>
      <c r="F316">
        <v>421</v>
      </c>
      <c r="G316">
        <v>7.3092059217338097</v>
      </c>
      <c r="H316">
        <f>(Table2[[#This Row],[1Y Return vs Nifty]]-AVERAGE(Table2[1Y Return vs Nifty]))/_xlfn.STDEV.P(Table2[1Y Return vs Nifty])</f>
        <v>-0.20381712268989874</v>
      </c>
      <c r="I316">
        <v>0.51957911659122502</v>
      </c>
      <c r="J316">
        <f>(Table2[[#This Row],[1M Return vs Nifty]]-AVERAGE(Table2[1M Return vs Nifty]))/_xlfn.STDEV.P(Table2[1M Return vs Nifty])</f>
        <v>0.25465306499651613</v>
      </c>
      <c r="K316">
        <v>28.591048354213399</v>
      </c>
      <c r="L316">
        <f>(Table2[[#This Row],[6M Return vs Nifty]]-AVERAGE(Table2[6M Return vs Nifty]))/_xlfn.STDEV.P(Table2[6M Return vs Nifty])</f>
        <v>0.96164403995224412</v>
      </c>
      <c r="M316">
        <v>-1.55774433871783</v>
      </c>
      <c r="N316">
        <f>(Table2[[#This Row],[1W Return vs Nifty]]-AVERAGE(Table2[1W Return vs Nifty]))/_xlfn.STDEV.P(Table2[1W Return vs Nifty])</f>
        <v>0.62146310912073732</v>
      </c>
      <c r="O316">
        <v>417.12</v>
      </c>
      <c r="P316">
        <v>419.99677763065102</v>
      </c>
      <c r="Q316">
        <v>357.908538315192</v>
      </c>
      <c r="R316">
        <v>55.772613680619301</v>
      </c>
      <c r="S316" s="1">
        <f>(Table2[[#This Row],[Close Price]]-Table2[[#This Row],[20D EMA]])/Table2[[#This Row],[20D EMA]]</f>
        <v>9.3018795550441017E-3</v>
      </c>
      <c r="T316" s="1">
        <f>(Table2[[#This Row],[Close Price]]-Table2[[#This Row],[50D EMA]])/Table2[[#This Row],[50D EMA]]</f>
        <v>2.3886430153309849E-3</v>
      </c>
      <c r="U316" s="1">
        <f>(Table2[[#This Row],[Close Price]]-Table2[[#This Row],[200D EMA]])/Table2[[#This Row],[200D EMA]]</f>
        <v>0.17627816866790288</v>
      </c>
      <c r="V316">
        <v>0.79427903942025202</v>
      </c>
      <c r="W316">
        <v>410.7</v>
      </c>
      <c r="X316">
        <v>425</v>
      </c>
      <c r="Y316">
        <v>408.05</v>
      </c>
      <c r="Z316">
        <v>425</v>
      </c>
      <c r="AA316">
        <v>382.9</v>
      </c>
      <c r="AB316">
        <v>441.5</v>
      </c>
      <c r="AC316" s="1">
        <f>(Table2[[#This Row],[Close Price]]/Table2[[#This Row],[Day Low]])-1</f>
        <v>2.5079133187241309E-2</v>
      </c>
      <c r="AD316" s="1">
        <f>(Table2[[#This Row],[Day High]]/Table2[[#This Row],[Close Price]])-1</f>
        <v>9.5011876484560887E-3</v>
      </c>
      <c r="AE316" s="1">
        <f>(Table2[[#This Row],[Close Price]]/Table2[[#This Row],[Current Week Low]])-1</f>
        <v>3.1736306825143945E-2</v>
      </c>
      <c r="AF316" s="1">
        <f>(Table2[[#This Row],[Current Week High]]/Table2[[#This Row],[Close Price]])-1</f>
        <v>9.5011876484560887E-3</v>
      </c>
      <c r="AG316" s="1">
        <f>(Table2[[#This Row],[Close Price]]/Table2[[#This Row],[Current Month Low]])-1</f>
        <v>9.9503786889527435E-2</v>
      </c>
      <c r="AH316" s="1">
        <f>(Table2[[#This Row],[Current Month High]]/Table2[[#This Row],[Close Price]])-1</f>
        <v>4.8693586698337343E-2</v>
      </c>
      <c r="AI316">
        <v>15.2731591448931</v>
      </c>
      <c r="AJ316">
        <v>75.343606830487303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0.11</v>
      </c>
      <c r="AM316" t="s">
        <v>3147</v>
      </c>
      <c r="AN316">
        <v>4.49</v>
      </c>
      <c r="AO316" t="s">
        <v>3147</v>
      </c>
      <c r="AQ316">
        <f>(Table2[[#This Row],[Sharpe Ratio]]-AVERAGE(Table2[Sharpe Ratio]))/_xlfn.STDEV.P(Table2[Sharpe Ratio])</f>
        <v>-0.67571570385832558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373</v>
      </c>
      <c r="AT316">
        <f>_xlfn.RANK.AVG(Table2[[#This Row],[6M Return vs Nifty Z-Score]],Table2[6M Return vs Nifty Z-Score])</f>
        <v>96</v>
      </c>
      <c r="AU316">
        <f>_xlfn.RANK.AVG(Table2[[#This Row],[Sharpe Ratio Z-Score]],Table2[Sharpe Ratio Z-Score])</f>
        <v>521.5</v>
      </c>
      <c r="AV316">
        <f>(Table2[[#This Row],[Rank 1Y]]+Table2[[#This Row],[Rank 6M]]+Table2[[#This Row],[Rank Sharpe]])/3</f>
        <v>330.16666666666669</v>
      </c>
    </row>
    <row r="317" spans="1:48" x14ac:dyDescent="0.3">
      <c r="A317" t="s">
        <v>1926</v>
      </c>
      <c r="B317" t="s">
        <v>1927</v>
      </c>
      <c r="C317" t="s">
        <v>3112</v>
      </c>
      <c r="D317" t="s">
        <v>117</v>
      </c>
      <c r="E317">
        <v>3611.4953190000001</v>
      </c>
      <c r="F317">
        <v>626.95000000000005</v>
      </c>
      <c r="G317">
        <v>-7.1278586392712802</v>
      </c>
      <c r="H317">
        <f>(Table2[[#This Row],[1Y Return vs Nifty]]-AVERAGE(Table2[1Y Return vs Nifty]))/_xlfn.STDEV.P(Table2[1Y Return vs Nifty])</f>
        <v>-0.46085152180994238</v>
      </c>
      <c r="I317">
        <v>7.1590348989041397</v>
      </c>
      <c r="J317">
        <f>(Table2[[#This Row],[1M Return vs Nifty]]-AVERAGE(Table2[1M Return vs Nifty]))/_xlfn.STDEV.P(Table2[1M Return vs Nifty])</f>
        <v>1.022213669735756</v>
      </c>
      <c r="K317">
        <v>0.153867203290944</v>
      </c>
      <c r="L317">
        <f>(Table2[[#This Row],[6M Return vs Nifty]]-AVERAGE(Table2[6M Return vs Nifty]))/_xlfn.STDEV.P(Table2[6M Return vs Nifty])</f>
        <v>-6.3934647090424387E-2</v>
      </c>
      <c r="M317">
        <v>-4.3604762540185797</v>
      </c>
      <c r="N317">
        <f>(Table2[[#This Row],[1W Return vs Nifty]]-AVERAGE(Table2[1W Return vs Nifty]))/_xlfn.STDEV.P(Table2[1W Return vs Nifty])</f>
        <v>1.1380097859062372E-2</v>
      </c>
      <c r="O317">
        <v>648.89</v>
      </c>
      <c r="P317">
        <v>629.28713058386995</v>
      </c>
      <c r="Q317">
        <v>586.675734959887</v>
      </c>
      <c r="R317">
        <v>37.085646745568198</v>
      </c>
      <c r="S317" s="1">
        <f>(Table2[[#This Row],[Close Price]]-Table2[[#This Row],[20D EMA]])/Table2[[#This Row],[20D EMA]]</f>
        <v>-3.3811585939065081E-2</v>
      </c>
      <c r="T317" s="1">
        <f>(Table2[[#This Row],[Close Price]]-Table2[[#This Row],[50D EMA]])/Table2[[#This Row],[50D EMA]]</f>
        <v>-3.7139335452505647E-3</v>
      </c>
      <c r="U317" s="1">
        <f>(Table2[[#This Row],[Close Price]]-Table2[[#This Row],[200D EMA]])/Table2[[#This Row],[200D EMA]]</f>
        <v>6.8648254291387628E-2</v>
      </c>
      <c r="V317">
        <v>0.71342897871460198</v>
      </c>
      <c r="W317">
        <v>613.70000000000005</v>
      </c>
      <c r="X317">
        <v>635.85</v>
      </c>
      <c r="Y317">
        <v>613.70000000000005</v>
      </c>
      <c r="Z317">
        <v>637.04999999999995</v>
      </c>
      <c r="AA317">
        <v>600</v>
      </c>
      <c r="AB317">
        <v>729.8</v>
      </c>
      <c r="AC317" s="1">
        <f>(Table2[[#This Row],[Close Price]]/Table2[[#This Row],[Day Low]])-1</f>
        <v>2.1590353592960687E-2</v>
      </c>
      <c r="AD317" s="1">
        <f>(Table2[[#This Row],[Day High]]/Table2[[#This Row],[Close Price]])-1</f>
        <v>1.4195709386713329E-2</v>
      </c>
      <c r="AE317" s="1">
        <f>(Table2[[#This Row],[Close Price]]/Table2[[#This Row],[Current Week Low]])-1</f>
        <v>2.1590353592960687E-2</v>
      </c>
      <c r="AF317" s="1">
        <f>(Table2[[#This Row],[Current Week High]]/Table2[[#This Row],[Close Price]])-1</f>
        <v>1.610973761862966E-2</v>
      </c>
      <c r="AG317" s="1">
        <f>(Table2[[#This Row],[Close Price]]/Table2[[#This Row],[Current Month Low]])-1</f>
        <v>4.4916666666666716E-2</v>
      </c>
      <c r="AH317" s="1">
        <f>(Table2[[#This Row],[Current Month High]]/Table2[[#This Row],[Close Price]])-1</f>
        <v>0.16404816971050318</v>
      </c>
      <c r="AI317">
        <v>16.404816971050298</v>
      </c>
      <c r="AJ317">
        <v>36.293478260869499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0.11</v>
      </c>
      <c r="AM317" t="s">
        <v>3147</v>
      </c>
      <c r="AN317">
        <v>-9.7799999999999994</v>
      </c>
      <c r="AO317" t="s">
        <v>3146</v>
      </c>
      <c r="AP317">
        <v>0.115022540039408</v>
      </c>
      <c r="AQ317">
        <f>(Table2[[#This Row],[Sharpe Ratio]]-AVERAGE(Table2[Sharpe Ratio]))/_xlfn.STDEV.P(Table2[Sharpe Ratio])</f>
        <v>0.69141016840356251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1.2002177670980143</v>
      </c>
      <c r="AS317">
        <f>_xlfn.RANK.AVG(Table2[[#This Row],[1Y Return vs Nifty Z-Score]],Table2[1Y Return vs Nifty Z-Score])</f>
        <v>470</v>
      </c>
      <c r="AT317">
        <f>_xlfn.RANK.AVG(Table2[[#This Row],[6M Return vs Nifty Z-Score]],Table2[6M Return vs Nifty Z-Score])</f>
        <v>349</v>
      </c>
      <c r="AU317">
        <f>_xlfn.RANK.AVG(Table2[[#This Row],[Sharpe Ratio Z-Score]],Table2[Sharpe Ratio Z-Score])</f>
        <v>172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975</v>
      </c>
      <c r="B318" t="s">
        <v>976</v>
      </c>
      <c r="C318" t="s">
        <v>3112</v>
      </c>
      <c r="D318" t="s">
        <v>977</v>
      </c>
      <c r="E318">
        <v>14101.416696599999</v>
      </c>
      <c r="F318">
        <v>1184.9000000000001</v>
      </c>
      <c r="G318">
        <v>25.719992211876601</v>
      </c>
      <c r="H318">
        <f>(Table2[[#This Row],[1Y Return vs Nifty]]-AVERAGE(Table2[1Y Return vs Nifty]))/_xlfn.STDEV.P(Table2[1Y Return vs Nifty])</f>
        <v>0.12396456529923772</v>
      </c>
      <c r="I318">
        <v>-10.6961527858655</v>
      </c>
      <c r="J318">
        <f>(Table2[[#This Row],[1M Return vs Nifty]]-AVERAGE(Table2[1M Return vs Nifty]))/_xlfn.STDEV.P(Table2[1M Return vs Nifty])</f>
        <v>-1.0419522960296148</v>
      </c>
      <c r="K318">
        <v>-30.971191416575699</v>
      </c>
      <c r="L318">
        <f>(Table2[[#This Row],[6M Return vs Nifty]]-AVERAGE(Table2[6M Return vs Nifty]))/_xlfn.STDEV.P(Table2[6M Return vs Nifty])</f>
        <v>-1.186450855151836</v>
      </c>
      <c r="M318">
        <v>-14.9184460433399</v>
      </c>
      <c r="N318">
        <f>(Table2[[#This Row],[1W Return vs Nifty]]-AVERAGE(Table2[1W Return vs Nifty]))/_xlfn.STDEV.P(Table2[1W Return vs Nifty])</f>
        <v>-2.2868197287867762</v>
      </c>
      <c r="O318">
        <v>1301.78</v>
      </c>
      <c r="P318">
        <v>1327.0437607930701</v>
      </c>
      <c r="Q318">
        <v>1256.1506876354199</v>
      </c>
      <c r="R318">
        <v>24.0448176494324</v>
      </c>
      <c r="S318" s="1">
        <f>(Table2[[#This Row],[Close Price]]-Table2[[#This Row],[20D EMA]])/Table2[[#This Row],[20D EMA]]</f>
        <v>-8.9784756256817505E-2</v>
      </c>
      <c r="T318" s="1">
        <f>(Table2[[#This Row],[Close Price]]-Table2[[#This Row],[50D EMA]])/Table2[[#This Row],[50D EMA]]</f>
        <v>-0.10711309226767458</v>
      </c>
      <c r="U318" s="1">
        <f>(Table2[[#This Row],[Close Price]]-Table2[[#This Row],[200D EMA]])/Table2[[#This Row],[200D EMA]]</f>
        <v>-5.6721449374471322E-2</v>
      </c>
      <c r="V318">
        <v>1.26895805761741</v>
      </c>
      <c r="W318">
        <v>1115.5</v>
      </c>
      <c r="X318">
        <v>1197.9000000000001</v>
      </c>
      <c r="Y318">
        <v>1115.5</v>
      </c>
      <c r="Z318">
        <v>1205.8</v>
      </c>
      <c r="AA318">
        <v>1115.5</v>
      </c>
      <c r="AB318">
        <v>1437.05</v>
      </c>
      <c r="AC318" s="1">
        <f>(Table2[[#This Row],[Close Price]]/Table2[[#This Row],[Day Low]])-1</f>
        <v>6.2214253697893351E-2</v>
      </c>
      <c r="AD318" s="1">
        <f>(Table2[[#This Row],[Day High]]/Table2[[#This Row],[Close Price]])-1</f>
        <v>1.0971389990716451E-2</v>
      </c>
      <c r="AE318" s="1">
        <f>(Table2[[#This Row],[Close Price]]/Table2[[#This Row],[Current Week Low]])-1</f>
        <v>6.2214253697893351E-2</v>
      </c>
      <c r="AF318" s="1">
        <f>(Table2[[#This Row],[Current Week High]]/Table2[[#This Row],[Close Price]])-1</f>
        <v>1.763861929276711E-2</v>
      </c>
      <c r="AG318" s="1">
        <f>(Table2[[#This Row],[Close Price]]/Table2[[#This Row],[Current Month Low]])-1</f>
        <v>6.2214253697893351E-2</v>
      </c>
      <c r="AH318" s="1">
        <f>(Table2[[#This Row],[Current Month High]]/Table2[[#This Row],[Close Price]])-1</f>
        <v>0.21280276816608978</v>
      </c>
      <c r="AI318">
        <v>43.050046417419097</v>
      </c>
      <c r="AJ318">
        <v>59.6792668957617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-0.04</v>
      </c>
      <c r="AM318" t="s">
        <v>3146</v>
      </c>
      <c r="AN318">
        <v>-11.83</v>
      </c>
      <c r="AO318" t="s">
        <v>3146</v>
      </c>
      <c r="AP318">
        <v>0.17149783233722199</v>
      </c>
      <c r="AQ318">
        <f>(Table2[[#This Row],[Sharpe Ratio]]-AVERAGE(Table2[Sharpe Ratio]))/_xlfn.STDEV.P(Table2[Sharpe Ratio])</f>
        <v>1.3626597618957723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253</v>
      </c>
      <c r="AT318">
        <f>_xlfn.RANK.AVG(Table2[[#This Row],[6M Return vs Nifty Z-Score]],Table2[6M Return vs Nifty Z-Score])</f>
        <v>674</v>
      </c>
      <c r="AU318">
        <f>_xlfn.RANK.AVG(Table2[[#This Row],[Sharpe Ratio Z-Score]],Table2[Sharpe Ratio Z-Score])</f>
        <v>66</v>
      </c>
      <c r="AV318">
        <f>(Table2[[#This Row],[Rank 1Y]]+Table2[[#This Row],[Rank 6M]]+Table2[[#This Row],[Rank Sharpe]])/3</f>
        <v>331</v>
      </c>
    </row>
    <row r="319" spans="1:48" x14ac:dyDescent="0.3">
      <c r="A319" t="s">
        <v>1084</v>
      </c>
      <c r="B319" t="s">
        <v>1085</v>
      </c>
      <c r="C319" t="s">
        <v>3112</v>
      </c>
      <c r="D319" t="s">
        <v>117</v>
      </c>
      <c r="E319">
        <v>11603.3703343</v>
      </c>
      <c r="F319">
        <v>173.45</v>
      </c>
      <c r="G319">
        <v>14.70435657176</v>
      </c>
      <c r="H319">
        <f>(Table2[[#This Row],[1Y Return vs Nifty]]-AVERAGE(Table2[1Y Return vs Nifty]))/_xlfn.STDEV.P(Table2[1Y Return vs Nifty])</f>
        <v>-7.2155447582770871E-2</v>
      </c>
      <c r="I319">
        <v>-12.865916435573199</v>
      </c>
      <c r="J319">
        <f>(Table2[[#This Row],[1M Return vs Nifty]]-AVERAGE(Table2[1M Return vs Nifty]))/_xlfn.STDEV.P(Table2[1M Return vs Nifty])</f>
        <v>-1.2927898878014357</v>
      </c>
      <c r="K319">
        <v>-8.7172360831158695</v>
      </c>
      <c r="L319">
        <f>(Table2[[#This Row],[6M Return vs Nifty]]-AVERAGE(Table2[6M Return vs Nifty]))/_xlfn.STDEV.P(Table2[6M Return vs Nifty])</f>
        <v>-0.38386841312749437</v>
      </c>
      <c r="M319">
        <v>-11.209316229187801</v>
      </c>
      <c r="N319">
        <f>(Table2[[#This Row],[1W Return vs Nifty]]-AVERAGE(Table2[1W Return vs Nifty]))/_xlfn.STDEV.P(Table2[1W Return vs Nifty])</f>
        <v>-1.4794370912163368</v>
      </c>
      <c r="O319">
        <v>186.7</v>
      </c>
      <c r="P319">
        <v>192.91300989229501</v>
      </c>
      <c r="Q319">
        <v>180.68379641194201</v>
      </c>
      <c r="R319">
        <v>24.644861638969299</v>
      </c>
      <c r="S319" s="1">
        <f>(Table2[[#This Row],[Close Price]]-Table2[[#This Row],[20D EMA]])/Table2[[#This Row],[20D EMA]]</f>
        <v>-7.0969469737546864E-2</v>
      </c>
      <c r="T319" s="1">
        <f>(Table2[[#This Row],[Close Price]]-Table2[[#This Row],[50D EMA]])/Table2[[#This Row],[50D EMA]]</f>
        <v>-0.1008900846198055</v>
      </c>
      <c r="U319" s="1">
        <f>(Table2[[#This Row],[Close Price]]-Table2[[#This Row],[200D EMA]])/Table2[[#This Row],[200D EMA]]</f>
        <v>-4.0035667589414882E-2</v>
      </c>
      <c r="V319">
        <v>0.74951881452737801</v>
      </c>
      <c r="W319">
        <v>170.2</v>
      </c>
      <c r="X319">
        <v>174.8</v>
      </c>
      <c r="Y319">
        <v>161.44999999999999</v>
      </c>
      <c r="Z319">
        <v>175</v>
      </c>
      <c r="AA319">
        <v>161.44999999999999</v>
      </c>
      <c r="AB319">
        <v>224</v>
      </c>
      <c r="AC319" s="1">
        <f>(Table2[[#This Row],[Close Price]]/Table2[[#This Row],[Day Low]])-1</f>
        <v>1.909518213866046E-2</v>
      </c>
      <c r="AD319" s="1">
        <f>(Table2[[#This Row],[Day High]]/Table2[[#This Row],[Close Price]])-1</f>
        <v>7.7832228307870288E-3</v>
      </c>
      <c r="AE319" s="1">
        <f>(Table2[[#This Row],[Close Price]]/Table2[[#This Row],[Current Week Low]])-1</f>
        <v>7.4326416847321219E-2</v>
      </c>
      <c r="AF319" s="1">
        <f>(Table2[[#This Row],[Current Week High]]/Table2[[#This Row],[Close Price]])-1</f>
        <v>8.9362928797924734E-3</v>
      </c>
      <c r="AG319" s="1">
        <f>(Table2[[#This Row],[Close Price]]/Table2[[#This Row],[Current Month Low]])-1</f>
        <v>7.4326416847321219E-2</v>
      </c>
      <c r="AH319" s="1">
        <f>(Table2[[#This Row],[Current Month High]]/Table2[[#This Row],[Close Price]])-1</f>
        <v>0.2914384548861344</v>
      </c>
      <c r="AI319">
        <v>41.130008648025303</v>
      </c>
      <c r="AJ319">
        <v>45.511744966442897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-0.24</v>
      </c>
      <c r="AM319" t="s">
        <v>3146</v>
      </c>
      <c r="AN319">
        <v>-9.14</v>
      </c>
      <c r="AO319" t="s">
        <v>3146</v>
      </c>
      <c r="AP319">
        <v>9.7940161437692005E-2</v>
      </c>
      <c r="AQ319">
        <f>(Table2[[#This Row],[Sharpe Ratio]]-AVERAGE(Table2[Sharpe Ratio]))/_xlfn.STDEV.P(Table2[Sharpe Ratio])</f>
        <v>0.48837377450913516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323</v>
      </c>
      <c r="AT319">
        <f>_xlfn.RANK.AVG(Table2[[#This Row],[6M Return vs Nifty Z-Score]],Table2[6M Return vs Nifty Z-Score])</f>
        <v>454</v>
      </c>
      <c r="AU319">
        <f>_xlfn.RANK.AVG(Table2[[#This Row],[Sharpe Ratio Z-Score]],Table2[Sharpe Ratio Z-Score])</f>
        <v>220</v>
      </c>
      <c r="AV319">
        <f>(Table2[[#This Row],[Rank 1Y]]+Table2[[#This Row],[Rank 6M]]+Table2[[#This Row],[Rank Sharpe]])/3</f>
        <v>332.33333333333331</v>
      </c>
    </row>
    <row r="320" spans="1:48" x14ac:dyDescent="0.3">
      <c r="A320" t="s">
        <v>324</v>
      </c>
      <c r="B320" t="s">
        <v>325</v>
      </c>
      <c r="C320" t="s">
        <v>3106</v>
      </c>
      <c r="D320" t="s">
        <v>108</v>
      </c>
      <c r="E320">
        <v>81033.295771934994</v>
      </c>
      <c r="F320">
        <v>80.67</v>
      </c>
      <c r="G320">
        <v>29.723019302616599</v>
      </c>
      <c r="H320">
        <f>(Table2[[#This Row],[1Y Return vs Nifty]]-AVERAGE(Table2[1Y Return vs Nifty]))/_xlfn.STDEV.P(Table2[1Y Return vs Nifty])</f>
        <v>0.19523360053710329</v>
      </c>
      <c r="I320">
        <v>-10.583372300195901</v>
      </c>
      <c r="J320">
        <f>(Table2[[#This Row],[1M Return vs Nifty]]-AVERAGE(Table2[1M Return vs Nifty]))/_xlfn.STDEV.P(Table2[1M Return vs Nifty])</f>
        <v>-1.028914200646263</v>
      </c>
      <c r="K320">
        <v>-21.682448737514701</v>
      </c>
      <c r="L320">
        <f>(Table2[[#This Row],[6M Return vs Nifty]]-AVERAGE(Table2[6M Return vs Nifty]))/_xlfn.STDEV.P(Table2[6M Return vs Nifty])</f>
        <v>-0.85145504559848439</v>
      </c>
      <c r="M320">
        <v>-3.5691674185456201</v>
      </c>
      <c r="N320">
        <f>(Table2[[#This Row],[1W Return vs Nifty]]-AVERAGE(Table2[1W Return vs Nifty]))/_xlfn.STDEV.P(Table2[1W Return vs Nifty])</f>
        <v>0.18362778039615907</v>
      </c>
      <c r="O320">
        <v>85.17</v>
      </c>
      <c r="P320">
        <v>90.549512342152298</v>
      </c>
      <c r="Q320">
        <v>88.915439716124993</v>
      </c>
      <c r="R320">
        <v>35.853678675121998</v>
      </c>
      <c r="S320" s="1">
        <f>(Table2[[#This Row],[Close Price]]-Table2[[#This Row],[20D EMA]])/Table2[[#This Row],[20D EMA]]</f>
        <v>-5.2835505459668898E-2</v>
      </c>
      <c r="T320" s="1">
        <f>(Table2[[#This Row],[Close Price]]-Table2[[#This Row],[50D EMA]])/Table2[[#This Row],[50D EMA]]</f>
        <v>-0.10910619048749111</v>
      </c>
      <c r="U320" s="1">
        <f>(Table2[[#This Row],[Close Price]]-Table2[[#This Row],[200D EMA]])/Table2[[#This Row],[200D EMA]]</f>
        <v>-9.2733497606824117E-2</v>
      </c>
      <c r="V320">
        <v>1.16186048834601</v>
      </c>
      <c r="W320">
        <v>78.260000000000005</v>
      </c>
      <c r="X320">
        <v>80.900000000000006</v>
      </c>
      <c r="Y320">
        <v>77.7</v>
      </c>
      <c r="Z320">
        <v>80.900000000000006</v>
      </c>
      <c r="AA320">
        <v>75.099999999999994</v>
      </c>
      <c r="AB320">
        <v>95.55</v>
      </c>
      <c r="AC320" s="1">
        <f>(Table2[[#This Row],[Close Price]]/Table2[[#This Row],[Day Low]])-1</f>
        <v>3.0794786608740132E-2</v>
      </c>
      <c r="AD320" s="1">
        <f>(Table2[[#This Row],[Day High]]/Table2[[#This Row],[Close Price]])-1</f>
        <v>2.8511218544688965E-3</v>
      </c>
      <c r="AE320" s="1">
        <f>(Table2[[#This Row],[Close Price]]/Table2[[#This Row],[Current Week Low]])-1</f>
        <v>3.8223938223938214E-2</v>
      </c>
      <c r="AF320" s="1">
        <f>(Table2[[#This Row],[Current Week High]]/Table2[[#This Row],[Close Price]])-1</f>
        <v>2.8511218544688965E-3</v>
      </c>
      <c r="AG320" s="1">
        <f>(Table2[[#This Row],[Close Price]]/Table2[[#This Row],[Current Month Low]])-1</f>
        <v>7.4167776298269095E-2</v>
      </c>
      <c r="AH320" s="1">
        <f>(Table2[[#This Row],[Current Month High]]/Table2[[#This Row],[Close Price]])-1</f>
        <v>0.18445518780215697</v>
      </c>
      <c r="AI320">
        <v>46.770794595264597</v>
      </c>
      <c r="AJ320">
        <v>63.963414634146297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-0.09</v>
      </c>
      <c r="AM320" t="s">
        <v>3146</v>
      </c>
      <c r="AN320">
        <v>-11.27</v>
      </c>
      <c r="AO320" t="s">
        <v>3146</v>
      </c>
      <c r="AP320">
        <v>0.11505154553062</v>
      </c>
      <c r="AQ320">
        <f>(Table2[[#This Row],[Sharpe Ratio]]-AVERAGE(Table2[Sharpe Ratio]))/_xlfn.STDEV.P(Table2[Sharpe Ratio])</f>
        <v>0.69175491959285118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228</v>
      </c>
      <c r="AT320">
        <f>_xlfn.RANK.AVG(Table2[[#This Row],[6M Return vs Nifty Z-Score]],Table2[6M Return vs Nifty Z-Score])</f>
        <v>600</v>
      </c>
      <c r="AU320">
        <f>_xlfn.RANK.AVG(Table2[[#This Row],[Sharpe Ratio Z-Score]],Table2[Sharpe Ratio Z-Score])</f>
        <v>171</v>
      </c>
      <c r="AV320">
        <f>(Table2[[#This Row],[Rank 1Y]]+Table2[[#This Row],[Rank 6M]]+Table2[[#This Row],[Rank Sharpe]])/3</f>
        <v>333</v>
      </c>
    </row>
    <row r="321" spans="1:48" x14ac:dyDescent="0.3">
      <c r="A321" t="s">
        <v>914</v>
      </c>
      <c r="B321" t="s">
        <v>915</v>
      </c>
      <c r="C321" t="s">
        <v>3100</v>
      </c>
      <c r="D321" t="s">
        <v>21</v>
      </c>
      <c r="E321">
        <v>15861.64153872</v>
      </c>
      <c r="F321">
        <v>699.2</v>
      </c>
      <c r="G321">
        <v>14.561480193211301</v>
      </c>
      <c r="H321">
        <f>(Table2[[#This Row],[1Y Return vs Nifty]]-AVERAGE(Table2[1Y Return vs Nifty]))/_xlfn.STDEV.P(Table2[1Y Return vs Nifty])</f>
        <v>-7.4699187963894173E-2</v>
      </c>
      <c r="I321">
        <v>8.4235616217178695</v>
      </c>
      <c r="J321">
        <f>(Table2[[#This Row],[1M Return vs Nifty]]-AVERAGE(Table2[1M Return vs Nifty]))/_xlfn.STDEV.P(Table2[1M Return vs Nifty])</f>
        <v>1.1684004850252645</v>
      </c>
      <c r="K321">
        <v>6.1488165693929</v>
      </c>
      <c r="L321">
        <f>(Table2[[#This Row],[6M Return vs Nifty]]-AVERAGE(Table2[6M Return vs Nifty]))/_xlfn.STDEV.P(Table2[6M Return vs Nifty])</f>
        <v>0.15227146233876848</v>
      </c>
      <c r="M321">
        <v>0.40137555582995299</v>
      </c>
      <c r="N321">
        <f>(Table2[[#This Row],[1W Return vs Nifty]]-AVERAGE(Table2[1W Return vs Nifty]))/_xlfn.STDEV.P(Table2[1W Return vs Nifty])</f>
        <v>1.0479133729377503</v>
      </c>
      <c r="O321">
        <v>694.36</v>
      </c>
      <c r="P321">
        <v>712.89225560825696</v>
      </c>
      <c r="Q321">
        <v>662.41365281850301</v>
      </c>
      <c r="R321">
        <v>56.299706422508997</v>
      </c>
      <c r="S321" s="1">
        <f>(Table2[[#This Row],[Close Price]]-Table2[[#This Row],[20D EMA]])/Table2[[#This Row],[20D EMA]]</f>
        <v>6.9704476064289872E-3</v>
      </c>
      <c r="T321" s="1">
        <f>(Table2[[#This Row],[Close Price]]-Table2[[#This Row],[50D EMA]])/Table2[[#This Row],[50D EMA]]</f>
        <v>-1.9206626948941041E-2</v>
      </c>
      <c r="U321" s="1">
        <f>(Table2[[#This Row],[Close Price]]-Table2[[#This Row],[200D EMA]])/Table2[[#This Row],[200D EMA]]</f>
        <v>5.5533799801641852E-2</v>
      </c>
      <c r="V321">
        <v>0.72017039083890599</v>
      </c>
      <c r="W321">
        <v>685.25</v>
      </c>
      <c r="X321">
        <v>706.3</v>
      </c>
      <c r="Y321">
        <v>682.1</v>
      </c>
      <c r="Z321">
        <v>706.3</v>
      </c>
      <c r="AA321">
        <v>636.4</v>
      </c>
      <c r="AB321">
        <v>726</v>
      </c>
      <c r="AC321" s="1">
        <f>(Table2[[#This Row],[Close Price]]/Table2[[#This Row],[Day Low]])-1</f>
        <v>2.0357533746807821E-2</v>
      </c>
      <c r="AD321" s="1">
        <f>(Table2[[#This Row],[Day High]]/Table2[[#This Row],[Close Price]])-1</f>
        <v>1.0154462242562889E-2</v>
      </c>
      <c r="AE321" s="1">
        <f>(Table2[[#This Row],[Close Price]]/Table2[[#This Row],[Current Week Low]])-1</f>
        <v>2.5069637883008422E-2</v>
      </c>
      <c r="AF321" s="1">
        <f>(Table2[[#This Row],[Current Week High]]/Table2[[#This Row],[Close Price]])-1</f>
        <v>1.0154462242562889E-2</v>
      </c>
      <c r="AG321" s="1">
        <f>(Table2[[#This Row],[Close Price]]/Table2[[#This Row],[Current Month Low]])-1</f>
        <v>9.8680075424261604E-2</v>
      </c>
      <c r="AH321" s="1">
        <f>(Table2[[#This Row],[Current Month High]]/Table2[[#This Row],[Close Price]])-1</f>
        <v>3.8329519450800875E-2</v>
      </c>
      <c r="AI321">
        <v>20.065789473684202</v>
      </c>
      <c r="AJ321">
        <v>47.432788613600401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-0.16</v>
      </c>
      <c r="AM321" t="s">
        <v>3146</v>
      </c>
      <c r="AN321">
        <v>0.61</v>
      </c>
      <c r="AO321" t="s">
        <v>3147</v>
      </c>
      <c r="AP321">
        <v>3.9940848777353002E-2</v>
      </c>
      <c r="AQ321">
        <f>(Table2[[#This Row],[Sharpe Ratio]]-AVERAGE(Table2[Sharpe Ratio]))/_xlfn.STDEV.P(Table2[Sharpe Ratio])</f>
        <v>-0.20098990050786139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324</v>
      </c>
      <c r="AT321">
        <f>_xlfn.RANK.AVG(Table2[[#This Row],[6M Return vs Nifty Z-Score]],Table2[6M Return vs Nifty Z-Score])</f>
        <v>275</v>
      </c>
      <c r="AU321">
        <f>_xlfn.RANK.AVG(Table2[[#This Row],[Sharpe Ratio Z-Score]],Table2[Sharpe Ratio Z-Score])</f>
        <v>400</v>
      </c>
      <c r="AV321">
        <f>(Table2[[#This Row],[Rank 1Y]]+Table2[[#This Row],[Rank 6M]]+Table2[[#This Row],[Rank Sharpe]])/3</f>
        <v>333</v>
      </c>
    </row>
    <row r="322" spans="1:48" x14ac:dyDescent="0.3">
      <c r="A322" t="s">
        <v>1300</v>
      </c>
      <c r="B322" t="s">
        <v>1301</v>
      </c>
      <c r="C322" t="s">
        <v>3105</v>
      </c>
      <c r="D322" t="s">
        <v>51</v>
      </c>
      <c r="E322">
        <v>8477.5210738799997</v>
      </c>
      <c r="F322">
        <v>520.70000000000005</v>
      </c>
      <c r="G322">
        <v>14.204082960956701</v>
      </c>
      <c r="H322">
        <f>(Table2[[#This Row],[1Y Return vs Nifty]]-AVERAGE(Table2[1Y Return vs Nifty]))/_xlfn.STDEV.P(Table2[1Y Return vs Nifty])</f>
        <v>-8.1062211586289915E-2</v>
      </c>
      <c r="I322">
        <v>2.5741657882618401</v>
      </c>
      <c r="J322">
        <f>(Table2[[#This Row],[1M Return vs Nifty]]-AVERAGE(Table2[1M Return vs Nifty]))/_xlfn.STDEV.P(Table2[1M Return vs Nifty])</f>
        <v>0.49217551260400821</v>
      </c>
      <c r="K322">
        <v>4.7503944779651999</v>
      </c>
      <c r="L322">
        <f>(Table2[[#This Row],[6M Return vs Nifty]]-AVERAGE(Table2[6M Return vs Nifty]))/_xlfn.STDEV.P(Table2[6M Return vs Nifty])</f>
        <v>0.10183777536936363</v>
      </c>
      <c r="M322">
        <v>-4.1313093269317598</v>
      </c>
      <c r="N322">
        <f>(Table2[[#This Row],[1W Return vs Nifty]]-AVERAGE(Table2[1W Return vs Nifty]))/_xlfn.STDEV.P(Table2[1W Return vs Nifty])</f>
        <v>6.1263873112575799E-2</v>
      </c>
      <c r="O322">
        <v>532.55999999999995</v>
      </c>
      <c r="P322">
        <v>533.01776661298504</v>
      </c>
      <c r="Q322">
        <v>482.230074950183</v>
      </c>
      <c r="R322">
        <v>39.8091516858386</v>
      </c>
      <c r="S322" s="1">
        <f>(Table2[[#This Row],[Close Price]]-Table2[[#This Row],[20D EMA]])/Table2[[#This Row],[20D EMA]]</f>
        <v>-2.2269791197235808E-2</v>
      </c>
      <c r="T322" s="1">
        <f>(Table2[[#This Row],[Close Price]]-Table2[[#This Row],[50D EMA]])/Table2[[#This Row],[50D EMA]]</f>
        <v>-2.3109485995667971E-2</v>
      </c>
      <c r="U322" s="1">
        <f>(Table2[[#This Row],[Close Price]]-Table2[[#This Row],[200D EMA]])/Table2[[#This Row],[200D EMA]]</f>
        <v>7.9775043175793633E-2</v>
      </c>
      <c r="V322">
        <v>0.24288147560126899</v>
      </c>
      <c r="W322">
        <v>514.5</v>
      </c>
      <c r="X322">
        <v>525.45000000000005</v>
      </c>
      <c r="Y322">
        <v>509.6</v>
      </c>
      <c r="Z322">
        <v>525.45000000000005</v>
      </c>
      <c r="AA322">
        <v>500.55</v>
      </c>
      <c r="AB322">
        <v>569.95000000000005</v>
      </c>
      <c r="AC322" s="1">
        <f>(Table2[[#This Row],[Close Price]]/Table2[[#This Row],[Day Low]])-1</f>
        <v>1.2050534499514098E-2</v>
      </c>
      <c r="AD322" s="1">
        <f>(Table2[[#This Row],[Day High]]/Table2[[#This Row],[Close Price]])-1</f>
        <v>9.1223353178413458E-3</v>
      </c>
      <c r="AE322" s="1">
        <f>(Table2[[#This Row],[Close Price]]/Table2[[#This Row],[Current Week Low]])-1</f>
        <v>2.1781789638932514E-2</v>
      </c>
      <c r="AF322" s="1">
        <f>(Table2[[#This Row],[Current Week High]]/Table2[[#This Row],[Close Price]])-1</f>
        <v>9.1223353178413458E-3</v>
      </c>
      <c r="AG322" s="1">
        <f>(Table2[[#This Row],[Close Price]]/Table2[[#This Row],[Current Month Low]])-1</f>
        <v>4.0255718709419686E-2</v>
      </c>
      <c r="AH322" s="1">
        <f>(Table2[[#This Row],[Current Month High]]/Table2[[#This Row],[Close Price]])-1</f>
        <v>9.4584213558670971E-2</v>
      </c>
      <c r="AI322">
        <v>26.531592087574399</v>
      </c>
      <c r="AJ322">
        <v>45.731877973691503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0.05</v>
      </c>
      <c r="AM322" t="s">
        <v>3147</v>
      </c>
      <c r="AN322">
        <v>-2.89</v>
      </c>
      <c r="AO322" t="s">
        <v>3146</v>
      </c>
      <c r="AP322">
        <v>4.4861088653517997E-2</v>
      </c>
      <c r="AQ322">
        <f>(Table2[[#This Row],[Sharpe Ratio]]-AVERAGE(Table2[Sharpe Ratio]))/_xlfn.STDEV.P(Table2[Sharpe Ratio])</f>
        <v>-0.14250929983485253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326</v>
      </c>
      <c r="AT322">
        <f>_xlfn.RANK.AVG(Table2[[#This Row],[6M Return vs Nifty Z-Score]],Table2[6M Return vs Nifty Z-Score])</f>
        <v>291</v>
      </c>
      <c r="AU322">
        <f>_xlfn.RANK.AVG(Table2[[#This Row],[Sharpe Ratio Z-Score]],Table2[Sharpe Ratio Z-Score])</f>
        <v>382</v>
      </c>
      <c r="AV322">
        <f>(Table2[[#This Row],[Rank 1Y]]+Table2[[#This Row],[Rank 6M]]+Table2[[#This Row],[Rank Sharpe]])/3</f>
        <v>333</v>
      </c>
    </row>
    <row r="323" spans="1:48" x14ac:dyDescent="0.3">
      <c r="A323" t="s">
        <v>187</v>
      </c>
      <c r="B323" t="s">
        <v>188</v>
      </c>
      <c r="C323" t="s">
        <v>3099</v>
      </c>
      <c r="D323" t="s">
        <v>18</v>
      </c>
      <c r="E323">
        <v>135122.75342376</v>
      </c>
      <c r="F323">
        <v>311.45</v>
      </c>
      <c r="G323">
        <v>51.108382095759197</v>
      </c>
      <c r="H323">
        <f>(Table2[[#This Row],[1Y Return vs Nifty]]-AVERAGE(Table2[1Y Return vs Nifty]))/_xlfn.STDEV.P(Table2[1Y Return vs Nifty])</f>
        <v>0.57597401021473837</v>
      </c>
      <c r="I323">
        <v>-8.8823560443941503</v>
      </c>
      <c r="J323">
        <f>(Table2[[#This Row],[1M Return vs Nifty]]-AVERAGE(Table2[1M Return vs Nifty]))/_xlfn.STDEV.P(Table2[1M Return vs Nifty])</f>
        <v>-0.83226659747182941</v>
      </c>
      <c r="K323">
        <v>-7.3903256949192997</v>
      </c>
      <c r="L323">
        <f>(Table2[[#This Row],[6M Return vs Nifty]]-AVERAGE(Table2[6M Return vs Nifty]))/_xlfn.STDEV.P(Table2[6M Return vs Nifty])</f>
        <v>-0.33601377498570473</v>
      </c>
      <c r="M323">
        <v>-6.1595958120803997</v>
      </c>
      <c r="N323">
        <f>(Table2[[#This Row],[1W Return vs Nifty]]-AVERAGE(Table2[1W Return vs Nifty]))/_xlfn.STDEV.P(Table2[1W Return vs Nifty])</f>
        <v>-0.38024218738699145</v>
      </c>
      <c r="O323">
        <v>330.31</v>
      </c>
      <c r="P323">
        <v>335.33069932373002</v>
      </c>
      <c r="Q323">
        <v>306.014909717065</v>
      </c>
      <c r="R323">
        <v>27.6847792823588</v>
      </c>
      <c r="S323" s="1">
        <f>(Table2[[#This Row],[Close Price]]-Table2[[#This Row],[20D EMA]])/Table2[[#This Row],[20D EMA]]</f>
        <v>-5.7097877751203459E-2</v>
      </c>
      <c r="T323" s="1">
        <f>(Table2[[#This Row],[Close Price]]-Table2[[#This Row],[50D EMA]])/Table2[[#This Row],[50D EMA]]</f>
        <v>-7.1215368506047441E-2</v>
      </c>
      <c r="U323" s="1">
        <f>(Table2[[#This Row],[Close Price]]-Table2[[#This Row],[200D EMA]])/Table2[[#This Row],[200D EMA]]</f>
        <v>1.7760867560211901E-2</v>
      </c>
      <c r="V323">
        <v>0.78470747786238604</v>
      </c>
      <c r="W323">
        <v>302.25</v>
      </c>
      <c r="X323">
        <v>312.95</v>
      </c>
      <c r="Y323">
        <v>302.25</v>
      </c>
      <c r="Z323">
        <v>315.5</v>
      </c>
      <c r="AA323">
        <v>302.25</v>
      </c>
      <c r="AB323">
        <v>373.35</v>
      </c>
      <c r="AC323" s="1">
        <f>(Table2[[#This Row],[Close Price]]/Table2[[#This Row],[Day Low]])-1</f>
        <v>3.043837882547562E-2</v>
      </c>
      <c r="AD323" s="1">
        <f>(Table2[[#This Row],[Day High]]/Table2[[#This Row],[Close Price]])-1</f>
        <v>4.8161823727725928E-3</v>
      </c>
      <c r="AE323" s="1">
        <f>(Table2[[#This Row],[Close Price]]/Table2[[#This Row],[Current Week Low]])-1</f>
        <v>3.043837882547562E-2</v>
      </c>
      <c r="AF323" s="1">
        <f>(Table2[[#This Row],[Current Week High]]/Table2[[#This Row],[Close Price]])-1</f>
        <v>1.3003692406485801E-2</v>
      </c>
      <c r="AG323" s="1">
        <f>(Table2[[#This Row],[Close Price]]/Table2[[#This Row],[Current Month Low]])-1</f>
        <v>3.043837882547562E-2</v>
      </c>
      <c r="AH323" s="1">
        <f>(Table2[[#This Row],[Current Month High]]/Table2[[#This Row],[Close Price]])-1</f>
        <v>0.19874779258307917</v>
      </c>
      <c r="AI323">
        <v>20.7256381441643</v>
      </c>
      <c r="AJ323">
        <v>84.781963808958693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0.03</v>
      </c>
      <c r="AM323" t="s">
        <v>3147</v>
      </c>
      <c r="AN323">
        <v>-7.76</v>
      </c>
      <c r="AO323" t="s">
        <v>3146</v>
      </c>
      <c r="AP323">
        <v>3.6510683458221997E-2</v>
      </c>
      <c r="AQ323">
        <f>(Table2[[#This Row],[Sharpe Ratio]]-AVERAGE(Table2[Sharpe Ratio]))/_xlfn.STDEV.P(Table2[Sharpe Ratio])</f>
        <v>-0.24175989004480597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159</v>
      </c>
      <c r="AT323">
        <f>_xlfn.RANK.AVG(Table2[[#This Row],[6M Return vs Nifty Z-Score]],Table2[6M Return vs Nifty Z-Score])</f>
        <v>439</v>
      </c>
      <c r="AU323">
        <f>_xlfn.RANK.AVG(Table2[[#This Row],[Sharpe Ratio Z-Score]],Table2[Sharpe Ratio Z-Score])</f>
        <v>406</v>
      </c>
      <c r="AV323">
        <f>(Table2[[#This Row],[Rank 1Y]]+Table2[[#This Row],[Rank 6M]]+Table2[[#This Row],[Rank Sharpe]])/3</f>
        <v>334.66666666666669</v>
      </c>
    </row>
    <row r="324" spans="1:48" x14ac:dyDescent="0.3">
      <c r="A324" t="s">
        <v>824</v>
      </c>
      <c r="B324" t="s">
        <v>825</v>
      </c>
      <c r="C324" t="s">
        <v>3115</v>
      </c>
      <c r="D324" t="s">
        <v>422</v>
      </c>
      <c r="E324">
        <v>18452.041538335001</v>
      </c>
      <c r="F324">
        <v>460.55</v>
      </c>
      <c r="G324">
        <v>35.036076580905998</v>
      </c>
      <c r="H324">
        <f>(Table2[[#This Row],[1Y Return vs Nifty]]-AVERAGE(Table2[1Y Return vs Nifty]))/_xlfn.STDEV.P(Table2[1Y Return vs Nifty])</f>
        <v>0.28982613208982055</v>
      </c>
      <c r="I324">
        <v>-8.9615324769823594</v>
      </c>
      <c r="J324">
        <f>(Table2[[#This Row],[1M Return vs Nifty]]-AVERAGE(Table2[1M Return vs Nifty]))/_xlfn.STDEV.P(Table2[1M Return vs Nifty])</f>
        <v>-0.84141986431643978</v>
      </c>
      <c r="K324">
        <v>-0.119924429908239</v>
      </c>
      <c r="L324">
        <f>(Table2[[#This Row],[6M Return vs Nifty]]-AVERAGE(Table2[6M Return vs Nifty]))/_xlfn.STDEV.P(Table2[6M Return vs Nifty])</f>
        <v>-7.3808862899981786E-2</v>
      </c>
      <c r="M324">
        <v>-8.2672067922330399</v>
      </c>
      <c r="N324">
        <f>(Table2[[#This Row],[1W Return vs Nifty]]-AVERAGE(Table2[1W Return vs Nifty]))/_xlfn.STDEV.P(Table2[1W Return vs Nifty])</f>
        <v>-0.83901516039954482</v>
      </c>
      <c r="O324">
        <v>484.33</v>
      </c>
      <c r="P324">
        <v>494.10927057450698</v>
      </c>
      <c r="Q324">
        <v>445.28730929058702</v>
      </c>
      <c r="R324">
        <v>35.3355012240444</v>
      </c>
      <c r="S324" s="1">
        <f>(Table2[[#This Row],[Close Price]]-Table2[[#This Row],[20D EMA]])/Table2[[#This Row],[20D EMA]]</f>
        <v>-4.909875498110787E-2</v>
      </c>
      <c r="T324" s="1">
        <f>(Table2[[#This Row],[Close Price]]-Table2[[#This Row],[50D EMA]])/Table2[[#This Row],[50D EMA]]</f>
        <v>-6.7918722786737412E-2</v>
      </c>
      <c r="U324" s="1">
        <f>(Table2[[#This Row],[Close Price]]-Table2[[#This Row],[200D EMA]])/Table2[[#This Row],[200D EMA]]</f>
        <v>3.4276051418866776E-2</v>
      </c>
      <c r="V324">
        <v>0.51024244607402403</v>
      </c>
      <c r="W324">
        <v>444.3</v>
      </c>
      <c r="X324">
        <v>461.95</v>
      </c>
      <c r="Y324">
        <v>443.2</v>
      </c>
      <c r="Z324">
        <v>461.95</v>
      </c>
      <c r="AA324">
        <v>443.2</v>
      </c>
      <c r="AB324">
        <v>551.95000000000005</v>
      </c>
      <c r="AC324" s="1">
        <f>(Table2[[#This Row],[Close Price]]/Table2[[#This Row],[Day Low]])-1</f>
        <v>3.657438667566959E-2</v>
      </c>
      <c r="AD324" s="1">
        <f>(Table2[[#This Row],[Day High]]/Table2[[#This Row],[Close Price]])-1</f>
        <v>3.0398436651828398E-3</v>
      </c>
      <c r="AE324" s="1">
        <f>(Table2[[#This Row],[Close Price]]/Table2[[#This Row],[Current Week Low]])-1</f>
        <v>3.9147111913357513E-2</v>
      </c>
      <c r="AF324" s="1">
        <f>(Table2[[#This Row],[Current Week High]]/Table2[[#This Row],[Close Price]])-1</f>
        <v>3.0398436651828398E-3</v>
      </c>
      <c r="AG324" s="1">
        <f>(Table2[[#This Row],[Close Price]]/Table2[[#This Row],[Current Month Low]])-1</f>
        <v>3.9147111913357513E-2</v>
      </c>
      <c r="AH324" s="1">
        <f>(Table2[[#This Row],[Current Month High]]/Table2[[#This Row],[Close Price]])-1</f>
        <v>0.19845836499837155</v>
      </c>
      <c r="AI324">
        <v>24.709586364129802</v>
      </c>
      <c r="AJ324">
        <v>66.023792357606297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-0.08</v>
      </c>
      <c r="AM324" t="s">
        <v>3146</v>
      </c>
      <c r="AN324">
        <v>-7.43</v>
      </c>
      <c r="AO324" t="s">
        <v>3146</v>
      </c>
      <c r="AP324">
        <v>1.9786788390793002E-2</v>
      </c>
      <c r="AQ324">
        <f>(Table2[[#This Row],[Sharpe Ratio]]-AVERAGE(Table2[Sharpe Ratio]))/_xlfn.STDEV.P(Table2[Sharpe Ratio])</f>
        <v>-0.44053544850353771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212</v>
      </c>
      <c r="AT324">
        <f>_xlfn.RANK.AVG(Table2[[#This Row],[6M Return vs Nifty Z-Score]],Table2[6M Return vs Nifty Z-Score])</f>
        <v>352</v>
      </c>
      <c r="AU324">
        <f>_xlfn.RANK.AVG(Table2[[#This Row],[Sharpe Ratio Z-Score]],Table2[Sharpe Ratio Z-Score])</f>
        <v>447</v>
      </c>
      <c r="AV324">
        <f>(Table2[[#This Row],[Rank 1Y]]+Table2[[#This Row],[Rank 6M]]+Table2[[#This Row],[Rank Sharpe]])/3</f>
        <v>337</v>
      </c>
    </row>
    <row r="325" spans="1:48" x14ac:dyDescent="0.3">
      <c r="A325" t="s">
        <v>589</v>
      </c>
      <c r="B325" t="s">
        <v>590</v>
      </c>
      <c r="C325" t="s">
        <v>3107</v>
      </c>
      <c r="D325" t="s">
        <v>197</v>
      </c>
      <c r="E325">
        <v>32828.598780479901</v>
      </c>
      <c r="F325">
        <v>2333.85</v>
      </c>
      <c r="G325">
        <v>17.0438835854888</v>
      </c>
      <c r="H325">
        <f>(Table2[[#This Row],[1Y Return vs Nifty]]-AVERAGE(Table2[1Y Return vs Nifty]))/_xlfn.STDEV.P(Table2[1Y Return vs Nifty])</f>
        <v>-3.0503010713912832E-2</v>
      </c>
      <c r="I325">
        <v>5.0546823183059102</v>
      </c>
      <c r="J325">
        <f>(Table2[[#This Row],[1M Return vs Nifty]]-AVERAGE(Table2[1M Return vs Nifty]))/_xlfn.STDEV.P(Table2[1M Return vs Nifty])</f>
        <v>0.7789379868625611</v>
      </c>
      <c r="K325">
        <v>10.585267504790499</v>
      </c>
      <c r="L325">
        <f>(Table2[[#This Row],[6M Return vs Nifty]]-AVERAGE(Table2[6M Return vs Nifty]))/_xlfn.STDEV.P(Table2[6M Return vs Nifty])</f>
        <v>0.31227077806935366</v>
      </c>
      <c r="M325">
        <v>-1.5426587387297399</v>
      </c>
      <c r="N325">
        <f>(Table2[[#This Row],[1W Return vs Nifty]]-AVERAGE(Table2[1W Return vs Nifty]))/_xlfn.STDEV.P(Table2[1W Return vs Nifty])</f>
        <v>0.62474685817186104</v>
      </c>
      <c r="O325">
        <v>2368.4899999999998</v>
      </c>
      <c r="P325">
        <v>2405.32625759544</v>
      </c>
      <c r="Q325">
        <v>2243.6166730306199</v>
      </c>
      <c r="R325">
        <v>41.4311677506469</v>
      </c>
      <c r="S325" s="1">
        <f>(Table2[[#This Row],[Close Price]]-Table2[[#This Row],[20D EMA]])/Table2[[#This Row],[20D EMA]]</f>
        <v>-1.4625352017530104E-2</v>
      </c>
      <c r="T325" s="1">
        <f>(Table2[[#This Row],[Close Price]]-Table2[[#This Row],[50D EMA]])/Table2[[#This Row],[50D EMA]]</f>
        <v>-2.9715826437156E-2</v>
      </c>
      <c r="U325" s="1">
        <f>(Table2[[#This Row],[Close Price]]-Table2[[#This Row],[200D EMA]])/Table2[[#This Row],[200D EMA]]</f>
        <v>4.0217800150100992E-2</v>
      </c>
      <c r="V325">
        <v>1.2306681310826</v>
      </c>
      <c r="W325">
        <v>2320.1</v>
      </c>
      <c r="X325">
        <v>2368.25</v>
      </c>
      <c r="Y325">
        <v>2315.1</v>
      </c>
      <c r="Z325">
        <v>2374.6999999999998</v>
      </c>
      <c r="AA325">
        <v>2158.25</v>
      </c>
      <c r="AB325">
        <v>2459</v>
      </c>
      <c r="AC325" s="1">
        <f>(Table2[[#This Row],[Close Price]]/Table2[[#This Row],[Day Low]])-1</f>
        <v>5.9264686866944416E-3</v>
      </c>
      <c r="AD325" s="1">
        <f>(Table2[[#This Row],[Day High]]/Table2[[#This Row],[Close Price]])-1</f>
        <v>1.4739593375752591E-2</v>
      </c>
      <c r="AE325" s="1">
        <f>(Table2[[#This Row],[Close Price]]/Table2[[#This Row],[Current Week Low]])-1</f>
        <v>8.0990022029285846E-3</v>
      </c>
      <c r="AF325" s="1">
        <f>(Table2[[#This Row],[Current Week High]]/Table2[[#This Row],[Close Price]])-1</f>
        <v>1.7503267133706091E-2</v>
      </c>
      <c r="AG325" s="1">
        <f>(Table2[[#This Row],[Close Price]]/Table2[[#This Row],[Current Month Low]])-1</f>
        <v>8.1362214757326523E-2</v>
      </c>
      <c r="AH325" s="1">
        <f>(Table2[[#This Row],[Current Month High]]/Table2[[#This Row],[Close Price]])-1</f>
        <v>5.3623840435332193E-2</v>
      </c>
      <c r="AI325">
        <v>31.1695267476487</v>
      </c>
      <c r="AJ325">
        <v>48.430692911883398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-0.03</v>
      </c>
      <c r="AM325" t="s">
        <v>3146</v>
      </c>
      <c r="AN325">
        <v>-0.41</v>
      </c>
      <c r="AO325" t="s">
        <v>3146</v>
      </c>
      <c r="AP325">
        <v>2.5333539339789999E-3</v>
      </c>
      <c r="AQ325">
        <f>(Table2[[#This Row],[Sharpe Ratio]]-AVERAGE(Table2[Sharpe Ratio]))/_xlfn.STDEV.P(Table2[Sharpe Ratio])</f>
        <v>-0.64560496464536332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305</v>
      </c>
      <c r="AT325">
        <f>_xlfn.RANK.AVG(Table2[[#This Row],[6M Return vs Nifty Z-Score]],Table2[6M Return vs Nifty Z-Score])</f>
        <v>218</v>
      </c>
      <c r="AU325">
        <f>_xlfn.RANK.AVG(Table2[[#This Row],[Sharpe Ratio Z-Score]],Table2[Sharpe Ratio Z-Score])</f>
        <v>489</v>
      </c>
      <c r="AV325">
        <f>(Table2[[#This Row],[Rank 1Y]]+Table2[[#This Row],[Rank 6M]]+Table2[[#This Row],[Rank Sharpe]])/3</f>
        <v>337.33333333333331</v>
      </c>
    </row>
    <row r="326" spans="1:48" x14ac:dyDescent="0.3">
      <c r="A326" t="s">
        <v>209</v>
      </c>
      <c r="B326" t="s">
        <v>210</v>
      </c>
      <c r="C326" t="s">
        <v>3114</v>
      </c>
      <c r="D326" t="s">
        <v>136</v>
      </c>
      <c r="E326">
        <v>118332.1457232</v>
      </c>
      <c r="F326">
        <v>1187.5999999999999</v>
      </c>
      <c r="G326">
        <v>27.778871282295501</v>
      </c>
      <c r="H326">
        <f>(Table2[[#This Row],[1Y Return vs Nifty]]-AVERAGE(Table2[1Y Return vs Nifty]))/_xlfn.STDEV.P(Table2[1Y Return vs Nifty])</f>
        <v>0.16062040641498276</v>
      </c>
      <c r="I326">
        <v>-7.0236973001294096</v>
      </c>
      <c r="J326">
        <f>(Table2[[#This Row],[1M Return vs Nifty]]-AVERAGE(Table2[1M Return vs Nifty]))/_xlfn.STDEV.P(Table2[1M Return vs Nifty])</f>
        <v>-0.61739458438422357</v>
      </c>
      <c r="K326">
        <v>-11.240311801821299</v>
      </c>
      <c r="L326">
        <f>(Table2[[#This Row],[6M Return vs Nifty]]-AVERAGE(Table2[6M Return vs Nifty]))/_xlfn.STDEV.P(Table2[6M Return vs Nifty])</f>
        <v>-0.47486240684178394</v>
      </c>
      <c r="M326">
        <v>-3.1206175311284801</v>
      </c>
      <c r="N326">
        <f>(Table2[[#This Row],[1W Return vs Nifty]]-AVERAGE(Table2[1W Return vs Nifty]))/_xlfn.STDEV.P(Table2[1W Return vs Nifty])</f>
        <v>0.281265611728725</v>
      </c>
      <c r="O326">
        <v>1164.71</v>
      </c>
      <c r="P326">
        <v>1218.83262004879</v>
      </c>
      <c r="Q326">
        <v>1191.64665108603</v>
      </c>
      <c r="R326">
        <v>59.790558519075397</v>
      </c>
      <c r="S326" s="1">
        <f>(Table2[[#This Row],[Close Price]]-Table2[[#This Row],[20D EMA]])/Table2[[#This Row],[20D EMA]]</f>
        <v>1.9652960822865669E-2</v>
      </c>
      <c r="T326" s="1">
        <f>(Table2[[#This Row],[Close Price]]-Table2[[#This Row],[50D EMA]])/Table2[[#This Row],[50D EMA]]</f>
        <v>-2.5625028026850662E-2</v>
      </c>
      <c r="U326" s="1">
        <f>(Table2[[#This Row],[Close Price]]-Table2[[#This Row],[200D EMA]])/Table2[[#This Row],[200D EMA]]</f>
        <v>-3.3958481587995325E-3</v>
      </c>
      <c r="V326">
        <v>0.90813533447848804</v>
      </c>
      <c r="W326">
        <v>1097.4000000000001</v>
      </c>
      <c r="X326">
        <v>1198.7</v>
      </c>
      <c r="Y326">
        <v>1043.05</v>
      </c>
      <c r="Z326">
        <v>1198.7</v>
      </c>
      <c r="AA326">
        <v>1043.05</v>
      </c>
      <c r="AB326">
        <v>1252</v>
      </c>
      <c r="AC326" s="1">
        <f>(Table2[[#This Row],[Close Price]]/Table2[[#This Row],[Day Low]])-1</f>
        <v>8.2194277382904968E-2</v>
      </c>
      <c r="AD326" s="1">
        <f>(Table2[[#This Row],[Day High]]/Table2[[#This Row],[Close Price]])-1</f>
        <v>9.3465813405189113E-3</v>
      </c>
      <c r="AE326" s="1">
        <f>(Table2[[#This Row],[Close Price]]/Table2[[#This Row],[Current Week Low]])-1</f>
        <v>0.13858396050045529</v>
      </c>
      <c r="AF326" s="1">
        <f>(Table2[[#This Row],[Current Week High]]/Table2[[#This Row],[Close Price]])-1</f>
        <v>9.3465813405189113E-3</v>
      </c>
      <c r="AG326" s="1">
        <f>(Table2[[#This Row],[Close Price]]/Table2[[#This Row],[Current Month Low]])-1</f>
        <v>0.13858396050045529</v>
      </c>
      <c r="AH326" s="1">
        <f>(Table2[[#This Row],[Current Month High]]/Table2[[#This Row],[Close Price]])-1</f>
        <v>5.4227012462108481E-2</v>
      </c>
      <c r="AI326">
        <v>38.931458403502802</v>
      </c>
      <c r="AJ326">
        <v>60.010778765831297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-0.03</v>
      </c>
      <c r="AM326" t="s">
        <v>3146</v>
      </c>
      <c r="AN326">
        <v>1.52</v>
      </c>
      <c r="AO326" t="s">
        <v>3147</v>
      </c>
      <c r="AP326">
        <v>7.5488591997488003E-2</v>
      </c>
      <c r="AQ326">
        <f>(Table2[[#This Row],[Sharpe Ratio]]-AVERAGE(Table2[Sharpe Ratio]))/_xlfn.STDEV.P(Table2[Sharpe Ratio])</f>
        <v>0.22152067385537547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237</v>
      </c>
      <c r="AT326">
        <f>_xlfn.RANK.AVG(Table2[[#This Row],[6M Return vs Nifty Z-Score]],Table2[6M Return vs Nifty Z-Score])</f>
        <v>496</v>
      </c>
      <c r="AU326">
        <f>_xlfn.RANK.AVG(Table2[[#This Row],[Sharpe Ratio Z-Score]],Table2[Sharpe Ratio Z-Score])</f>
        <v>282</v>
      </c>
      <c r="AV326">
        <f>(Table2[[#This Row],[Rank 1Y]]+Table2[[#This Row],[Rank 6M]]+Table2[[#This Row],[Rank Sharpe]])/3</f>
        <v>338.33333333333331</v>
      </c>
    </row>
    <row r="327" spans="1:48" x14ac:dyDescent="0.3">
      <c r="A327" t="s">
        <v>1393</v>
      </c>
      <c r="B327" t="s">
        <v>1394</v>
      </c>
      <c r="C327" t="s">
        <v>3119</v>
      </c>
      <c r="D327" t="s">
        <v>1395</v>
      </c>
      <c r="E327">
        <v>7549.41546036</v>
      </c>
      <c r="F327">
        <v>445.65</v>
      </c>
      <c r="G327">
        <v>-12.126121606683601</v>
      </c>
      <c r="H327">
        <f>(Table2[[#This Row],[1Y Return vs Nifty]]-AVERAGE(Table2[1Y Return vs Nifty]))/_xlfn.STDEV.P(Table2[1Y Return vs Nifty])</f>
        <v>-0.54983952300949868</v>
      </c>
      <c r="I327">
        <v>4.0233575681048599</v>
      </c>
      <c r="J327">
        <f>(Table2[[#This Row],[1M Return vs Nifty]]-AVERAGE(Table2[1M Return vs Nifty]))/_xlfn.STDEV.P(Table2[1M Return vs Nifty])</f>
        <v>0.65971070756421157</v>
      </c>
      <c r="K327">
        <v>8.9002573375225094</v>
      </c>
      <c r="L327">
        <f>(Table2[[#This Row],[6M Return vs Nifty]]-AVERAGE(Table2[6M Return vs Nifty]))/_xlfn.STDEV.P(Table2[6M Return vs Nifty])</f>
        <v>0.25150137529948052</v>
      </c>
      <c r="M327">
        <v>-7.7217009172099198</v>
      </c>
      <c r="N327">
        <f>(Table2[[#This Row],[1W Return vs Nifty]]-AVERAGE(Table2[1W Return vs Nifty]))/_xlfn.STDEV.P(Table2[1W Return vs Nifty])</f>
        <v>-0.72027249183456787</v>
      </c>
      <c r="O327">
        <v>470.07</v>
      </c>
      <c r="P327">
        <v>473.89367600314301</v>
      </c>
      <c r="Q327">
        <v>445.13097012274801</v>
      </c>
      <c r="R327">
        <v>30.1471526595612</v>
      </c>
      <c r="S327" s="1">
        <f>(Table2[[#This Row],[Close Price]]-Table2[[#This Row],[20D EMA]])/Table2[[#This Row],[20D EMA]]</f>
        <v>-5.1949709617716548E-2</v>
      </c>
      <c r="T327" s="1">
        <f>(Table2[[#This Row],[Close Price]]-Table2[[#This Row],[50D EMA]])/Table2[[#This Row],[50D EMA]]</f>
        <v>-5.9599183178286844E-2</v>
      </c>
      <c r="U327" s="1">
        <f>(Table2[[#This Row],[Close Price]]-Table2[[#This Row],[200D EMA]])/Table2[[#This Row],[200D EMA]]</f>
        <v>1.1660160988323069E-3</v>
      </c>
      <c r="V327">
        <v>0.55102629812835602</v>
      </c>
      <c r="W327">
        <v>434.25</v>
      </c>
      <c r="X327">
        <v>447.7</v>
      </c>
      <c r="Y327">
        <v>434.25</v>
      </c>
      <c r="Z327">
        <v>447.7</v>
      </c>
      <c r="AA327">
        <v>434.25</v>
      </c>
      <c r="AB327">
        <v>523.35</v>
      </c>
      <c r="AC327" s="1">
        <f>(Table2[[#This Row],[Close Price]]/Table2[[#This Row],[Day Low]])-1</f>
        <v>2.6252158894645827E-2</v>
      </c>
      <c r="AD327" s="1">
        <f>(Table2[[#This Row],[Day High]]/Table2[[#This Row],[Close Price]])-1</f>
        <v>4.6000224391338218E-3</v>
      </c>
      <c r="AE327" s="1">
        <f>(Table2[[#This Row],[Close Price]]/Table2[[#This Row],[Current Week Low]])-1</f>
        <v>2.6252158894645827E-2</v>
      </c>
      <c r="AF327" s="1">
        <f>(Table2[[#This Row],[Current Week High]]/Table2[[#This Row],[Close Price]])-1</f>
        <v>4.6000224391338218E-3</v>
      </c>
      <c r="AG327" s="1">
        <f>(Table2[[#This Row],[Close Price]]/Table2[[#This Row],[Current Month Low]])-1</f>
        <v>2.6252158894645827E-2</v>
      </c>
      <c r="AH327" s="1">
        <f>(Table2[[#This Row],[Current Month High]]/Table2[[#This Row],[Close Price]])-1</f>
        <v>0.17435207001009778</v>
      </c>
      <c r="AI327">
        <v>43.329967463255898</v>
      </c>
      <c r="AJ327">
        <v>39.658414290191097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-7.0000000000000007E-2</v>
      </c>
      <c r="AM327" t="s">
        <v>3146</v>
      </c>
      <c r="AN327">
        <v>-11.86</v>
      </c>
      <c r="AO327" t="s">
        <v>3146</v>
      </c>
      <c r="AP327">
        <v>7.5801457499453995E-2</v>
      </c>
      <c r="AQ327">
        <f>(Table2[[#This Row],[Sharpe Ratio]]-AVERAGE(Table2[Sharpe Ratio]))/_xlfn.STDEV.P(Table2[Sharpe Ratio])</f>
        <v>0.22523930606545678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499</v>
      </c>
      <c r="AT327">
        <f>_xlfn.RANK.AVG(Table2[[#This Row],[6M Return vs Nifty Z-Score]],Table2[6M Return vs Nifty Z-Score])</f>
        <v>235</v>
      </c>
      <c r="AU327">
        <f>_xlfn.RANK.AVG(Table2[[#This Row],[Sharpe Ratio Z-Score]],Table2[Sharpe Ratio Z-Score])</f>
        <v>281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1320</v>
      </c>
      <c r="B328" t="s">
        <v>1321</v>
      </c>
      <c r="C328" t="s">
        <v>3112</v>
      </c>
      <c r="D328" t="s">
        <v>282</v>
      </c>
      <c r="E328">
        <v>8329.6118436300003</v>
      </c>
      <c r="F328">
        <v>1409.1</v>
      </c>
      <c r="G328">
        <v>79.531788566779795</v>
      </c>
      <c r="H328">
        <f>(Table2[[#This Row],[1Y Return vs Nifty]]-AVERAGE(Table2[1Y Return vs Nifty]))/_xlfn.STDEV.P(Table2[1Y Return vs Nifty])</f>
        <v>1.0820182391057478</v>
      </c>
      <c r="I328">
        <v>1.10786369150494</v>
      </c>
      <c r="J328">
        <f>(Table2[[#This Row],[1M Return vs Nifty]]-AVERAGE(Table2[1M Return vs Nifty]))/_xlfn.STDEV.P(Table2[1M Return vs Nifty])</f>
        <v>0.32266226317243024</v>
      </c>
      <c r="K328">
        <v>-4.2517934439398699</v>
      </c>
      <c r="L328">
        <f>(Table2[[#This Row],[6M Return vs Nifty]]-AVERAGE(Table2[6M Return vs Nifty]))/_xlfn.STDEV.P(Table2[6M Return vs Nifty])</f>
        <v>-0.22282352001220354</v>
      </c>
      <c r="M328">
        <v>-7.1495996299975504</v>
      </c>
      <c r="N328">
        <f>(Table2[[#This Row],[1W Return vs Nifty]]-AVERAGE(Table2[1W Return vs Nifty]))/_xlfn.STDEV.P(Table2[1W Return vs Nifty])</f>
        <v>-0.59574068265803815</v>
      </c>
      <c r="O328">
        <v>1472.33</v>
      </c>
      <c r="P328">
        <v>1509.85342228954</v>
      </c>
      <c r="Q328">
        <v>1374.0466809818399</v>
      </c>
      <c r="R328">
        <v>31.877986807358699</v>
      </c>
      <c r="S328" s="1">
        <f>(Table2[[#This Row],[Close Price]]-Table2[[#This Row],[20D EMA]])/Table2[[#This Row],[20D EMA]]</f>
        <v>-4.2945535307981245E-2</v>
      </c>
      <c r="T328" s="1">
        <f>(Table2[[#This Row],[Close Price]]-Table2[[#This Row],[50D EMA]])/Table2[[#This Row],[50D EMA]]</f>
        <v>-6.6730598349578701E-2</v>
      </c>
      <c r="U328" s="1">
        <f>(Table2[[#This Row],[Close Price]]-Table2[[#This Row],[200D EMA]])/Table2[[#This Row],[200D EMA]]</f>
        <v>2.5511010290503559E-2</v>
      </c>
      <c r="V328">
        <v>0.73097432594381995</v>
      </c>
      <c r="W328">
        <v>1398</v>
      </c>
      <c r="X328">
        <v>1443.2</v>
      </c>
      <c r="Y328">
        <v>1382.4</v>
      </c>
      <c r="Z328">
        <v>1443.2</v>
      </c>
      <c r="AA328">
        <v>1320.05</v>
      </c>
      <c r="AB328">
        <v>1596.3</v>
      </c>
      <c r="AC328" s="1">
        <f>(Table2[[#This Row],[Close Price]]/Table2[[#This Row],[Day Low]])-1</f>
        <v>7.9399141630900338E-3</v>
      </c>
      <c r="AD328" s="1">
        <f>(Table2[[#This Row],[Day High]]/Table2[[#This Row],[Close Price]])-1</f>
        <v>2.4199843871975046E-2</v>
      </c>
      <c r="AE328" s="1">
        <f>(Table2[[#This Row],[Close Price]]/Table2[[#This Row],[Current Week Low]])-1</f>
        <v>1.9314236111110938E-2</v>
      </c>
      <c r="AF328" s="1">
        <f>(Table2[[#This Row],[Current Week High]]/Table2[[#This Row],[Close Price]])-1</f>
        <v>2.4199843871975046E-2</v>
      </c>
      <c r="AG328" s="1">
        <f>(Table2[[#This Row],[Close Price]]/Table2[[#This Row],[Current Month Low]])-1</f>
        <v>6.7459565925533038E-2</v>
      </c>
      <c r="AH328" s="1">
        <f>(Table2[[#This Row],[Current Month High]]/Table2[[#This Row],[Close Price]])-1</f>
        <v>0.13285075580157546</v>
      </c>
      <c r="AI328">
        <v>47.611950890639399</v>
      </c>
      <c r="AJ328">
        <v>119.349315068493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</v>
      </c>
      <c r="AM328" t="s">
        <v>3146</v>
      </c>
      <c r="AN328">
        <v>-6.11</v>
      </c>
      <c r="AO328" t="s">
        <v>3146</v>
      </c>
      <c r="AQ328">
        <f>(Table2[[#This Row],[Sharpe Ratio]]-AVERAGE(Table2[Sharpe Ratio]))/_xlfn.STDEV.P(Table2[Sharpe Ratio])</f>
        <v>-0.67571570385832558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91</v>
      </c>
      <c r="AT328">
        <f>_xlfn.RANK.AVG(Table2[[#This Row],[6M Return vs Nifty Z-Score]],Table2[6M Return vs Nifty Z-Score])</f>
        <v>403</v>
      </c>
      <c r="AU328">
        <f>_xlfn.RANK.AVG(Table2[[#This Row],[Sharpe Ratio Z-Score]],Table2[Sharpe Ratio Z-Score])</f>
        <v>521.5</v>
      </c>
      <c r="AV328">
        <f>(Table2[[#This Row],[Rank 1Y]]+Table2[[#This Row],[Rank 6M]]+Table2[[#This Row],[Rank Sharpe]])/3</f>
        <v>338.5</v>
      </c>
    </row>
    <row r="329" spans="1:48" x14ac:dyDescent="0.3">
      <c r="A329" t="s">
        <v>2020</v>
      </c>
      <c r="B329" t="s">
        <v>2021</v>
      </c>
      <c r="C329" t="s">
        <v>3115</v>
      </c>
      <c r="D329" t="s">
        <v>285</v>
      </c>
      <c r="E329">
        <v>3109.5272043999998</v>
      </c>
      <c r="F329">
        <v>303.7</v>
      </c>
      <c r="G329">
        <v>25.4745770975541</v>
      </c>
      <c r="H329">
        <f>(Table2[[#This Row],[1Y Return vs Nifty]]-AVERAGE(Table2[1Y Return vs Nifty]))/_xlfn.STDEV.P(Table2[1Y Return vs Nifty])</f>
        <v>0.11959524727213391</v>
      </c>
      <c r="I329">
        <v>0.44392816655603801</v>
      </c>
      <c r="J329">
        <f>(Table2[[#This Row],[1M Return vs Nifty]]-AVERAGE(Table2[1M Return vs Nifty]))/_xlfn.STDEV.P(Table2[1M Return vs Nifty])</f>
        <v>0.24590736491778498</v>
      </c>
      <c r="K329">
        <v>4.1377185027830699</v>
      </c>
      <c r="L329">
        <f>(Table2[[#This Row],[6M Return vs Nifty]]-AVERAGE(Table2[6M Return vs Nifty]))/_xlfn.STDEV.P(Table2[6M Return vs Nifty])</f>
        <v>7.974179409488022E-2</v>
      </c>
      <c r="M329">
        <v>1.0148304850251</v>
      </c>
      <c r="N329">
        <f>(Table2[[#This Row],[1W Return vs Nifty]]-AVERAGE(Table2[1W Return vs Nifty]))/_xlfn.STDEV.P(Table2[1W Return vs Nifty])</f>
        <v>1.1814468116635632</v>
      </c>
      <c r="O329">
        <v>309.70999999999998</v>
      </c>
      <c r="P329">
        <v>316.90036421774403</v>
      </c>
      <c r="Q329">
        <v>288.59377704899202</v>
      </c>
      <c r="R329">
        <v>47.215975593325702</v>
      </c>
      <c r="S329" s="1">
        <f>(Table2[[#This Row],[Close Price]]-Table2[[#This Row],[20D EMA]])/Table2[[#This Row],[20D EMA]]</f>
        <v>-1.9405250072648577E-2</v>
      </c>
      <c r="T329" s="1">
        <f>(Table2[[#This Row],[Close Price]]-Table2[[#This Row],[50D EMA]])/Table2[[#This Row],[50D EMA]]</f>
        <v>-4.1654619900259864E-2</v>
      </c>
      <c r="U329" s="1">
        <f>(Table2[[#This Row],[Close Price]]-Table2[[#This Row],[200D EMA]])/Table2[[#This Row],[200D EMA]]</f>
        <v>5.2344243543558856E-2</v>
      </c>
      <c r="V329">
        <v>0.671664142856504</v>
      </c>
      <c r="W329">
        <v>297.64999999999998</v>
      </c>
      <c r="X329">
        <v>309</v>
      </c>
      <c r="Y329">
        <v>287.3</v>
      </c>
      <c r="Z329">
        <v>309</v>
      </c>
      <c r="AA329">
        <v>284.25</v>
      </c>
      <c r="AB329">
        <v>337</v>
      </c>
      <c r="AC329" s="1">
        <f>(Table2[[#This Row],[Close Price]]/Table2[[#This Row],[Day Low]])-1</f>
        <v>2.0325886107844804E-2</v>
      </c>
      <c r="AD329" s="1">
        <f>(Table2[[#This Row],[Day High]]/Table2[[#This Row],[Close Price]])-1</f>
        <v>1.7451432334540717E-2</v>
      </c>
      <c r="AE329" s="1">
        <f>(Table2[[#This Row],[Close Price]]/Table2[[#This Row],[Current Week Low]])-1</f>
        <v>5.7083188304907662E-2</v>
      </c>
      <c r="AF329" s="1">
        <f>(Table2[[#This Row],[Current Week High]]/Table2[[#This Row],[Close Price]])-1</f>
        <v>1.7451432334540717E-2</v>
      </c>
      <c r="AG329" s="1">
        <f>(Table2[[#This Row],[Close Price]]/Table2[[#This Row],[Current Month Low]])-1</f>
        <v>6.8425681618293765E-2</v>
      </c>
      <c r="AH329" s="1">
        <f>(Table2[[#This Row],[Current Month High]]/Table2[[#This Row],[Close Price]])-1</f>
        <v>0.10964767863022717</v>
      </c>
      <c r="AI329">
        <v>19.476457029963701</v>
      </c>
      <c r="AJ329">
        <v>60.687830687830598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3146</v>
      </c>
      <c r="AN329">
        <v>-4.3899999999999997</v>
      </c>
      <c r="AO329" t="s">
        <v>3146</v>
      </c>
      <c r="AP329">
        <v>1.3503766500803E-2</v>
      </c>
      <c r="AQ329">
        <f>(Table2[[#This Row],[Sharpe Ratio]]-AVERAGE(Table2[Sharpe Ratio]))/_xlfn.STDEV.P(Table2[Sharpe Ratio])</f>
        <v>-0.51521369660039074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255</v>
      </c>
      <c r="AT329">
        <f>_xlfn.RANK.AVG(Table2[[#This Row],[6M Return vs Nifty Z-Score]],Table2[6M Return vs Nifty Z-Score])</f>
        <v>297</v>
      </c>
      <c r="AU329">
        <f>_xlfn.RANK.AVG(Table2[[#This Row],[Sharpe Ratio Z-Score]],Table2[Sharpe Ratio Z-Score])</f>
        <v>465</v>
      </c>
      <c r="AV329">
        <f>(Table2[[#This Row],[Rank 1Y]]+Table2[[#This Row],[Rank 6M]]+Table2[[#This Row],[Rank Sharpe]])/3</f>
        <v>339</v>
      </c>
    </row>
    <row r="330" spans="1:48" x14ac:dyDescent="0.3">
      <c r="A330" t="s">
        <v>1124</v>
      </c>
      <c r="B330" t="s">
        <v>1125</v>
      </c>
      <c r="C330" t="s">
        <v>3111</v>
      </c>
      <c r="D330" t="s">
        <v>454</v>
      </c>
      <c r="E330">
        <v>10653.053993325</v>
      </c>
      <c r="F330">
        <v>2179.35</v>
      </c>
      <c r="G330">
        <v>-25.024567986297299</v>
      </c>
      <c r="H330">
        <f>(Table2[[#This Row],[1Y Return vs Nifty]]-AVERAGE(Table2[1Y Return vs Nifty]))/_xlfn.STDEV.P(Table2[1Y Return vs Nifty])</f>
        <v>-0.77948069422937016</v>
      </c>
      <c r="I330">
        <v>0.38351015287919399</v>
      </c>
      <c r="J330">
        <f>(Table2[[#This Row],[1M Return vs Nifty]]-AVERAGE(Table2[1M Return vs Nifty]))/_xlfn.STDEV.P(Table2[1M Return vs Nifty])</f>
        <v>0.23892268294453031</v>
      </c>
      <c r="K330">
        <v>-3.74034606499331</v>
      </c>
      <c r="L330">
        <f>(Table2[[#This Row],[6M Return vs Nifty]]-AVERAGE(Table2[6M Return vs Nifty]))/_xlfn.STDEV.P(Table2[6M Return vs Nifty])</f>
        <v>-0.20437831868906142</v>
      </c>
      <c r="M330">
        <v>-9.5376734920321198</v>
      </c>
      <c r="N330">
        <f>(Table2[[#This Row],[1W Return vs Nifty]]-AVERAGE(Table2[1W Return vs Nifty]))/_xlfn.STDEV.P(Table2[1W Return vs Nifty])</f>
        <v>-1.1155632475318575</v>
      </c>
      <c r="O330">
        <v>2374.54</v>
      </c>
      <c r="P330">
        <v>2385.58109220713</v>
      </c>
      <c r="Q330">
        <v>2162.7999904621302</v>
      </c>
      <c r="R330">
        <v>19.515243269267</v>
      </c>
      <c r="S330" s="1">
        <f>(Table2[[#This Row],[Close Price]]-Table2[[#This Row],[20D EMA]])/Table2[[#This Row],[20D EMA]]</f>
        <v>-8.220118422936655E-2</v>
      </c>
      <c r="T330" s="1">
        <f>(Table2[[#This Row],[Close Price]]-Table2[[#This Row],[50D EMA]])/Table2[[#This Row],[50D EMA]]</f>
        <v>-8.6448996800325056E-2</v>
      </c>
      <c r="U330" s="1">
        <f>(Table2[[#This Row],[Close Price]]-Table2[[#This Row],[200D EMA]])/Table2[[#This Row],[200D EMA]]</f>
        <v>7.6521220690099409E-3</v>
      </c>
      <c r="V330">
        <v>0.44734168000607499</v>
      </c>
      <c r="W330">
        <v>2155.8000000000002</v>
      </c>
      <c r="X330">
        <v>2217.75</v>
      </c>
      <c r="Y330">
        <v>2144.3000000000002</v>
      </c>
      <c r="Z330">
        <v>2219.15</v>
      </c>
      <c r="AA330">
        <v>2144.3000000000002</v>
      </c>
      <c r="AB330">
        <v>2700</v>
      </c>
      <c r="AC330" s="1">
        <f>(Table2[[#This Row],[Close Price]]/Table2[[#This Row],[Day Low]])-1</f>
        <v>1.0924018925688728E-2</v>
      </c>
      <c r="AD330" s="1">
        <f>(Table2[[#This Row],[Day High]]/Table2[[#This Row],[Close Price]])-1</f>
        <v>1.7619932548695649E-2</v>
      </c>
      <c r="AE330" s="1">
        <f>(Table2[[#This Row],[Close Price]]/Table2[[#This Row],[Current Week Low]])-1</f>
        <v>1.6345660588536814E-2</v>
      </c>
      <c r="AF330" s="1">
        <f>(Table2[[#This Row],[Current Week High]]/Table2[[#This Row],[Close Price]])-1</f>
        <v>1.8262325922866918E-2</v>
      </c>
      <c r="AG330" s="1">
        <f>(Table2[[#This Row],[Close Price]]/Table2[[#This Row],[Current Month Low]])-1</f>
        <v>1.6345660588536814E-2</v>
      </c>
      <c r="AH330" s="1">
        <f>(Table2[[#This Row],[Current Month High]]/Table2[[#This Row],[Close Price]])-1</f>
        <v>0.23890150733016724</v>
      </c>
      <c r="AI330">
        <v>23.8901507330167</v>
      </c>
      <c r="AJ330">
        <v>32.1939827732621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-0.01</v>
      </c>
      <c r="AM330" t="s">
        <v>3146</v>
      </c>
      <c r="AN330">
        <v>-16.53</v>
      </c>
      <c r="AO330" t="s">
        <v>3146</v>
      </c>
      <c r="AP330">
        <v>0.18453492663607199</v>
      </c>
      <c r="AQ330">
        <f>(Table2[[#This Row],[Sharpe Ratio]]-AVERAGE(Table2[Sharpe Ratio]))/_xlfn.STDEV.P(Table2[Sharpe Ratio])</f>
        <v>1.5176150333492573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580</v>
      </c>
      <c r="AT330">
        <f>_xlfn.RANK.AVG(Table2[[#This Row],[6M Return vs Nifty Z-Score]],Table2[6M Return vs Nifty Z-Score])</f>
        <v>399</v>
      </c>
      <c r="AU330">
        <f>_xlfn.RANK.AVG(Table2[[#This Row],[Sharpe Ratio Z-Score]],Table2[Sharpe Ratio Z-Score])</f>
        <v>44</v>
      </c>
      <c r="AV330">
        <f>(Table2[[#This Row],[Rank 1Y]]+Table2[[#This Row],[Rank 6M]]+Table2[[#This Row],[Rank Sharpe]])/3</f>
        <v>341</v>
      </c>
    </row>
    <row r="331" spans="1:48" x14ac:dyDescent="0.3">
      <c r="A331" t="s">
        <v>1198</v>
      </c>
      <c r="B331" t="s">
        <v>1199</v>
      </c>
      <c r="C331" t="s">
        <v>3117</v>
      </c>
      <c r="D331" t="s">
        <v>1065</v>
      </c>
      <c r="E331">
        <v>9621.2264517999993</v>
      </c>
      <c r="F331">
        <v>500.2</v>
      </c>
      <c r="G331">
        <v>20.793154711695902</v>
      </c>
      <c r="H331">
        <f>(Table2[[#This Row],[1Y Return vs Nifty]]-AVERAGE(Table2[1Y Return vs Nifty]))/_xlfn.STDEV.P(Table2[1Y Return vs Nifty])</f>
        <v>3.6248207789724637E-2</v>
      </c>
      <c r="I331">
        <v>-8.2387737820903606</v>
      </c>
      <c r="J331">
        <f>(Table2[[#This Row],[1M Return vs Nifty]]-AVERAGE(Table2[1M Return vs Nifty]))/_xlfn.STDEV.P(Table2[1M Return vs Nifty])</f>
        <v>-0.75786465751625376</v>
      </c>
      <c r="K331">
        <v>5.9657931724694899</v>
      </c>
      <c r="L331">
        <f>(Table2[[#This Row],[6M Return vs Nifty]]-AVERAGE(Table2[6M Return vs Nifty]))/_xlfn.STDEV.P(Table2[6M Return vs Nifty])</f>
        <v>0.14567077663371888</v>
      </c>
      <c r="M331">
        <v>-5.5019454090925901</v>
      </c>
      <c r="N331">
        <f>(Table2[[#This Row],[1W Return vs Nifty]]-AVERAGE(Table2[1W Return vs Nifty]))/_xlfn.STDEV.P(Table2[1W Return vs Nifty])</f>
        <v>-0.23708852505421588</v>
      </c>
      <c r="O331">
        <v>533.16999999999996</v>
      </c>
      <c r="P331">
        <v>538.89287343609203</v>
      </c>
      <c r="Q331">
        <v>484.21095722517498</v>
      </c>
      <c r="R331">
        <v>37.256617221292899</v>
      </c>
      <c r="S331" s="1">
        <f>(Table2[[#This Row],[Close Price]]-Table2[[#This Row],[20D EMA]])/Table2[[#This Row],[20D EMA]]</f>
        <v>-6.1837687791886212E-2</v>
      </c>
      <c r="T331" s="1">
        <f>(Table2[[#This Row],[Close Price]]-Table2[[#This Row],[50D EMA]])/Table2[[#This Row],[50D EMA]]</f>
        <v>-7.180067754353163E-2</v>
      </c>
      <c r="U331" s="1">
        <f>(Table2[[#This Row],[Close Price]]-Table2[[#This Row],[200D EMA]])/Table2[[#This Row],[200D EMA]]</f>
        <v>3.3020819822938342E-2</v>
      </c>
      <c r="V331">
        <v>0.80170821306776496</v>
      </c>
      <c r="W331">
        <v>480</v>
      </c>
      <c r="X331">
        <v>503.7</v>
      </c>
      <c r="Y331">
        <v>468</v>
      </c>
      <c r="Z331">
        <v>503.7</v>
      </c>
      <c r="AA331">
        <v>466.4</v>
      </c>
      <c r="AB331">
        <v>688.9</v>
      </c>
      <c r="AC331" s="1">
        <f>(Table2[[#This Row],[Close Price]]/Table2[[#This Row],[Day Low]])-1</f>
        <v>4.208333333333325E-2</v>
      </c>
      <c r="AD331" s="1">
        <f>(Table2[[#This Row],[Day High]]/Table2[[#This Row],[Close Price]])-1</f>
        <v>6.9972011195522654E-3</v>
      </c>
      <c r="AE331" s="1">
        <f>(Table2[[#This Row],[Close Price]]/Table2[[#This Row],[Current Week Low]])-1</f>
        <v>6.8803418803418781E-2</v>
      </c>
      <c r="AF331" s="1">
        <f>(Table2[[#This Row],[Current Week High]]/Table2[[#This Row],[Close Price]])-1</f>
        <v>6.9972011195522654E-3</v>
      </c>
      <c r="AG331" s="1">
        <f>(Table2[[#This Row],[Close Price]]/Table2[[#This Row],[Current Month Low]])-1</f>
        <v>7.2469982847341408E-2</v>
      </c>
      <c r="AH331" s="1">
        <f>(Table2[[#This Row],[Current Month High]]/Table2[[#This Row],[Close Price]])-1</f>
        <v>0.37724910035985615</v>
      </c>
      <c r="AI331">
        <v>37.724910035985602</v>
      </c>
      <c r="AJ331">
        <v>61.563307493540002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0.13</v>
      </c>
      <c r="AM331" t="s">
        <v>3147</v>
      </c>
      <c r="AN331">
        <v>-14.88</v>
      </c>
      <c r="AO331" t="s">
        <v>3146</v>
      </c>
      <c r="AP331">
        <v>1.3515807822248E-2</v>
      </c>
      <c r="AQ331">
        <f>(Table2[[#This Row],[Sharpe Ratio]]-AVERAGE(Table2[Sharpe Ratio]))/_xlfn.STDEV.P(Table2[Sharpe Ratio])</f>
        <v>-0.51507057680771318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282</v>
      </c>
      <c r="AT331">
        <f>_xlfn.RANK.AVG(Table2[[#This Row],[6M Return vs Nifty Z-Score]],Table2[6M Return vs Nifty Z-Score])</f>
        <v>278</v>
      </c>
      <c r="AU331">
        <f>_xlfn.RANK.AVG(Table2[[#This Row],[Sharpe Ratio Z-Score]],Table2[Sharpe Ratio Z-Score])</f>
        <v>464</v>
      </c>
      <c r="AV331">
        <f>(Table2[[#This Row],[Rank 1Y]]+Table2[[#This Row],[Rank 6M]]+Table2[[#This Row],[Rank Sharpe]])/3</f>
        <v>341.33333333333331</v>
      </c>
    </row>
    <row r="332" spans="1:48" x14ac:dyDescent="0.3">
      <c r="A332" t="s">
        <v>183</v>
      </c>
      <c r="B332" t="s">
        <v>184</v>
      </c>
      <c r="C332" t="s">
        <v>3103</v>
      </c>
      <c r="D332" t="s">
        <v>128</v>
      </c>
      <c r="E332">
        <v>136512.10675800001</v>
      </c>
      <c r="F332">
        <v>5667.5</v>
      </c>
      <c r="G332">
        <v>-1.42503098796759</v>
      </c>
      <c r="H332">
        <f>(Table2[[#This Row],[1Y Return vs Nifty]]-AVERAGE(Table2[1Y Return vs Nifty]))/_xlfn.STDEV.P(Table2[1Y Return vs Nifty])</f>
        <v>-0.35931960218431142</v>
      </c>
      <c r="I332">
        <v>-2.0856436211576801</v>
      </c>
      <c r="J332">
        <f>(Table2[[#This Row],[1M Return vs Nifty]]-AVERAGE(Table2[1M Return vs Nifty]))/_xlfn.STDEV.P(Table2[1M Return vs Nifty])</f>
        <v>-4.6526189091439574E-2</v>
      </c>
      <c r="K332">
        <v>10.0237081443061</v>
      </c>
      <c r="L332">
        <f>(Table2[[#This Row],[6M Return vs Nifty]]-AVERAGE(Table2[6M Return vs Nifty]))/_xlfn.STDEV.P(Table2[6M Return vs Nifty])</f>
        <v>0.29201830267224743</v>
      </c>
      <c r="M332">
        <v>-0.932086745061802</v>
      </c>
      <c r="N332">
        <f>(Table2[[#This Row],[1W Return vs Nifty]]-AVERAGE(Table2[1W Return vs Nifty]))/_xlfn.STDEV.P(Table2[1W Return vs Nifty])</f>
        <v>0.75765275561264733</v>
      </c>
      <c r="O332">
        <v>5885.79</v>
      </c>
      <c r="P332">
        <v>5919.2450557087705</v>
      </c>
      <c r="Q332">
        <v>5498.3128770512303</v>
      </c>
      <c r="R332">
        <v>31.396748503620199</v>
      </c>
      <c r="S332" s="1">
        <f>(Table2[[#This Row],[Close Price]]-Table2[[#This Row],[20D EMA]])/Table2[[#This Row],[20D EMA]]</f>
        <v>-3.7087629697967472E-2</v>
      </c>
      <c r="T332" s="1">
        <f>(Table2[[#This Row],[Close Price]]-Table2[[#This Row],[50D EMA]])/Table2[[#This Row],[50D EMA]]</f>
        <v>-4.2529926255710067E-2</v>
      </c>
      <c r="U332" s="1">
        <f>(Table2[[#This Row],[Close Price]]-Table2[[#This Row],[200D EMA]])/Table2[[#This Row],[200D EMA]]</f>
        <v>3.0770733992770794E-2</v>
      </c>
      <c r="V332">
        <v>0.78104720927640503</v>
      </c>
      <c r="W332">
        <v>5611.05</v>
      </c>
      <c r="X332">
        <v>5759.9</v>
      </c>
      <c r="Y332">
        <v>5611.05</v>
      </c>
      <c r="Z332">
        <v>5779</v>
      </c>
      <c r="AA332">
        <v>5601.6</v>
      </c>
      <c r="AB332">
        <v>6469.9</v>
      </c>
      <c r="AC332" s="1">
        <f>(Table2[[#This Row],[Close Price]]/Table2[[#This Row],[Day Low]])-1</f>
        <v>1.0060505609466919E-2</v>
      </c>
      <c r="AD332" s="1">
        <f>(Table2[[#This Row],[Day High]]/Table2[[#This Row],[Close Price]])-1</f>
        <v>1.6303484781649669E-2</v>
      </c>
      <c r="AE332" s="1">
        <f>(Table2[[#This Row],[Close Price]]/Table2[[#This Row],[Current Week Low]])-1</f>
        <v>1.0060505609466919E-2</v>
      </c>
      <c r="AF332" s="1">
        <f>(Table2[[#This Row],[Current Week High]]/Table2[[#This Row],[Close Price]])-1</f>
        <v>1.9673577415086019E-2</v>
      </c>
      <c r="AG332" s="1">
        <f>(Table2[[#This Row],[Close Price]]/Table2[[#This Row],[Current Month Low]])-1</f>
        <v>1.1764495858326063E-2</v>
      </c>
      <c r="AH332" s="1">
        <f>(Table2[[#This Row],[Current Month High]]/Table2[[#This Row],[Close Price]])-1</f>
        <v>0.14157917953242172</v>
      </c>
      <c r="AI332">
        <v>14.1579179532421</v>
      </c>
      <c r="AJ332">
        <v>30.3562803321296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0.04</v>
      </c>
      <c r="AM332" t="s">
        <v>3147</v>
      </c>
      <c r="AN332">
        <v>-5.2</v>
      </c>
      <c r="AO332" t="s">
        <v>3146</v>
      </c>
      <c r="AP332">
        <v>4.5856478695159998E-2</v>
      </c>
      <c r="AQ332">
        <f>(Table2[[#This Row],[Sharpe Ratio]]-AVERAGE(Table2[Sharpe Ratio]))/_xlfn.STDEV.P(Table2[Sharpe Ratio])</f>
        <v>-0.13067837105815899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428</v>
      </c>
      <c r="AT332">
        <f>_xlfn.RANK.AVG(Table2[[#This Row],[6M Return vs Nifty Z-Score]],Table2[6M Return vs Nifty Z-Score])</f>
        <v>224</v>
      </c>
      <c r="AU332">
        <f>_xlfn.RANK.AVG(Table2[[#This Row],[Sharpe Ratio Z-Score]],Table2[Sharpe Ratio Z-Score])</f>
        <v>375</v>
      </c>
      <c r="AV332">
        <f>(Table2[[#This Row],[Rank 1Y]]+Table2[[#This Row],[Rank 6M]]+Table2[[#This Row],[Rank Sharpe]])/3</f>
        <v>342.33333333333331</v>
      </c>
    </row>
    <row r="333" spans="1:48" x14ac:dyDescent="0.3">
      <c r="A333" t="s">
        <v>331</v>
      </c>
      <c r="B333" t="s">
        <v>332</v>
      </c>
      <c r="C333" t="s">
        <v>3101</v>
      </c>
      <c r="D333" t="s">
        <v>54</v>
      </c>
      <c r="E333">
        <v>78700.973872185001</v>
      </c>
      <c r="F333">
        <v>1960.35</v>
      </c>
      <c r="G333">
        <v>19.280072961715401</v>
      </c>
      <c r="H333">
        <f>(Table2[[#This Row],[1Y Return vs Nifty]]-AVERAGE(Table2[1Y Return vs Nifty]))/_xlfn.STDEV.P(Table2[1Y Return vs Nifty])</f>
        <v>9.3096250340438426E-3</v>
      </c>
      <c r="I333">
        <v>0.34508151839935403</v>
      </c>
      <c r="J333">
        <f>(Table2[[#This Row],[1M Return vs Nifty]]-AVERAGE(Table2[1M Return vs Nifty]))/_xlfn.STDEV.P(Table2[1M Return vs Nifty])</f>
        <v>0.23448010408148173</v>
      </c>
      <c r="K333">
        <v>7.4112316343382201</v>
      </c>
      <c r="L333">
        <f>(Table2[[#This Row],[6M Return vs Nifty]]-AVERAGE(Table2[6M Return vs Nifty]))/_xlfn.STDEV.P(Table2[6M Return vs Nifty])</f>
        <v>0.19780009536108575</v>
      </c>
      <c r="M333">
        <v>-0.55923711636322204</v>
      </c>
      <c r="N333">
        <f>(Table2[[#This Row],[1W Return vs Nifty]]-AVERAGE(Table2[1W Return vs Nifty]))/_xlfn.STDEV.P(Table2[1W Return vs Nifty])</f>
        <v>0.83881257792116748</v>
      </c>
      <c r="O333">
        <v>1946.54</v>
      </c>
      <c r="P333">
        <v>1936.1643201136999</v>
      </c>
      <c r="Q333">
        <v>1736.88770637006</v>
      </c>
      <c r="R333">
        <v>58.622475023086302</v>
      </c>
      <c r="S333" s="1">
        <f>(Table2[[#This Row],[Close Price]]-Table2[[#This Row],[20D EMA]])/Table2[[#This Row],[20D EMA]]</f>
        <v>7.0946397197077611E-3</v>
      </c>
      <c r="T333" s="1">
        <f>(Table2[[#This Row],[Close Price]]-Table2[[#This Row],[50D EMA]])/Table2[[#This Row],[50D EMA]]</f>
        <v>1.2491543013704403E-2</v>
      </c>
      <c r="U333" s="1">
        <f>(Table2[[#This Row],[Close Price]]-Table2[[#This Row],[200D EMA]])/Table2[[#This Row],[200D EMA]]</f>
        <v>0.12865673054762772</v>
      </c>
      <c r="V333">
        <v>0.69626002751889604</v>
      </c>
      <c r="W333">
        <v>1901.65</v>
      </c>
      <c r="X333">
        <v>1970.7</v>
      </c>
      <c r="Y333">
        <v>1901.65</v>
      </c>
      <c r="Z333">
        <v>1970.7</v>
      </c>
      <c r="AA333">
        <v>1868.05</v>
      </c>
      <c r="AB333">
        <v>2009.45</v>
      </c>
      <c r="AC333" s="1">
        <f>(Table2[[#This Row],[Close Price]]/Table2[[#This Row],[Day Low]])-1</f>
        <v>3.0867930481423889E-2</v>
      </c>
      <c r="AD333" s="1">
        <f>(Table2[[#This Row],[Day High]]/Table2[[#This Row],[Close Price]])-1</f>
        <v>5.2796694467824867E-3</v>
      </c>
      <c r="AE333" s="1">
        <f>(Table2[[#This Row],[Close Price]]/Table2[[#This Row],[Current Week Low]])-1</f>
        <v>3.0867930481423889E-2</v>
      </c>
      <c r="AF333" s="1">
        <f>(Table2[[#This Row],[Current Week High]]/Table2[[#This Row],[Close Price]])-1</f>
        <v>5.2796694467824867E-3</v>
      </c>
      <c r="AG333" s="1">
        <f>(Table2[[#This Row],[Close Price]]/Table2[[#This Row],[Current Month Low]])-1</f>
        <v>4.9409812371189243E-2</v>
      </c>
      <c r="AH333" s="1">
        <f>(Table2[[#This Row],[Current Month High]]/Table2[[#This Row],[Close Price]])-1</f>
        <v>2.5046547810340103E-2</v>
      </c>
      <c r="AI333">
        <v>6.0397378019231196</v>
      </c>
      <c r="AJ333">
        <v>61.212993421052602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-0.02</v>
      </c>
      <c r="AM333" t="s">
        <v>3146</v>
      </c>
      <c r="AN333">
        <v>0.77</v>
      </c>
      <c r="AO333" t="s">
        <v>3147</v>
      </c>
      <c r="AP333">
        <v>6.4269729607660002E-3</v>
      </c>
      <c r="AQ333">
        <f>(Table2[[#This Row],[Sharpe Ratio]]-AVERAGE(Table2[Sharpe Ratio]))/_xlfn.STDEV.P(Table2[Sharpe Ratio])</f>
        <v>-0.59932649343069599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0.68107590896708281</v>
      </c>
      <c r="AS333">
        <f>_xlfn.RANK.AVG(Table2[[#This Row],[1Y Return vs Nifty Z-Score]],Table2[1Y Return vs Nifty Z-Score])</f>
        <v>292</v>
      </c>
      <c r="AT333">
        <f>_xlfn.RANK.AVG(Table2[[#This Row],[6M Return vs Nifty Z-Score]],Table2[6M Return vs Nifty Z-Score])</f>
        <v>252</v>
      </c>
      <c r="AU333">
        <f>_xlfn.RANK.AVG(Table2[[#This Row],[Sharpe Ratio Z-Score]],Table2[Sharpe Ratio Z-Score])</f>
        <v>483</v>
      </c>
      <c r="AV333">
        <f>(Table2[[#This Row],[Rank 1Y]]+Table2[[#This Row],[Rank 6M]]+Table2[[#This Row],[Rank Sharpe]])/3</f>
        <v>342.33333333333331</v>
      </c>
    </row>
    <row r="334" spans="1:48" x14ac:dyDescent="0.3">
      <c r="A334" t="s">
        <v>288</v>
      </c>
      <c r="B334" t="s">
        <v>289</v>
      </c>
      <c r="C334" t="s">
        <v>3102</v>
      </c>
      <c r="D334" t="s">
        <v>290</v>
      </c>
      <c r="E334">
        <v>91772.093739759905</v>
      </c>
      <c r="F334">
        <v>347.9</v>
      </c>
      <c r="G334">
        <v>76.3743379401688</v>
      </c>
      <c r="H334">
        <f>(Table2[[#This Row],[1Y Return vs Nifty]]-AVERAGE(Table2[1Y Return vs Nifty]))/_xlfn.STDEV.P(Table2[1Y Return vs Nifty])</f>
        <v>1.0258036657669096</v>
      </c>
      <c r="I334">
        <v>-5.0181225541153598</v>
      </c>
      <c r="J334">
        <f>(Table2[[#This Row],[1M Return vs Nifty]]-AVERAGE(Table2[1M Return vs Nifty]))/_xlfn.STDEV.P(Table2[1M Return vs Nifty])</f>
        <v>-0.38553820708878994</v>
      </c>
      <c r="K334">
        <v>-9.2176711435882908</v>
      </c>
      <c r="L334">
        <f>(Table2[[#This Row],[6M Return vs Nifty]]-AVERAGE(Table2[6M Return vs Nifty]))/_xlfn.STDEV.P(Table2[6M Return vs Nifty])</f>
        <v>-0.40191645838013629</v>
      </c>
      <c r="M334">
        <v>-7.4107084741571398</v>
      </c>
      <c r="N334">
        <f>(Table2[[#This Row],[1W Return vs Nifty]]-AVERAGE(Table2[1W Return vs Nifty]))/_xlfn.STDEV.P(Table2[1W Return vs Nifty])</f>
        <v>-0.65257739581005014</v>
      </c>
      <c r="O334">
        <v>370.27</v>
      </c>
      <c r="P334">
        <v>387.182358583618</v>
      </c>
      <c r="Q334">
        <v>344.18182479120497</v>
      </c>
      <c r="R334">
        <v>32.667178122593498</v>
      </c>
      <c r="S334" s="1">
        <f>(Table2[[#This Row],[Close Price]]-Table2[[#This Row],[20D EMA]])/Table2[[#This Row],[20D EMA]]</f>
        <v>-6.0415372565965395E-2</v>
      </c>
      <c r="T334" s="1">
        <f>(Table2[[#This Row],[Close Price]]-Table2[[#This Row],[50D EMA]])/Table2[[#This Row],[50D EMA]]</f>
        <v>-0.10145699490885866</v>
      </c>
      <c r="U334" s="1">
        <f>(Table2[[#This Row],[Close Price]]-Table2[[#This Row],[200D EMA]])/Table2[[#This Row],[200D EMA]]</f>
        <v>1.0802938856665667E-2</v>
      </c>
      <c r="V334">
        <v>0.64885510837665805</v>
      </c>
      <c r="W334">
        <v>338.8</v>
      </c>
      <c r="X334">
        <v>349.55</v>
      </c>
      <c r="Y334">
        <v>336.5</v>
      </c>
      <c r="Z334">
        <v>349.55</v>
      </c>
      <c r="AA334">
        <v>330.1</v>
      </c>
      <c r="AB334">
        <v>395.6</v>
      </c>
      <c r="AC334" s="1">
        <f>(Table2[[#This Row],[Close Price]]/Table2[[#This Row],[Day Low]])-1</f>
        <v>2.685950413223126E-2</v>
      </c>
      <c r="AD334" s="1">
        <f>(Table2[[#This Row],[Day High]]/Table2[[#This Row],[Close Price]])-1</f>
        <v>4.7427421672896486E-3</v>
      </c>
      <c r="AE334" s="1">
        <f>(Table2[[#This Row],[Close Price]]/Table2[[#This Row],[Current Week Low]])-1</f>
        <v>3.387815750371459E-2</v>
      </c>
      <c r="AF334" s="1">
        <f>(Table2[[#This Row],[Current Week High]]/Table2[[#This Row],[Close Price]])-1</f>
        <v>4.7427421672896486E-3</v>
      </c>
      <c r="AG334" s="1">
        <f>(Table2[[#This Row],[Close Price]]/Table2[[#This Row],[Current Month Low]])-1</f>
        <v>5.3923053620114958E-2</v>
      </c>
      <c r="AH334" s="1">
        <f>(Table2[[#This Row],[Current Month High]]/Table2[[#This Row],[Close Price]])-1</f>
        <v>0.1371083644725497</v>
      </c>
      <c r="AI334">
        <v>32.322506467375597</v>
      </c>
      <c r="AJ334">
        <v>108.32335329341301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-0.2</v>
      </c>
      <c r="AM334" t="s">
        <v>3146</v>
      </c>
      <c r="AN334">
        <v>-8.08</v>
      </c>
      <c r="AO334" t="s">
        <v>3146</v>
      </c>
      <c r="AP334">
        <v>1.2543730994369E-2</v>
      </c>
      <c r="AQ334">
        <f>(Table2[[#This Row],[Sharpe Ratio]]-AVERAGE(Table2[Sharpe Ratio]))/_xlfn.STDEV.P(Table2[Sharpe Ratio])</f>
        <v>-0.52662441121933656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100</v>
      </c>
      <c r="AT334">
        <f>_xlfn.RANK.AVG(Table2[[#This Row],[6M Return vs Nifty Z-Score]],Table2[6M Return vs Nifty Z-Score])</f>
        <v>463</v>
      </c>
      <c r="AU334">
        <f>_xlfn.RANK.AVG(Table2[[#This Row],[Sharpe Ratio Z-Score]],Table2[Sharpe Ratio Z-Score])</f>
        <v>466</v>
      </c>
      <c r="AV334">
        <f>(Table2[[#This Row],[Rank 1Y]]+Table2[[#This Row],[Rank 6M]]+Table2[[#This Row],[Rank Sharpe]])/3</f>
        <v>343</v>
      </c>
    </row>
    <row r="335" spans="1:48" x14ac:dyDescent="0.3">
      <c r="A335" t="s">
        <v>372</v>
      </c>
      <c r="B335" t="s">
        <v>373</v>
      </c>
      <c r="C335" t="s">
        <v>3107</v>
      </c>
      <c r="D335" t="s">
        <v>117</v>
      </c>
      <c r="E335">
        <v>64407.203407719899</v>
      </c>
      <c r="F335">
        <v>1383.35</v>
      </c>
      <c r="G335">
        <v>6.0678692764467899</v>
      </c>
      <c r="H335">
        <f>(Table2[[#This Row],[1Y Return vs Nifty]]-AVERAGE(Table2[1Y Return vs Nifty]))/_xlfn.STDEV.P(Table2[1Y Return vs Nifty])</f>
        <v>-0.22591761392056392</v>
      </c>
      <c r="I335">
        <v>-4.0948294740701598</v>
      </c>
      <c r="J335">
        <f>(Table2[[#This Row],[1M Return vs Nifty]]-AVERAGE(Table2[1M Return vs Nifty]))/_xlfn.STDEV.P(Table2[1M Return vs Nifty])</f>
        <v>-0.27880003183669533</v>
      </c>
      <c r="K335">
        <v>-0.14728219166657799</v>
      </c>
      <c r="L335">
        <f>(Table2[[#This Row],[6M Return vs Nifty]]-AVERAGE(Table2[6M Return vs Nifty]))/_xlfn.STDEV.P(Table2[6M Return vs Nifty])</f>
        <v>-7.4795512639828921E-2</v>
      </c>
      <c r="M335">
        <v>-5.1982318738263897</v>
      </c>
      <c r="N335">
        <f>(Table2[[#This Row],[1W Return vs Nifty]]-AVERAGE(Table2[1W Return vs Nifty]))/_xlfn.STDEV.P(Table2[1W Return vs Nifty])</f>
        <v>-0.17097786097514725</v>
      </c>
      <c r="O335">
        <v>1453.12</v>
      </c>
      <c r="P335">
        <v>1508.12669662745</v>
      </c>
      <c r="Q335">
        <v>1426.1038534744901</v>
      </c>
      <c r="R335">
        <v>30.799077906431901</v>
      </c>
      <c r="S335" s="1">
        <f>(Table2[[#This Row],[Close Price]]-Table2[[#This Row],[20D EMA]])/Table2[[#This Row],[20D EMA]]</f>
        <v>-4.8013928650077066E-2</v>
      </c>
      <c r="T335" s="1">
        <f>(Table2[[#This Row],[Close Price]]-Table2[[#This Row],[50D EMA]])/Table2[[#This Row],[50D EMA]]</f>
        <v>-8.2736216331480705E-2</v>
      </c>
      <c r="U335" s="1">
        <f>(Table2[[#This Row],[Close Price]]-Table2[[#This Row],[200D EMA]])/Table2[[#This Row],[200D EMA]]</f>
        <v>-2.9979481066772756E-2</v>
      </c>
      <c r="V335">
        <v>0.82263246367089504</v>
      </c>
      <c r="W335">
        <v>1340.8</v>
      </c>
      <c r="X335">
        <v>1387</v>
      </c>
      <c r="Y335">
        <v>1340.8</v>
      </c>
      <c r="Z335">
        <v>1409</v>
      </c>
      <c r="AA335">
        <v>1340.8</v>
      </c>
      <c r="AB335">
        <v>1555</v>
      </c>
      <c r="AC335" s="1">
        <f>(Table2[[#This Row],[Close Price]]/Table2[[#This Row],[Day Low]])-1</f>
        <v>3.1734785202863991E-2</v>
      </c>
      <c r="AD335" s="1">
        <f>(Table2[[#This Row],[Day High]]/Table2[[#This Row],[Close Price]])-1</f>
        <v>2.6385224274407815E-3</v>
      </c>
      <c r="AE335" s="1">
        <f>(Table2[[#This Row],[Close Price]]/Table2[[#This Row],[Current Week Low]])-1</f>
        <v>3.1734785202863991E-2</v>
      </c>
      <c r="AF335" s="1">
        <f>(Table2[[#This Row],[Current Week High]]/Table2[[#This Row],[Close Price]])-1</f>
        <v>1.8541945277767757E-2</v>
      </c>
      <c r="AG335" s="1">
        <f>(Table2[[#This Row],[Close Price]]/Table2[[#This Row],[Current Month Low]])-1</f>
        <v>3.1734785202863991E-2</v>
      </c>
      <c r="AH335" s="1">
        <f>(Table2[[#This Row],[Current Month High]]/Table2[[#This Row],[Close Price]])-1</f>
        <v>0.12408284237539324</v>
      </c>
      <c r="AI335">
        <v>30.4442115155239</v>
      </c>
      <c r="AJ335">
        <v>38.017559612890302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-0.09</v>
      </c>
      <c r="AM335" t="s">
        <v>3146</v>
      </c>
      <c r="AN335">
        <v>-7.3</v>
      </c>
      <c r="AO335" t="s">
        <v>3146</v>
      </c>
      <c r="AP335">
        <v>7.0303803521694005E-2</v>
      </c>
      <c r="AQ335">
        <f>(Table2[[#This Row],[Sharpe Ratio]]-AVERAGE(Table2[Sharpe Ratio]))/_xlfn.STDEV.P(Table2[Sharpe Ratio])</f>
        <v>0.1598957222151601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379</v>
      </c>
      <c r="AT335">
        <f>_xlfn.RANK.AVG(Table2[[#This Row],[6M Return vs Nifty Z-Score]],Table2[6M Return vs Nifty Z-Score])</f>
        <v>353</v>
      </c>
      <c r="AU335">
        <f>_xlfn.RANK.AVG(Table2[[#This Row],[Sharpe Ratio Z-Score]],Table2[Sharpe Ratio Z-Score])</f>
        <v>297</v>
      </c>
      <c r="AV335">
        <f>(Table2[[#This Row],[Rank 1Y]]+Table2[[#This Row],[Rank 6M]]+Table2[[#This Row],[Rank Sharpe]])/3</f>
        <v>343</v>
      </c>
    </row>
    <row r="336" spans="1:48" x14ac:dyDescent="0.3">
      <c r="A336" t="s">
        <v>134</v>
      </c>
      <c r="B336" t="s">
        <v>135</v>
      </c>
      <c r="C336" t="s">
        <v>3114</v>
      </c>
      <c r="D336" t="s">
        <v>136</v>
      </c>
      <c r="E336">
        <v>206057.32296597</v>
      </c>
      <c r="F336">
        <v>832.45</v>
      </c>
      <c r="G336">
        <v>21.686326872916801</v>
      </c>
      <c r="H336">
        <f>(Table2[[#This Row],[1Y Return vs Nifty]]-AVERAGE(Table2[1Y Return vs Nifty]))/_xlfn.STDEV.P(Table2[1Y Return vs Nifty])</f>
        <v>5.2150053265310838E-2</v>
      </c>
      <c r="I336">
        <v>-3.17034846734557</v>
      </c>
      <c r="J336">
        <f>(Table2[[#This Row],[1M Return vs Nifty]]-AVERAGE(Table2[1M Return vs Nifty]))/_xlfn.STDEV.P(Table2[1M Return vs Nifty])</f>
        <v>-0.17192452519023432</v>
      </c>
      <c r="K336">
        <v>-14.1075197908782</v>
      </c>
      <c r="L336">
        <f>(Table2[[#This Row],[6M Return vs Nifty]]-AVERAGE(Table2[6M Return vs Nifty]))/_xlfn.STDEV.P(Table2[6M Return vs Nifty])</f>
        <v>-0.57826743103490219</v>
      </c>
      <c r="M336">
        <v>-3.9183123635035302</v>
      </c>
      <c r="N336">
        <f>(Table2[[#This Row],[1W Return vs Nifty]]-AVERAGE(Table2[1W Return vs Nifty]))/_xlfn.STDEV.P(Table2[1W Return vs Nifty])</f>
        <v>0.10762786109461696</v>
      </c>
      <c r="O336">
        <v>841.23</v>
      </c>
      <c r="P336">
        <v>849.88188765804296</v>
      </c>
      <c r="Q336">
        <v>809.57800335962997</v>
      </c>
      <c r="R336">
        <v>49.173479335659202</v>
      </c>
      <c r="S336" s="1">
        <f>(Table2[[#This Row],[Close Price]]-Table2[[#This Row],[20D EMA]])/Table2[[#This Row],[20D EMA]]</f>
        <v>-1.0437098058794827E-2</v>
      </c>
      <c r="T336" s="1">
        <f>(Table2[[#This Row],[Close Price]]-Table2[[#This Row],[50D EMA]])/Table2[[#This Row],[50D EMA]]</f>
        <v>-2.0510953240901134E-2</v>
      </c>
      <c r="U336" s="1">
        <f>(Table2[[#This Row],[Close Price]]-Table2[[#This Row],[200D EMA]])/Table2[[#This Row],[200D EMA]]</f>
        <v>2.8251751585955449E-2</v>
      </c>
      <c r="V336">
        <v>1.2288473034524201</v>
      </c>
      <c r="W336">
        <v>815</v>
      </c>
      <c r="X336">
        <v>837.9</v>
      </c>
      <c r="Y336">
        <v>787.5</v>
      </c>
      <c r="Z336">
        <v>839.6</v>
      </c>
      <c r="AA336">
        <v>766.6</v>
      </c>
      <c r="AB336">
        <v>916.1</v>
      </c>
      <c r="AC336" s="1">
        <f>(Table2[[#This Row],[Close Price]]/Table2[[#This Row],[Day Low]])-1</f>
        <v>2.1411042944785352E-2</v>
      </c>
      <c r="AD336" s="1">
        <f>(Table2[[#This Row],[Day High]]/Table2[[#This Row],[Close Price]])-1</f>
        <v>6.5469397561415121E-3</v>
      </c>
      <c r="AE336" s="1">
        <f>(Table2[[#This Row],[Close Price]]/Table2[[#This Row],[Current Week Low]])-1</f>
        <v>5.7079365079365063E-2</v>
      </c>
      <c r="AF336" s="1">
        <f>(Table2[[#This Row],[Current Week High]]/Table2[[#This Row],[Close Price]])-1</f>
        <v>8.5891044507178105E-3</v>
      </c>
      <c r="AG336" s="1">
        <f>(Table2[[#This Row],[Close Price]]/Table2[[#This Row],[Current Month Low]])-1</f>
        <v>8.5898773806418083E-2</v>
      </c>
      <c r="AH336" s="1">
        <f>(Table2[[#This Row],[Current Month High]]/Table2[[#This Row],[Close Price]])-1</f>
        <v>0.10048651570664902</v>
      </c>
      <c r="AI336">
        <v>16.235209321881101</v>
      </c>
      <c r="AJ336">
        <v>56.6964705882353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0.02</v>
      </c>
      <c r="AM336" t="s">
        <v>3147</v>
      </c>
      <c r="AN336">
        <v>-1.67</v>
      </c>
      <c r="AO336" t="s">
        <v>3146</v>
      </c>
      <c r="AP336">
        <v>9.3872495927244004E-2</v>
      </c>
      <c r="AQ336">
        <f>(Table2[[#This Row],[Sharpe Ratio]]-AVERAGE(Table2[Sharpe Ratio]))/_xlfn.STDEV.P(Table2[Sharpe Ratio])</f>
        <v>0.44002663526898661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279</v>
      </c>
      <c r="AT336">
        <f>_xlfn.RANK.AVG(Table2[[#This Row],[6M Return vs Nifty Z-Score]],Table2[6M Return vs Nifty Z-Score])</f>
        <v>519</v>
      </c>
      <c r="AU336">
        <f>_xlfn.RANK.AVG(Table2[[#This Row],[Sharpe Ratio Z-Score]],Table2[Sharpe Ratio Z-Score])</f>
        <v>232</v>
      </c>
      <c r="AV336">
        <f>(Table2[[#This Row],[Rank 1Y]]+Table2[[#This Row],[Rank 6M]]+Table2[[#This Row],[Rank Sharpe]])/3</f>
        <v>343.33333333333331</v>
      </c>
    </row>
    <row r="337" spans="1:48" x14ac:dyDescent="0.3">
      <c r="A337" t="s">
        <v>174</v>
      </c>
      <c r="B337" t="s">
        <v>175</v>
      </c>
      <c r="C337" t="s">
        <v>3108</v>
      </c>
      <c r="D337" t="s">
        <v>176</v>
      </c>
      <c r="E337">
        <v>148330.73876616001</v>
      </c>
      <c r="F337">
        <v>693.6</v>
      </c>
      <c r="G337">
        <v>23.435303778434701</v>
      </c>
      <c r="H337">
        <f>(Table2[[#This Row],[1Y Return vs Nifty]]-AVERAGE(Table2[1Y Return vs Nifty]))/_xlfn.STDEV.P(Table2[1Y Return vs Nifty])</f>
        <v>8.3288462744954384E-2</v>
      </c>
      <c r="I337">
        <v>-1.3374307883479399</v>
      </c>
      <c r="J337">
        <f>(Table2[[#This Row],[1M Return vs Nifty]]-AVERAGE(Table2[1M Return vs Nifty]))/_xlfn.STDEV.P(Table2[1M Return vs Nifty])</f>
        <v>3.9971667548407169E-2</v>
      </c>
      <c r="K337">
        <v>-1.353413761289</v>
      </c>
      <c r="L337">
        <f>(Table2[[#This Row],[6M Return vs Nifty]]-AVERAGE(Table2[6M Return vs Nifty]))/_xlfn.STDEV.P(Table2[6M Return vs Nifty])</f>
        <v>-0.11829429773421407</v>
      </c>
      <c r="M337">
        <v>-6.6335382418511797</v>
      </c>
      <c r="N337">
        <f>(Table2[[#This Row],[1W Return vs Nifty]]-AVERAGE(Table2[1W Return vs Nifty]))/_xlfn.STDEV.P(Table2[1W Return vs Nifty])</f>
        <v>-0.48340732535139269</v>
      </c>
      <c r="O337">
        <v>714.86</v>
      </c>
      <c r="P337">
        <v>705.06933839587498</v>
      </c>
      <c r="Q337">
        <v>642.19136362581401</v>
      </c>
      <c r="R337">
        <v>36.664117717434998</v>
      </c>
      <c r="S337" s="1">
        <f>(Table2[[#This Row],[Close Price]]-Table2[[#This Row],[20D EMA]])/Table2[[#This Row],[20D EMA]]</f>
        <v>-2.9740088968469337E-2</v>
      </c>
      <c r="T337" s="1">
        <f>(Table2[[#This Row],[Close Price]]-Table2[[#This Row],[50D EMA]])/Table2[[#This Row],[50D EMA]]</f>
        <v>-1.6266965206527349E-2</v>
      </c>
      <c r="U337" s="1">
        <f>(Table2[[#This Row],[Close Price]]-Table2[[#This Row],[200D EMA]])/Table2[[#This Row],[200D EMA]]</f>
        <v>8.0051896188595137E-2</v>
      </c>
      <c r="V337">
        <v>0.84554750903097697</v>
      </c>
      <c r="W337">
        <v>676.45</v>
      </c>
      <c r="X337">
        <v>696.2</v>
      </c>
      <c r="Y337">
        <v>676.45</v>
      </c>
      <c r="Z337">
        <v>697</v>
      </c>
      <c r="AA337">
        <v>666.75</v>
      </c>
      <c r="AB337">
        <v>772.65</v>
      </c>
      <c r="AC337" s="1">
        <f>(Table2[[#This Row],[Close Price]]/Table2[[#This Row],[Day Low]])-1</f>
        <v>2.5352945524429016E-2</v>
      </c>
      <c r="AD337" s="1">
        <f>(Table2[[#This Row],[Day High]]/Table2[[#This Row],[Close Price]])-1</f>
        <v>3.748558246828182E-3</v>
      </c>
      <c r="AE337" s="1">
        <f>(Table2[[#This Row],[Close Price]]/Table2[[#This Row],[Current Week Low]])-1</f>
        <v>2.5352945524429016E-2</v>
      </c>
      <c r="AF337" s="1">
        <f>(Table2[[#This Row],[Current Week High]]/Table2[[#This Row],[Close Price]])-1</f>
        <v>4.9019607843137081E-3</v>
      </c>
      <c r="AG337" s="1">
        <f>(Table2[[#This Row],[Close Price]]/Table2[[#This Row],[Current Month Low]])-1</f>
        <v>4.0269966254218303E-2</v>
      </c>
      <c r="AH337" s="1">
        <f>(Table2[[#This Row],[Current Month High]]/Table2[[#This Row],[Close Price]])-1</f>
        <v>0.11397058823529416</v>
      </c>
      <c r="AI337">
        <v>11.397058823529401</v>
      </c>
      <c r="AJ337">
        <v>53.028130170987303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3147</v>
      </c>
      <c r="AN337">
        <v>-7.19</v>
      </c>
      <c r="AO337" t="s">
        <v>3146</v>
      </c>
      <c r="AP337">
        <v>3.7027700973789997E-2</v>
      </c>
      <c r="AQ337">
        <f>(Table2[[#This Row],[Sharpe Ratio]]-AVERAGE(Table2[Sharpe Ratio]))/_xlfn.STDEV.P(Table2[Sharpe Ratio])</f>
        <v>-0.23561476386602911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-0.71405625665827432</v>
      </c>
      <c r="AS337">
        <f>_xlfn.RANK.AVG(Table2[[#This Row],[1Y Return vs Nifty Z-Score]],Table2[1Y Return vs Nifty Z-Score])</f>
        <v>263</v>
      </c>
      <c r="AT337">
        <f>_xlfn.RANK.AVG(Table2[[#This Row],[6M Return vs Nifty Z-Score]],Table2[6M Return vs Nifty Z-Score])</f>
        <v>368</v>
      </c>
      <c r="AU337">
        <f>_xlfn.RANK.AVG(Table2[[#This Row],[Sharpe Ratio Z-Score]],Table2[Sharpe Ratio Z-Score])</f>
        <v>404</v>
      </c>
      <c r="AV337">
        <f>(Table2[[#This Row],[Rank 1Y]]+Table2[[#This Row],[Rank 6M]]+Table2[[#This Row],[Rank Sharpe]])/3</f>
        <v>345</v>
      </c>
    </row>
    <row r="338" spans="1:48" x14ac:dyDescent="0.3">
      <c r="A338" t="s">
        <v>570</v>
      </c>
      <c r="B338" t="s">
        <v>571</v>
      </c>
      <c r="C338" t="s">
        <v>3105</v>
      </c>
      <c r="D338" t="s">
        <v>173</v>
      </c>
      <c r="E338">
        <v>34070.750349125003</v>
      </c>
      <c r="F338">
        <v>849.25</v>
      </c>
      <c r="G338">
        <v>-4.7101903210259</v>
      </c>
      <c r="H338">
        <f>(Table2[[#This Row],[1Y Return vs Nifty]]-AVERAGE(Table2[1Y Return vs Nifty]))/_xlfn.STDEV.P(Table2[1Y Return vs Nifty])</f>
        <v>-0.41780787392529889</v>
      </c>
      <c r="I338">
        <v>5.1033356961461198</v>
      </c>
      <c r="J338">
        <f>(Table2[[#This Row],[1M Return vs Nifty]]-AVERAGE(Table2[1M Return vs Nifty]))/_xlfn.STDEV.P(Table2[1M Return vs Nifty])</f>
        <v>0.78456260691306601</v>
      </c>
      <c r="K338">
        <v>13.7557648080103</v>
      </c>
      <c r="L338">
        <f>(Table2[[#This Row],[6M Return vs Nifty]]-AVERAGE(Table2[6M Return vs Nifty]))/_xlfn.STDEV.P(Table2[6M Return vs Nifty])</f>
        <v>0.42661384337711217</v>
      </c>
      <c r="M338">
        <v>2.7690945110153402</v>
      </c>
      <c r="N338">
        <f>(Table2[[#This Row],[1W Return vs Nifty]]-AVERAGE(Table2[1W Return vs Nifty]))/_xlfn.STDEV.P(Table2[1W Return vs Nifty])</f>
        <v>1.5633051955073534</v>
      </c>
      <c r="O338">
        <v>871.46</v>
      </c>
      <c r="P338">
        <v>863.07626722900602</v>
      </c>
      <c r="Q338">
        <v>787.64458979842198</v>
      </c>
      <c r="R338">
        <v>38.183330766240601</v>
      </c>
      <c r="S338" s="1">
        <f>(Table2[[#This Row],[Close Price]]-Table2[[#This Row],[20D EMA]])/Table2[[#This Row],[20D EMA]]</f>
        <v>-2.5485966079911913E-2</v>
      </c>
      <c r="T338" s="1">
        <f>(Table2[[#This Row],[Close Price]]-Table2[[#This Row],[50D EMA]])/Table2[[#This Row],[50D EMA]]</f>
        <v>-1.6019751386973778E-2</v>
      </c>
      <c r="U338" s="1">
        <f>(Table2[[#This Row],[Close Price]]-Table2[[#This Row],[200D EMA]])/Table2[[#This Row],[200D EMA]]</f>
        <v>7.8214731618158381E-2</v>
      </c>
      <c r="V338">
        <v>1.17658966257789</v>
      </c>
      <c r="W338">
        <v>840.85</v>
      </c>
      <c r="X338">
        <v>884.35</v>
      </c>
      <c r="Y338">
        <v>840.85</v>
      </c>
      <c r="Z338">
        <v>884.35</v>
      </c>
      <c r="AA338">
        <v>828.65</v>
      </c>
      <c r="AB338">
        <v>911.95</v>
      </c>
      <c r="AC338" s="1">
        <f>(Table2[[#This Row],[Close Price]]/Table2[[#This Row],[Day Low]])-1</f>
        <v>9.9898911815423652E-3</v>
      </c>
      <c r="AD338" s="1">
        <f>(Table2[[#This Row],[Day High]]/Table2[[#This Row],[Close Price]])-1</f>
        <v>4.133058581100979E-2</v>
      </c>
      <c r="AE338" s="1">
        <f>(Table2[[#This Row],[Close Price]]/Table2[[#This Row],[Current Week Low]])-1</f>
        <v>9.9898911815423652E-3</v>
      </c>
      <c r="AF338" s="1">
        <f>(Table2[[#This Row],[Current Week High]]/Table2[[#This Row],[Close Price]])-1</f>
        <v>4.133058581100979E-2</v>
      </c>
      <c r="AG338" s="1">
        <f>(Table2[[#This Row],[Close Price]]/Table2[[#This Row],[Current Month Low]])-1</f>
        <v>2.4859711579074517E-2</v>
      </c>
      <c r="AH338" s="1">
        <f>(Table2[[#This Row],[Current Month High]]/Table2[[#This Row],[Close Price]])-1</f>
        <v>7.3829849867530273E-2</v>
      </c>
      <c r="AI338">
        <v>11.3040918457462</v>
      </c>
      <c r="AJ338">
        <v>39.759730107792301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-0.01</v>
      </c>
      <c r="AM338" t="s">
        <v>3146</v>
      </c>
      <c r="AN338">
        <v>-3.48</v>
      </c>
      <c r="AO338" t="s">
        <v>3146</v>
      </c>
      <c r="AP338">
        <v>4.2066001603575001E-2</v>
      </c>
      <c r="AQ338">
        <f>(Table2[[#This Row],[Sharpe Ratio]]-AVERAGE(Table2[Sharpe Ratio]))/_xlfn.STDEV.P(Table2[Sharpe Ratio])</f>
        <v>-0.17573092596041043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2.1809428459118223</v>
      </c>
      <c r="AS338">
        <f>_xlfn.RANK.AVG(Table2[[#This Row],[1Y Return vs Nifty Z-Score]],Table2[1Y Return vs Nifty Z-Score])</f>
        <v>459</v>
      </c>
      <c r="AT338">
        <f>_xlfn.RANK.AVG(Table2[[#This Row],[6M Return vs Nifty Z-Score]],Table2[6M Return vs Nifty Z-Score])</f>
        <v>188</v>
      </c>
      <c r="AU338">
        <f>_xlfn.RANK.AVG(Table2[[#This Row],[Sharpe Ratio Z-Score]],Table2[Sharpe Ratio Z-Score])</f>
        <v>390</v>
      </c>
      <c r="AV338">
        <f>(Table2[[#This Row],[Rank 1Y]]+Table2[[#This Row],[Rank 6M]]+Table2[[#This Row],[Rank Sharpe]])/3</f>
        <v>345.66666666666669</v>
      </c>
    </row>
    <row r="339" spans="1:48" x14ac:dyDescent="0.3">
      <c r="A339" t="s">
        <v>429</v>
      </c>
      <c r="B339" t="s">
        <v>430</v>
      </c>
      <c r="C339" t="s">
        <v>3101</v>
      </c>
      <c r="D339" t="s">
        <v>54</v>
      </c>
      <c r="E339">
        <v>52004.111506250003</v>
      </c>
      <c r="F339">
        <v>4719.5</v>
      </c>
      <c r="G339">
        <v>19.528049067128801</v>
      </c>
      <c r="H339">
        <f>(Table2[[#This Row],[1Y Return vs Nifty]]-AVERAGE(Table2[1Y Return vs Nifty]))/_xlfn.STDEV.P(Table2[1Y Return vs Nifty])</f>
        <v>1.3724538396918251E-2</v>
      </c>
      <c r="I339">
        <v>-6.1346708958317899</v>
      </c>
      <c r="J339">
        <f>(Table2[[#This Row],[1M Return vs Nifty]]-AVERAGE(Table2[1M Return vs Nifty]))/_xlfn.STDEV.P(Table2[1M Return vs Nifty])</f>
        <v>-0.51461784079483874</v>
      </c>
      <c r="K339">
        <v>-9.4732639515635899</v>
      </c>
      <c r="L339">
        <f>(Table2[[#This Row],[6M Return vs Nifty]]-AVERAGE(Table2[6M Return vs Nifty]))/_xlfn.STDEV.P(Table2[6M Return vs Nifty])</f>
        <v>-0.41113433883845846</v>
      </c>
      <c r="M339">
        <v>-7.64937566971264</v>
      </c>
      <c r="N339">
        <f>(Table2[[#This Row],[1W Return vs Nifty]]-AVERAGE(Table2[1W Return vs Nifty]))/_xlfn.STDEV.P(Table2[1W Return vs Nifty])</f>
        <v>-0.70452913638109005</v>
      </c>
      <c r="O339">
        <v>4939.93</v>
      </c>
      <c r="P339">
        <v>4870.0947545714098</v>
      </c>
      <c r="Q339">
        <v>4369.0214132494402</v>
      </c>
      <c r="R339">
        <v>37.637193080670798</v>
      </c>
      <c r="S339" s="1">
        <f>(Table2[[#This Row],[Close Price]]-Table2[[#This Row],[20D EMA]])/Table2[[#This Row],[20D EMA]]</f>
        <v>-4.462208978669744E-2</v>
      </c>
      <c r="T339" s="1">
        <f>(Table2[[#This Row],[Close Price]]-Table2[[#This Row],[50D EMA]])/Table2[[#This Row],[50D EMA]]</f>
        <v>-3.0922345900980894E-2</v>
      </c>
      <c r="U339" s="1">
        <f>(Table2[[#This Row],[Close Price]]-Table2[[#This Row],[200D EMA]])/Table2[[#This Row],[200D EMA]]</f>
        <v>8.0219013275536433E-2</v>
      </c>
      <c r="V339">
        <v>0.61462989778773203</v>
      </c>
      <c r="W339">
        <v>4581.6000000000004</v>
      </c>
      <c r="X339">
        <v>4747</v>
      </c>
      <c r="Y339">
        <v>4581.6000000000004</v>
      </c>
      <c r="Z339">
        <v>4849.95</v>
      </c>
      <c r="AA339">
        <v>4581.6000000000004</v>
      </c>
      <c r="AB339">
        <v>5465.9</v>
      </c>
      <c r="AC339" s="1">
        <f>(Table2[[#This Row],[Close Price]]/Table2[[#This Row],[Day Low]])-1</f>
        <v>3.0098655491531234E-2</v>
      </c>
      <c r="AD339" s="1">
        <f>(Table2[[#This Row],[Day High]]/Table2[[#This Row],[Close Price]])-1</f>
        <v>5.8268884415721978E-3</v>
      </c>
      <c r="AE339" s="1">
        <f>(Table2[[#This Row],[Close Price]]/Table2[[#This Row],[Current Week Low]])-1</f>
        <v>3.0098655491531234E-2</v>
      </c>
      <c r="AF339" s="1">
        <f>(Table2[[#This Row],[Current Week High]]/Table2[[#This Row],[Close Price]])-1</f>
        <v>2.7640639898294239E-2</v>
      </c>
      <c r="AG339" s="1">
        <f>(Table2[[#This Row],[Close Price]]/Table2[[#This Row],[Current Month Low]])-1</f>
        <v>3.0098655491531234E-2</v>
      </c>
      <c r="AH339" s="1">
        <f>(Table2[[#This Row],[Current Month High]]/Table2[[#This Row],[Close Price]])-1</f>
        <v>0.15815234664689037</v>
      </c>
      <c r="AI339">
        <v>17.2973831973726</v>
      </c>
      <c r="AJ339">
        <v>51.9698604111992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0.17</v>
      </c>
      <c r="AM339" t="s">
        <v>3147</v>
      </c>
      <c r="AN339">
        <v>-6.47</v>
      </c>
      <c r="AO339" t="s">
        <v>3146</v>
      </c>
      <c r="AP339">
        <v>7.5909880556665005E-2</v>
      </c>
      <c r="AQ339">
        <f>(Table2[[#This Row],[Sharpe Ratio]]-AVERAGE(Table2[Sharpe Ratio]))/_xlfn.STDEV.P(Table2[Sharpe Ratio])</f>
        <v>0.22652799232305565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-1.3900287852944135</v>
      </c>
      <c r="AS339">
        <f>_xlfn.RANK.AVG(Table2[[#This Row],[1Y Return vs Nifty Z-Score]],Table2[1Y Return vs Nifty Z-Score])</f>
        <v>290</v>
      </c>
      <c r="AT339">
        <f>_xlfn.RANK.AVG(Table2[[#This Row],[6M Return vs Nifty Z-Score]],Table2[6M Return vs Nifty Z-Score])</f>
        <v>468</v>
      </c>
      <c r="AU339">
        <f>_xlfn.RANK.AVG(Table2[[#This Row],[Sharpe Ratio Z-Score]],Table2[Sharpe Ratio Z-Score])</f>
        <v>280</v>
      </c>
      <c r="AV339">
        <f>(Table2[[#This Row],[Rank 1Y]]+Table2[[#This Row],[Rank 6M]]+Table2[[#This Row],[Rank Sharpe]])/3</f>
        <v>346</v>
      </c>
    </row>
    <row r="340" spans="1:48" x14ac:dyDescent="0.3">
      <c r="A340" t="s">
        <v>1464</v>
      </c>
      <c r="B340" t="s">
        <v>1465</v>
      </c>
      <c r="C340" t="s">
        <v>3104</v>
      </c>
      <c r="D340" t="s">
        <v>48</v>
      </c>
      <c r="E340">
        <v>6797.8975888000004</v>
      </c>
      <c r="F340">
        <v>1014.8</v>
      </c>
      <c r="G340">
        <v>21.598300895366101</v>
      </c>
      <c r="H340">
        <f>(Table2[[#This Row],[1Y Return vs Nifty]]-AVERAGE(Table2[1Y Return vs Nifty]))/_xlfn.STDEV.P(Table2[1Y Return vs Nifty])</f>
        <v>5.0582857652165816E-2</v>
      </c>
      <c r="I340">
        <v>-2.8988991925227601</v>
      </c>
      <c r="J340">
        <f>(Table2[[#This Row],[1M Return vs Nifty]]-AVERAGE(Table2[1M Return vs Nifty]))/_xlfn.STDEV.P(Table2[1M Return vs Nifty])</f>
        <v>-0.14054337342564763</v>
      </c>
      <c r="K340">
        <v>-18.4141739220129</v>
      </c>
      <c r="L340">
        <f>(Table2[[#This Row],[6M Return vs Nifty]]-AVERAGE(Table2[6M Return vs Nifty]))/_xlfn.STDEV.P(Table2[6M Return vs Nifty])</f>
        <v>-0.73358566268082381</v>
      </c>
      <c r="M340">
        <v>-7.6258145640680004</v>
      </c>
      <c r="N340">
        <f>(Table2[[#This Row],[1W Return vs Nifty]]-AVERAGE(Table2[1W Return vs Nifty]))/_xlfn.STDEV.P(Table2[1W Return vs Nifty])</f>
        <v>-0.69940048665120902</v>
      </c>
      <c r="O340">
        <v>1094.67</v>
      </c>
      <c r="P340">
        <v>1155.83751506555</v>
      </c>
      <c r="Q340">
        <v>1118.2289341866899</v>
      </c>
      <c r="R340">
        <v>27.375021667543098</v>
      </c>
      <c r="S340" s="1">
        <f>(Table2[[#This Row],[Close Price]]-Table2[[#This Row],[20D EMA]])/Table2[[#This Row],[20D EMA]]</f>
        <v>-7.2962628006613975E-2</v>
      </c>
      <c r="T340" s="1">
        <f>(Table2[[#This Row],[Close Price]]-Table2[[#This Row],[50D EMA]])/Table2[[#This Row],[50D EMA]]</f>
        <v>-0.12202192196327134</v>
      </c>
      <c r="U340" s="1">
        <f>(Table2[[#This Row],[Close Price]]-Table2[[#This Row],[200D EMA]])/Table2[[#This Row],[200D EMA]]</f>
        <v>-9.2493523485793067E-2</v>
      </c>
      <c r="V340">
        <v>0.87734878604402</v>
      </c>
      <c r="W340">
        <v>1004.5</v>
      </c>
      <c r="X340">
        <v>1067.8</v>
      </c>
      <c r="Y340">
        <v>1004.5</v>
      </c>
      <c r="Z340">
        <v>1067.8</v>
      </c>
      <c r="AA340">
        <v>1000</v>
      </c>
      <c r="AB340">
        <v>1183.4000000000001</v>
      </c>
      <c r="AC340" s="1">
        <f>(Table2[[#This Row],[Close Price]]/Table2[[#This Row],[Day Low]])-1</f>
        <v>1.0253857640617259E-2</v>
      </c>
      <c r="AD340" s="1">
        <f>(Table2[[#This Row],[Day High]]/Table2[[#This Row],[Close Price]])-1</f>
        <v>5.2227039810800235E-2</v>
      </c>
      <c r="AE340" s="1">
        <f>(Table2[[#This Row],[Close Price]]/Table2[[#This Row],[Current Week Low]])-1</f>
        <v>1.0253857640617259E-2</v>
      </c>
      <c r="AF340" s="1">
        <f>(Table2[[#This Row],[Current Week High]]/Table2[[#This Row],[Close Price]])-1</f>
        <v>5.2227039810800235E-2</v>
      </c>
      <c r="AG340" s="1">
        <f>(Table2[[#This Row],[Close Price]]/Table2[[#This Row],[Current Month Low]])-1</f>
        <v>1.4799999999999924E-2</v>
      </c>
      <c r="AH340" s="1">
        <f>(Table2[[#This Row],[Current Month High]]/Table2[[#This Row],[Close Price]])-1</f>
        <v>0.16614111154907385</v>
      </c>
      <c r="AI340">
        <v>51.995467087110697</v>
      </c>
      <c r="AJ340">
        <v>52.693349383087501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-0.22</v>
      </c>
      <c r="AM340" t="s">
        <v>3146</v>
      </c>
      <c r="AN340">
        <v>-5.98</v>
      </c>
      <c r="AO340" t="s">
        <v>3146</v>
      </c>
      <c r="AP340">
        <v>0.107453268742531</v>
      </c>
      <c r="AQ340">
        <f>(Table2[[#This Row],[Sharpe Ratio]]-AVERAGE(Table2[Sharpe Ratio]))/_xlfn.STDEV.P(Table2[Sharpe Ratio])</f>
        <v>0.60144391813135978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280</v>
      </c>
      <c r="AT340">
        <f>_xlfn.RANK.AVG(Table2[[#This Row],[6M Return vs Nifty Z-Score]],Table2[6M Return vs Nifty Z-Score])</f>
        <v>567</v>
      </c>
      <c r="AU340">
        <f>_xlfn.RANK.AVG(Table2[[#This Row],[Sharpe Ratio Z-Score]],Table2[Sharpe Ratio Z-Score])</f>
        <v>191</v>
      </c>
      <c r="AV340">
        <f>(Table2[[#This Row],[Rank 1Y]]+Table2[[#This Row],[Rank 6M]]+Table2[[#This Row],[Rank Sharpe]])/3</f>
        <v>346</v>
      </c>
    </row>
    <row r="341" spans="1:48" x14ac:dyDescent="0.3">
      <c r="A341" t="s">
        <v>1483</v>
      </c>
      <c r="B341" t="s">
        <v>1484</v>
      </c>
      <c r="C341" t="s">
        <v>3110</v>
      </c>
      <c r="D341" t="s">
        <v>136</v>
      </c>
      <c r="E341">
        <v>6646.1357269999999</v>
      </c>
      <c r="F341">
        <v>943.25</v>
      </c>
      <c r="G341">
        <v>18.241727563525899</v>
      </c>
      <c r="H341">
        <f>(Table2[[#This Row],[1Y Return vs Nifty]]-AVERAGE(Table2[1Y Return vs Nifty]))/_xlfn.STDEV.P(Table2[1Y Return vs Nifty])</f>
        <v>-9.1768535970471153E-3</v>
      </c>
      <c r="I341">
        <v>1.5124354561882001</v>
      </c>
      <c r="J341">
        <f>(Table2[[#This Row],[1M Return vs Nifty]]-AVERAGE(Table2[1M Return vs Nifty]))/_xlfn.STDEV.P(Table2[1M Return vs Nifty])</f>
        <v>0.36943316707511836</v>
      </c>
      <c r="K341">
        <v>1.4173041021083901</v>
      </c>
      <c r="L341">
        <f>(Table2[[#This Row],[6M Return vs Nifty]]-AVERAGE(Table2[6M Return vs Nifty]))/_xlfn.STDEV.P(Table2[6M Return vs Nifty])</f>
        <v>-1.83691619259982E-2</v>
      </c>
      <c r="M341">
        <v>-3.18244087946267</v>
      </c>
      <c r="N341">
        <f>(Table2[[#This Row],[1W Return vs Nifty]]-AVERAGE(Table2[1W Return vs Nifty]))/_xlfn.STDEV.P(Table2[1W Return vs Nifty])</f>
        <v>0.26780825096150562</v>
      </c>
      <c r="O341">
        <v>933</v>
      </c>
      <c r="P341">
        <v>936.260371029353</v>
      </c>
      <c r="Q341">
        <v>884.57511972677798</v>
      </c>
      <c r="R341">
        <v>55.650676757400298</v>
      </c>
      <c r="S341" s="1">
        <f>(Table2[[#This Row],[Close Price]]-Table2[[#This Row],[20D EMA]])/Table2[[#This Row],[20D EMA]]</f>
        <v>1.0986066452304395E-2</v>
      </c>
      <c r="T341" s="1">
        <f>(Table2[[#This Row],[Close Price]]-Table2[[#This Row],[50D EMA]])/Table2[[#This Row],[50D EMA]]</f>
        <v>7.4654756165343132E-3</v>
      </c>
      <c r="U341" s="1">
        <f>(Table2[[#This Row],[Close Price]]-Table2[[#This Row],[200D EMA]])/Table2[[#This Row],[200D EMA]]</f>
        <v>6.6331144709728146E-2</v>
      </c>
      <c r="V341">
        <v>0.98409254681853797</v>
      </c>
      <c r="W341">
        <v>915</v>
      </c>
      <c r="X341">
        <v>960</v>
      </c>
      <c r="Y341">
        <v>877.55</v>
      </c>
      <c r="Z341">
        <v>960</v>
      </c>
      <c r="AA341">
        <v>871</v>
      </c>
      <c r="AB341">
        <v>1058.75</v>
      </c>
      <c r="AC341" s="1">
        <f>(Table2[[#This Row],[Close Price]]/Table2[[#This Row],[Day Low]])-1</f>
        <v>3.0874316939890623E-2</v>
      </c>
      <c r="AD341" s="1">
        <f>(Table2[[#This Row],[Day High]]/Table2[[#This Row],[Close Price]])-1</f>
        <v>1.7757752451629916E-2</v>
      </c>
      <c r="AE341" s="1">
        <f>(Table2[[#This Row],[Close Price]]/Table2[[#This Row],[Current Week Low]])-1</f>
        <v>7.4867528915731452E-2</v>
      </c>
      <c r="AF341" s="1">
        <f>(Table2[[#This Row],[Current Week High]]/Table2[[#This Row],[Close Price]])-1</f>
        <v>1.7757752451629916E-2</v>
      </c>
      <c r="AG341" s="1">
        <f>(Table2[[#This Row],[Close Price]]/Table2[[#This Row],[Current Month Low]])-1</f>
        <v>8.2950631458094115E-2</v>
      </c>
      <c r="AH341" s="1">
        <f>(Table2[[#This Row],[Current Month High]]/Table2[[#This Row],[Close Price]])-1</f>
        <v>0.12244897959183665</v>
      </c>
      <c r="AI341">
        <v>12.2448979591836</v>
      </c>
      <c r="AJ341">
        <v>47.152886115444602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0.09</v>
      </c>
      <c r="AM341" t="s">
        <v>3147</v>
      </c>
      <c r="AN341">
        <v>-0.32</v>
      </c>
      <c r="AO341" t="s">
        <v>3146</v>
      </c>
      <c r="AP341">
        <v>3.7530717597921003E-2</v>
      </c>
      <c r="AQ341">
        <f>(Table2[[#This Row],[Sharpe Ratio]]-AVERAGE(Table2[Sharpe Ratio]))/_xlfn.STDEV.P(Table2[Sharpe Ratio])</f>
        <v>-0.22963604838303142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301</v>
      </c>
      <c r="AT341">
        <f>_xlfn.RANK.AVG(Table2[[#This Row],[6M Return vs Nifty Z-Score]],Table2[6M Return vs Nifty Z-Score])</f>
        <v>334</v>
      </c>
      <c r="AU341">
        <f>_xlfn.RANK.AVG(Table2[[#This Row],[Sharpe Ratio Z-Score]],Table2[Sharpe Ratio Z-Score])</f>
        <v>403</v>
      </c>
      <c r="AV341">
        <f>(Table2[[#This Row],[Rank 1Y]]+Table2[[#This Row],[Rank 6M]]+Table2[[#This Row],[Rank Sharpe]])/3</f>
        <v>346</v>
      </c>
    </row>
    <row r="342" spans="1:48" x14ac:dyDescent="0.3">
      <c r="A342" t="s">
        <v>645</v>
      </c>
      <c r="B342" t="s">
        <v>646</v>
      </c>
      <c r="C342" t="s">
        <v>3108</v>
      </c>
      <c r="D342" t="s">
        <v>647</v>
      </c>
      <c r="E342">
        <v>28082.3775408</v>
      </c>
      <c r="F342">
        <v>290.39999999999998</v>
      </c>
      <c r="G342">
        <v>73.9158866934754</v>
      </c>
      <c r="H342">
        <f>(Table2[[#This Row],[1Y Return vs Nifty]]-AVERAGE(Table2[1Y Return vs Nifty]))/_xlfn.STDEV.P(Table2[1Y Return vs Nifty])</f>
        <v>0.98203392737656137</v>
      </c>
      <c r="I342">
        <v>-10.6289885807348</v>
      </c>
      <c r="J342">
        <f>(Table2[[#This Row],[1M Return vs Nifty]]-AVERAGE(Table2[1M Return vs Nifty]))/_xlfn.STDEV.P(Table2[1M Return vs Nifty])</f>
        <v>-1.0341877141727278</v>
      </c>
      <c r="K342">
        <v>-33.380746192093397</v>
      </c>
      <c r="L342">
        <f>(Table2[[#This Row],[6M Return vs Nifty]]-AVERAGE(Table2[6M Return vs Nifty]))/_xlfn.STDEV.P(Table2[6M Return vs Nifty])</f>
        <v>-1.2733507489886298</v>
      </c>
      <c r="M342">
        <v>-7.7112438957933103</v>
      </c>
      <c r="N342">
        <f>(Table2[[#This Row],[1W Return vs Nifty]]-AVERAGE(Table2[1W Return vs Nifty]))/_xlfn.STDEV.P(Table2[1W Return vs Nifty])</f>
        <v>-0.71799626588522003</v>
      </c>
      <c r="O342">
        <v>307.01</v>
      </c>
      <c r="P342">
        <v>315.59967720466398</v>
      </c>
      <c r="Q342">
        <v>298.018269114867</v>
      </c>
      <c r="R342">
        <v>38.5421901325482</v>
      </c>
      <c r="S342" s="1">
        <f>(Table2[[#This Row],[Close Price]]-Table2[[#This Row],[20D EMA]])/Table2[[#This Row],[20D EMA]]</f>
        <v>-5.4102472232174896E-2</v>
      </c>
      <c r="T342" s="1">
        <f>(Table2[[#This Row],[Close Price]]-Table2[[#This Row],[50D EMA]])/Table2[[#This Row],[50D EMA]]</f>
        <v>-7.9846967613728587E-2</v>
      </c>
      <c r="U342" s="1">
        <f>(Table2[[#This Row],[Close Price]]-Table2[[#This Row],[200D EMA]])/Table2[[#This Row],[200D EMA]]</f>
        <v>-2.5563094294499988E-2</v>
      </c>
      <c r="V342">
        <v>0.76038389712403898</v>
      </c>
      <c r="W342">
        <v>281.25</v>
      </c>
      <c r="X342">
        <v>292</v>
      </c>
      <c r="Y342">
        <v>269.3</v>
      </c>
      <c r="Z342">
        <v>292.89999999999998</v>
      </c>
      <c r="AA342">
        <v>269</v>
      </c>
      <c r="AB342">
        <v>353</v>
      </c>
      <c r="AC342" s="1">
        <f>(Table2[[#This Row],[Close Price]]/Table2[[#This Row],[Day Low]])-1</f>
        <v>3.2533333333333303E-2</v>
      </c>
      <c r="AD342" s="1">
        <f>(Table2[[#This Row],[Day High]]/Table2[[#This Row],[Close Price]])-1</f>
        <v>5.5096418732782926E-3</v>
      </c>
      <c r="AE342" s="1">
        <f>(Table2[[#This Row],[Close Price]]/Table2[[#This Row],[Current Week Low]])-1</f>
        <v>7.8351281099145798E-2</v>
      </c>
      <c r="AF342" s="1">
        <f>(Table2[[#This Row],[Current Week High]]/Table2[[#This Row],[Close Price]])-1</f>
        <v>8.6088154269972073E-3</v>
      </c>
      <c r="AG342" s="1">
        <f>(Table2[[#This Row],[Close Price]]/Table2[[#This Row],[Current Month Low]])-1</f>
        <v>7.9553903345724875E-2</v>
      </c>
      <c r="AH342" s="1">
        <f>(Table2[[#This Row],[Current Month High]]/Table2[[#This Row],[Close Price]])-1</f>
        <v>0.21556473829201117</v>
      </c>
      <c r="AI342">
        <v>43.181818181818102</v>
      </c>
      <c r="AJ342">
        <v>107.20656439529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-7.0000000000000007E-2</v>
      </c>
      <c r="AM342" t="s">
        <v>3146</v>
      </c>
      <c r="AN342">
        <v>-8.06</v>
      </c>
      <c r="AO342" t="s">
        <v>3146</v>
      </c>
      <c r="AP342">
        <v>8.8404217015138994E-2</v>
      </c>
      <c r="AQ342">
        <f>(Table2[[#This Row],[Sharpe Ratio]]-AVERAGE(Table2[Sharpe Ratio]))/_xlfn.STDEV.P(Table2[Sharpe Ratio])</f>
        <v>0.37503219526686571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105</v>
      </c>
      <c r="AT342">
        <f>_xlfn.RANK.AVG(Table2[[#This Row],[6M Return vs Nifty Z-Score]],Table2[6M Return vs Nifty Z-Score])</f>
        <v>693</v>
      </c>
      <c r="AU342">
        <f>_xlfn.RANK.AVG(Table2[[#This Row],[Sharpe Ratio Z-Score]],Table2[Sharpe Ratio Z-Score])</f>
        <v>246</v>
      </c>
      <c r="AV342">
        <f>(Table2[[#This Row],[Rank 1Y]]+Table2[[#This Row],[Rank 6M]]+Table2[[#This Row],[Rank Sharpe]])/3</f>
        <v>348</v>
      </c>
    </row>
    <row r="343" spans="1:48" x14ac:dyDescent="0.3">
      <c r="A343" t="s">
        <v>286</v>
      </c>
      <c r="B343" t="s">
        <v>287</v>
      </c>
      <c r="C343" t="s">
        <v>3108</v>
      </c>
      <c r="D343" t="s">
        <v>117</v>
      </c>
      <c r="E343">
        <v>92582.875644090003</v>
      </c>
      <c r="F343">
        <v>915.05</v>
      </c>
      <c r="G343">
        <v>13.7123220383928</v>
      </c>
      <c r="H343">
        <f>(Table2[[#This Row],[1Y Return vs Nifty]]-AVERAGE(Table2[1Y Return vs Nifty]))/_xlfn.STDEV.P(Table2[1Y Return vs Nifty])</f>
        <v>-8.9817417515294262E-2</v>
      </c>
      <c r="I343">
        <v>-4.8987715136290602</v>
      </c>
      <c r="J343">
        <f>(Table2[[#This Row],[1M Return vs Nifty]]-AVERAGE(Table2[1M Return vs Nifty]))/_xlfn.STDEV.P(Table2[1M Return vs Nifty])</f>
        <v>-0.37174051646240419</v>
      </c>
      <c r="K343">
        <v>-10.9241435070702</v>
      </c>
      <c r="L343">
        <f>(Table2[[#This Row],[6M Return vs Nifty]]-AVERAGE(Table2[6M Return vs Nifty]))/_xlfn.STDEV.P(Table2[6M Return vs Nifty])</f>
        <v>-0.46345988902911972</v>
      </c>
      <c r="M343">
        <v>-3.2417048931554402</v>
      </c>
      <c r="N343">
        <f>(Table2[[#This Row],[1W Return vs Nifty]]-AVERAGE(Table2[1W Return vs Nifty]))/_xlfn.STDEV.P(Table2[1W Return vs Nifty])</f>
        <v>0.25490799184797613</v>
      </c>
      <c r="O343">
        <v>953.34</v>
      </c>
      <c r="P343">
        <v>972.26196645073901</v>
      </c>
      <c r="Q343">
        <v>915.08773754035599</v>
      </c>
      <c r="R343">
        <v>37.854309550030699</v>
      </c>
      <c r="S343" s="1">
        <f>(Table2[[#This Row],[Close Price]]-Table2[[#This Row],[20D EMA]])/Table2[[#This Row],[20D EMA]]</f>
        <v>-4.0164054796819684E-2</v>
      </c>
      <c r="T343" s="1">
        <f>(Table2[[#This Row],[Close Price]]-Table2[[#This Row],[50D EMA]])/Table2[[#This Row],[50D EMA]]</f>
        <v>-5.8844188526259479E-2</v>
      </c>
      <c r="U343" s="1">
        <f>(Table2[[#This Row],[Close Price]]-Table2[[#This Row],[200D EMA]])/Table2[[#This Row],[200D EMA]]</f>
        <v>-4.1239259152862767E-5</v>
      </c>
      <c r="V343">
        <v>1.4679104038133299</v>
      </c>
      <c r="W343">
        <v>896.45</v>
      </c>
      <c r="X343">
        <v>924</v>
      </c>
      <c r="Y343">
        <v>891.55</v>
      </c>
      <c r="Z343">
        <v>924.85</v>
      </c>
      <c r="AA343">
        <v>882</v>
      </c>
      <c r="AB343">
        <v>1069</v>
      </c>
      <c r="AC343" s="1">
        <f>(Table2[[#This Row],[Close Price]]/Table2[[#This Row],[Day Low]])-1</f>
        <v>2.0748508003792576E-2</v>
      </c>
      <c r="AD343" s="1">
        <f>(Table2[[#This Row],[Day High]]/Table2[[#This Row],[Close Price]])-1</f>
        <v>9.7808862903667748E-3</v>
      </c>
      <c r="AE343" s="1">
        <f>(Table2[[#This Row],[Close Price]]/Table2[[#This Row],[Current Week Low]])-1</f>
        <v>2.6358588974258357E-2</v>
      </c>
      <c r="AF343" s="1">
        <f>(Table2[[#This Row],[Current Week High]]/Table2[[#This Row],[Close Price]])-1</f>
        <v>1.0709797278837252E-2</v>
      </c>
      <c r="AG343" s="1">
        <f>(Table2[[#This Row],[Close Price]]/Table2[[#This Row],[Current Month Low]])-1</f>
        <v>3.7471655328798148E-2</v>
      </c>
      <c r="AH343" s="1">
        <f>(Table2[[#This Row],[Current Month High]]/Table2[[#This Row],[Close Price]])-1</f>
        <v>0.16824217255887652</v>
      </c>
      <c r="AI343">
        <v>19.884159335555399</v>
      </c>
      <c r="AJ343">
        <v>57.333218707015099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-0.03</v>
      </c>
      <c r="AM343" t="s">
        <v>3146</v>
      </c>
      <c r="AN343">
        <v>-9.0299999999999994</v>
      </c>
      <c r="AO343" t="s">
        <v>3146</v>
      </c>
      <c r="AP343">
        <v>9.5550267880955997E-2</v>
      </c>
      <c r="AQ343">
        <f>(Table2[[#This Row],[Sharpe Ratio]]-AVERAGE(Table2[Sharpe Ratio]))/_xlfn.STDEV.P(Table2[Sharpe Ratio])</f>
        <v>0.45996816538029506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332</v>
      </c>
      <c r="AT343">
        <f>_xlfn.RANK.AVG(Table2[[#This Row],[6M Return vs Nifty Z-Score]],Table2[6M Return vs Nifty Z-Score])</f>
        <v>491</v>
      </c>
      <c r="AU343">
        <f>_xlfn.RANK.AVG(Table2[[#This Row],[Sharpe Ratio Z-Score]],Table2[Sharpe Ratio Z-Score])</f>
        <v>228</v>
      </c>
      <c r="AV343">
        <f>(Table2[[#This Row],[Rank 1Y]]+Table2[[#This Row],[Rank 6M]]+Table2[[#This Row],[Rank Sharpe]])/3</f>
        <v>350.33333333333331</v>
      </c>
    </row>
    <row r="344" spans="1:48" x14ac:dyDescent="0.3">
      <c r="A344" t="s">
        <v>584</v>
      </c>
      <c r="B344" t="s">
        <v>585</v>
      </c>
      <c r="C344" t="s">
        <v>3113</v>
      </c>
      <c r="D344" t="s">
        <v>586</v>
      </c>
      <c r="E344">
        <v>32979.668851820003</v>
      </c>
      <c r="F344">
        <v>1357.7</v>
      </c>
      <c r="G344">
        <v>-22.8657077696564</v>
      </c>
      <c r="H344">
        <f>(Table2[[#This Row],[1Y Return vs Nifty]]-AVERAGE(Table2[1Y Return vs Nifty]))/_xlfn.STDEV.P(Table2[1Y Return vs Nifty])</f>
        <v>-0.74104481024314328</v>
      </c>
      <c r="I344">
        <v>-0.92203896995912904</v>
      </c>
      <c r="J344">
        <f>(Table2[[#This Row],[1M Return vs Nifty]]-AVERAGE(Table2[1M Return vs Nifty]))/_xlfn.STDEV.P(Table2[1M Return vs Nifty])</f>
        <v>8.7993434057586029E-2</v>
      </c>
      <c r="K344">
        <v>34.9230914741646</v>
      </c>
      <c r="L344">
        <f>(Table2[[#This Row],[6M Return vs Nifty]]-AVERAGE(Table2[6M Return vs Nifty]))/_xlfn.STDEV.P(Table2[6M Return vs Nifty])</f>
        <v>1.1900073378048674</v>
      </c>
      <c r="M344">
        <v>-4.9891434259087699</v>
      </c>
      <c r="N344">
        <f>(Table2[[#This Row],[1W Return vs Nifty]]-AVERAGE(Table2[1W Return vs Nifty]))/_xlfn.STDEV.P(Table2[1W Return vs Nifty])</f>
        <v>-0.12546465679417468</v>
      </c>
      <c r="O344">
        <v>1302.3599999999999</v>
      </c>
      <c r="P344">
        <v>1268.70391389939</v>
      </c>
      <c r="Q344">
        <v>1171.7706098139199</v>
      </c>
      <c r="R344">
        <v>64.683432173528004</v>
      </c>
      <c r="S344" s="1">
        <f>(Table2[[#This Row],[Close Price]]-Table2[[#This Row],[20D EMA]])/Table2[[#This Row],[20D EMA]]</f>
        <v>4.2492091280444844E-2</v>
      </c>
      <c r="T344" s="1">
        <f>(Table2[[#This Row],[Close Price]]-Table2[[#This Row],[50D EMA]])/Table2[[#This Row],[50D EMA]]</f>
        <v>7.0147246434417096E-2</v>
      </c>
      <c r="U344" s="1">
        <f>(Table2[[#This Row],[Close Price]]-Table2[[#This Row],[200D EMA]])/Table2[[#This Row],[200D EMA]]</f>
        <v>0.15867388090200196</v>
      </c>
      <c r="V344">
        <v>1.1492519117059801</v>
      </c>
      <c r="W344">
        <v>1243</v>
      </c>
      <c r="X344">
        <v>1378.5</v>
      </c>
      <c r="Y344">
        <v>1241</v>
      </c>
      <c r="Z344">
        <v>1378.5</v>
      </c>
      <c r="AA344">
        <v>1227.5</v>
      </c>
      <c r="AB344">
        <v>1378.5</v>
      </c>
      <c r="AC344" s="1">
        <f>(Table2[[#This Row],[Close Price]]/Table2[[#This Row],[Day Low]])-1</f>
        <v>9.2276749798873681E-2</v>
      </c>
      <c r="AD344" s="1">
        <f>(Table2[[#This Row],[Day High]]/Table2[[#This Row],[Close Price]])-1</f>
        <v>1.5320026515430518E-2</v>
      </c>
      <c r="AE344" s="1">
        <f>(Table2[[#This Row],[Close Price]]/Table2[[#This Row],[Current Week Low]])-1</f>
        <v>9.4037066881547116E-2</v>
      </c>
      <c r="AF344" s="1">
        <f>(Table2[[#This Row],[Current Week High]]/Table2[[#This Row],[Close Price]])-1</f>
        <v>1.5320026515430518E-2</v>
      </c>
      <c r="AG344" s="1">
        <f>(Table2[[#This Row],[Close Price]]/Table2[[#This Row],[Current Month Low]])-1</f>
        <v>0.10606924643584525</v>
      </c>
      <c r="AH344" s="1">
        <f>(Table2[[#This Row],[Current Month High]]/Table2[[#This Row],[Close Price]])-1</f>
        <v>1.5320026515430518E-2</v>
      </c>
      <c r="AI344">
        <v>9.5897473668704301</v>
      </c>
      <c r="AJ344">
        <v>53.230630325602398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0.23</v>
      </c>
      <c r="AM344" t="s">
        <v>3147</v>
      </c>
      <c r="AN344">
        <v>2.85</v>
      </c>
      <c r="AO344" t="s">
        <v>3147</v>
      </c>
      <c r="AP344">
        <v>3.2791159704722003E-2</v>
      </c>
      <c r="AQ344">
        <f>(Table2[[#This Row],[Sharpe Ratio]]-AVERAGE(Table2[Sharpe Ratio]))/_xlfn.STDEV.P(Table2[Sharpe Ratio])</f>
        <v>-0.28596911333408731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0.12552219149104821</v>
      </c>
      <c r="AS344">
        <f>_xlfn.RANK.AVG(Table2[[#This Row],[1Y Return vs Nifty Z-Score]],Table2[1Y Return vs Nifty Z-Score])</f>
        <v>569</v>
      </c>
      <c r="AT344">
        <f>_xlfn.RANK.AVG(Table2[[#This Row],[6M Return vs Nifty Z-Score]],Table2[6M Return vs Nifty Z-Score])</f>
        <v>79</v>
      </c>
      <c r="AU344">
        <f>_xlfn.RANK.AVG(Table2[[#This Row],[Sharpe Ratio Z-Score]],Table2[Sharpe Ratio Z-Score])</f>
        <v>415</v>
      </c>
      <c r="AV344">
        <f>(Table2[[#This Row],[Rank 1Y]]+Table2[[#This Row],[Rank 6M]]+Table2[[#This Row],[Rank Sharpe]])/3</f>
        <v>354.33333333333331</v>
      </c>
    </row>
    <row r="345" spans="1:48" x14ac:dyDescent="0.3">
      <c r="A345" t="s">
        <v>803</v>
      </c>
      <c r="B345" t="s">
        <v>804</v>
      </c>
      <c r="C345" t="s">
        <v>3104</v>
      </c>
      <c r="D345" t="s">
        <v>48</v>
      </c>
      <c r="E345">
        <v>19117.86283717</v>
      </c>
      <c r="F345">
        <v>203.27</v>
      </c>
      <c r="G345">
        <v>18.206000373833</v>
      </c>
      <c r="H345">
        <f>(Table2[[#This Row],[1Y Return vs Nifty]]-AVERAGE(Table2[1Y Return vs Nifty]))/_xlfn.STDEV.P(Table2[1Y Return vs Nifty])</f>
        <v>-9.8129328149627881E-3</v>
      </c>
      <c r="I345">
        <v>-4.7334622897749004</v>
      </c>
      <c r="J345">
        <f>(Table2[[#This Row],[1M Return vs Nifty]]-AVERAGE(Table2[1M Return vs Nifty]))/_xlfn.STDEV.P(Table2[1M Return vs Nifty])</f>
        <v>-0.35262978630760955</v>
      </c>
      <c r="K345">
        <v>-28.339172926119399</v>
      </c>
      <c r="L345">
        <f>(Table2[[#This Row],[6M Return vs Nifty]]-AVERAGE(Table2[6M Return vs Nifty]))/_xlfn.STDEV.P(Table2[6M Return vs Nifty])</f>
        <v>-1.0915278719845456</v>
      </c>
      <c r="M345">
        <v>-5.4123068779820196</v>
      </c>
      <c r="N345">
        <f>(Table2[[#This Row],[1W Return vs Nifty]]-AVERAGE(Table2[1W Return vs Nifty]))/_xlfn.STDEV.P(Table2[1W Return vs Nifty])</f>
        <v>-0.21757651083463897</v>
      </c>
      <c r="O345">
        <v>213.59</v>
      </c>
      <c r="P345">
        <v>230.353240671393</v>
      </c>
      <c r="Q345">
        <v>230.29403038077399</v>
      </c>
      <c r="R345">
        <v>39.893579494035897</v>
      </c>
      <c r="S345" s="1">
        <f>(Table2[[#This Row],[Close Price]]-Table2[[#This Row],[20D EMA]])/Table2[[#This Row],[20D EMA]]</f>
        <v>-4.8316868767264355E-2</v>
      </c>
      <c r="T345" s="1">
        <f>(Table2[[#This Row],[Close Price]]-Table2[[#This Row],[50D EMA]])/Table2[[#This Row],[50D EMA]]</f>
        <v>-0.11757264882601839</v>
      </c>
      <c r="U345" s="1">
        <f>(Table2[[#This Row],[Close Price]]-Table2[[#This Row],[200D EMA]])/Table2[[#This Row],[200D EMA]]</f>
        <v>-0.11734577025766478</v>
      </c>
      <c r="V345">
        <v>0.81580442148427301</v>
      </c>
      <c r="W345">
        <v>198.61</v>
      </c>
      <c r="X345">
        <v>205.2</v>
      </c>
      <c r="Y345">
        <v>192.8</v>
      </c>
      <c r="Z345">
        <v>205.2</v>
      </c>
      <c r="AA345">
        <v>191.83</v>
      </c>
      <c r="AB345">
        <v>231.5</v>
      </c>
      <c r="AC345" s="1">
        <f>(Table2[[#This Row],[Close Price]]/Table2[[#This Row],[Day Low]])-1</f>
        <v>2.3463068324857783E-2</v>
      </c>
      <c r="AD345" s="1">
        <f>(Table2[[#This Row],[Day High]]/Table2[[#This Row],[Close Price]])-1</f>
        <v>9.4947606631572423E-3</v>
      </c>
      <c r="AE345" s="1">
        <f>(Table2[[#This Row],[Close Price]]/Table2[[#This Row],[Current Week Low]])-1</f>
        <v>5.4304979253112062E-2</v>
      </c>
      <c r="AF345" s="1">
        <f>(Table2[[#This Row],[Current Week High]]/Table2[[#This Row],[Close Price]])-1</f>
        <v>9.4947606631572423E-3</v>
      </c>
      <c r="AG345" s="1">
        <f>(Table2[[#This Row],[Close Price]]/Table2[[#This Row],[Current Month Low]])-1</f>
        <v>5.9636136162226849E-2</v>
      </c>
      <c r="AH345" s="1">
        <f>(Table2[[#This Row],[Current Month High]]/Table2[[#This Row],[Close Price]])-1</f>
        <v>0.13887932306784068</v>
      </c>
      <c r="AI345">
        <v>72.971909283219304</v>
      </c>
      <c r="AJ345">
        <v>48.6978785662033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-0.2</v>
      </c>
      <c r="AM345" t="s">
        <v>3146</v>
      </c>
      <c r="AN345">
        <v>-10.14</v>
      </c>
      <c r="AO345" t="s">
        <v>3146</v>
      </c>
      <c r="AP345">
        <v>0.14678198156169101</v>
      </c>
      <c r="AQ345">
        <f>(Table2[[#This Row],[Sharpe Ratio]]-AVERAGE(Table2[Sharpe Ratio]))/_xlfn.STDEV.P(Table2[Sharpe Ratio])</f>
        <v>1.0688940439885193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302</v>
      </c>
      <c r="AT345">
        <f>_xlfn.RANK.AVG(Table2[[#This Row],[6M Return vs Nifty Z-Score]],Table2[6M Return vs Nifty Z-Score])</f>
        <v>657</v>
      </c>
      <c r="AU345">
        <f>_xlfn.RANK.AVG(Table2[[#This Row],[Sharpe Ratio Z-Score]],Table2[Sharpe Ratio Z-Score])</f>
        <v>108</v>
      </c>
      <c r="AV345">
        <f>(Table2[[#This Row],[Rank 1Y]]+Table2[[#This Row],[Rank 6M]]+Table2[[#This Row],[Rank Sharpe]])/3</f>
        <v>355.66666666666669</v>
      </c>
    </row>
    <row r="346" spans="1:48" x14ac:dyDescent="0.3">
      <c r="A346" t="s">
        <v>1971</v>
      </c>
      <c r="B346" t="s">
        <v>1972</v>
      </c>
      <c r="C346" t="s">
        <v>3112</v>
      </c>
      <c r="D346" t="s">
        <v>117</v>
      </c>
      <c r="E346">
        <v>3340.9869471000002</v>
      </c>
      <c r="F346">
        <v>765.35</v>
      </c>
      <c r="G346">
        <v>34.682006457107498</v>
      </c>
      <c r="H346">
        <f>(Table2[[#This Row],[1Y Return vs Nifty]]-AVERAGE(Table2[1Y Return vs Nifty]))/_xlfn.STDEV.P(Table2[1Y Return vs Nifty])</f>
        <v>0.28352234359234973</v>
      </c>
      <c r="I346">
        <v>-5.9992523434430796</v>
      </c>
      <c r="J346">
        <f>(Table2[[#This Row],[1M Return vs Nifty]]-AVERAGE(Table2[1M Return vs Nifty]))/_xlfn.STDEV.P(Table2[1M Return vs Nifty])</f>
        <v>-0.49896265016290692</v>
      </c>
      <c r="K346">
        <v>-21.396421967040101</v>
      </c>
      <c r="L346">
        <f>(Table2[[#This Row],[6M Return vs Nifty]]-AVERAGE(Table2[6M Return vs Nifty]))/_xlfn.STDEV.P(Table2[6M Return vs Nifty])</f>
        <v>-0.84113957311316456</v>
      </c>
      <c r="M346">
        <v>-6.2752585081345904</v>
      </c>
      <c r="N346">
        <f>(Table2[[#This Row],[1W Return vs Nifty]]-AVERAGE(Table2[1W Return vs Nifty]))/_xlfn.STDEV.P(Table2[1W Return vs Nifty])</f>
        <v>-0.40541899631194089</v>
      </c>
      <c r="O346">
        <v>797.86</v>
      </c>
      <c r="P346">
        <v>815.988145161597</v>
      </c>
      <c r="Q346">
        <v>781.92738751283798</v>
      </c>
      <c r="R346">
        <v>38.521109558215102</v>
      </c>
      <c r="S346" s="1">
        <f>(Table2[[#This Row],[Close Price]]-Table2[[#This Row],[20D EMA]])/Table2[[#This Row],[20D EMA]]</f>
        <v>-4.0746496879151717E-2</v>
      </c>
      <c r="T346" s="1">
        <f>(Table2[[#This Row],[Close Price]]-Table2[[#This Row],[50D EMA]])/Table2[[#This Row],[50D EMA]]</f>
        <v>-6.205745201306654E-2</v>
      </c>
      <c r="U346" s="1">
        <f>(Table2[[#This Row],[Close Price]]-Table2[[#This Row],[200D EMA]])/Table2[[#This Row],[200D EMA]]</f>
        <v>-2.120067384462318E-2</v>
      </c>
      <c r="V346">
        <v>0.46357708563897898</v>
      </c>
      <c r="W346">
        <v>745</v>
      </c>
      <c r="X346">
        <v>773.9</v>
      </c>
      <c r="Y346">
        <v>715.25</v>
      </c>
      <c r="Z346">
        <v>783.45</v>
      </c>
      <c r="AA346">
        <v>715.25</v>
      </c>
      <c r="AB346">
        <v>902</v>
      </c>
      <c r="AC346" s="1">
        <f>(Table2[[#This Row],[Close Price]]/Table2[[#This Row],[Day Low]])-1</f>
        <v>2.7315436241610813E-2</v>
      </c>
      <c r="AD346" s="1">
        <f>(Table2[[#This Row],[Day High]]/Table2[[#This Row],[Close Price]])-1</f>
        <v>1.1171359508721501E-2</v>
      </c>
      <c r="AE346" s="1">
        <f>(Table2[[#This Row],[Close Price]]/Table2[[#This Row],[Current Week Low]])-1</f>
        <v>7.0045438657811987E-2</v>
      </c>
      <c r="AF346" s="1">
        <f>(Table2[[#This Row],[Current Week High]]/Table2[[#This Row],[Close Price]])-1</f>
        <v>2.3649310772849041E-2</v>
      </c>
      <c r="AG346" s="1">
        <f>(Table2[[#This Row],[Close Price]]/Table2[[#This Row],[Current Month Low]])-1</f>
        <v>7.0045438657811987E-2</v>
      </c>
      <c r="AH346" s="1">
        <f>(Table2[[#This Row],[Current Month High]]/Table2[[#This Row],[Close Price]])-1</f>
        <v>0.17854576337623307</v>
      </c>
      <c r="AI346">
        <v>41.503887110472299</v>
      </c>
      <c r="AJ346">
        <v>79.113035338169894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-7.0000000000000007E-2</v>
      </c>
      <c r="AM346" t="s">
        <v>3146</v>
      </c>
      <c r="AN346">
        <v>-8.27</v>
      </c>
      <c r="AO346" t="s">
        <v>3146</v>
      </c>
      <c r="AP346">
        <v>8.4443428568618001E-2</v>
      </c>
      <c r="AQ346">
        <f>(Table2[[#This Row],[Sharpe Ratio]]-AVERAGE(Table2[Sharpe Ratio]))/_xlfn.STDEV.P(Table2[Sharpe Ratio])</f>
        <v>0.32795536703876693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215</v>
      </c>
      <c r="AT346">
        <f>_xlfn.RANK.AVG(Table2[[#This Row],[6M Return vs Nifty Z-Score]],Table2[6M Return vs Nifty Z-Score])</f>
        <v>595</v>
      </c>
      <c r="AU346">
        <f>_xlfn.RANK.AVG(Table2[[#This Row],[Sharpe Ratio Z-Score]],Table2[Sharpe Ratio Z-Score])</f>
        <v>258</v>
      </c>
      <c r="AV346">
        <f>(Table2[[#This Row],[Rank 1Y]]+Table2[[#This Row],[Rank 6M]]+Table2[[#This Row],[Rank Sharpe]])/3</f>
        <v>356</v>
      </c>
    </row>
    <row r="347" spans="1:48" x14ac:dyDescent="0.3">
      <c r="A347" t="s">
        <v>1357</v>
      </c>
      <c r="B347" t="s">
        <v>1358</v>
      </c>
      <c r="C347" t="s">
        <v>3114</v>
      </c>
      <c r="D347" t="s">
        <v>136</v>
      </c>
      <c r="E347">
        <v>8018.6665760599999</v>
      </c>
      <c r="F347">
        <v>547.4</v>
      </c>
      <c r="G347">
        <v>-0.42164214048943499</v>
      </c>
      <c r="H347">
        <f>(Table2[[#This Row],[1Y Return vs Nifty]]-AVERAGE(Table2[1Y Return vs Nifty]))/_xlfn.STDEV.P(Table2[1Y Return vs Nifty])</f>
        <v>-0.34145548248009466</v>
      </c>
      <c r="I347">
        <v>0.251390254545587</v>
      </c>
      <c r="J347">
        <f>(Table2[[#This Row],[1M Return vs Nifty]]-AVERAGE(Table2[1M Return vs Nifty]))/_xlfn.STDEV.P(Table2[1M Return vs Nifty])</f>
        <v>0.22364883635409441</v>
      </c>
      <c r="K347">
        <v>16.2431960432666</v>
      </c>
      <c r="L347">
        <f>(Table2[[#This Row],[6M Return vs Nifty]]-AVERAGE(Table2[6M Return vs Nifty]))/_xlfn.STDEV.P(Table2[6M Return vs Nifty])</f>
        <v>0.51632232913820275</v>
      </c>
      <c r="M347">
        <v>-6.4461223087753998</v>
      </c>
      <c r="N347">
        <f>(Table2[[#This Row],[1W Return vs Nifty]]-AVERAGE(Table2[1W Return vs Nifty]))/_xlfn.STDEV.P(Table2[1W Return vs Nifty])</f>
        <v>-0.4426116730147977</v>
      </c>
      <c r="O347">
        <v>563.64</v>
      </c>
      <c r="P347">
        <v>568.97434570342102</v>
      </c>
      <c r="Q347">
        <v>522.19703272451397</v>
      </c>
      <c r="R347">
        <v>42.084248537627403</v>
      </c>
      <c r="S347" s="1">
        <f>(Table2[[#This Row],[Close Price]]-Table2[[#This Row],[20D EMA]])/Table2[[#This Row],[20D EMA]]</f>
        <v>-2.8812717337307517E-2</v>
      </c>
      <c r="T347" s="1">
        <f>(Table2[[#This Row],[Close Price]]-Table2[[#This Row],[50D EMA]])/Table2[[#This Row],[50D EMA]]</f>
        <v>-3.7917958632649344E-2</v>
      </c>
      <c r="U347" s="1">
        <f>(Table2[[#This Row],[Close Price]]-Table2[[#This Row],[200D EMA]])/Table2[[#This Row],[200D EMA]]</f>
        <v>4.8263329157563165E-2</v>
      </c>
      <c r="V347">
        <v>0.80840335725408496</v>
      </c>
      <c r="W347">
        <v>535.29999999999995</v>
      </c>
      <c r="X347">
        <v>552</v>
      </c>
      <c r="Y347">
        <v>521.45000000000005</v>
      </c>
      <c r="Z347">
        <v>552</v>
      </c>
      <c r="AA347">
        <v>521.45000000000005</v>
      </c>
      <c r="AB347">
        <v>602.75</v>
      </c>
      <c r="AC347" s="1">
        <f>(Table2[[#This Row],[Close Price]]/Table2[[#This Row],[Day Low]])-1</f>
        <v>2.260414720717363E-2</v>
      </c>
      <c r="AD347" s="1">
        <f>(Table2[[#This Row],[Day High]]/Table2[[#This Row],[Close Price]])-1</f>
        <v>8.4033613445377853E-3</v>
      </c>
      <c r="AE347" s="1">
        <f>(Table2[[#This Row],[Close Price]]/Table2[[#This Row],[Current Week Low]])-1</f>
        <v>4.9765078147473218E-2</v>
      </c>
      <c r="AF347" s="1">
        <f>(Table2[[#This Row],[Current Week High]]/Table2[[#This Row],[Close Price]])-1</f>
        <v>8.4033613445377853E-3</v>
      </c>
      <c r="AG347" s="1">
        <f>(Table2[[#This Row],[Close Price]]/Table2[[#This Row],[Current Month Low]])-1</f>
        <v>4.9765078147473218E-2</v>
      </c>
      <c r="AH347" s="1">
        <f>(Table2[[#This Row],[Current Month High]]/Table2[[#This Row],[Close Price]])-1</f>
        <v>0.10111435878699315</v>
      </c>
      <c r="AI347">
        <v>27.6945560833028</v>
      </c>
      <c r="AJ347">
        <v>44.033679778976399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-0.03</v>
      </c>
      <c r="AM347" t="s">
        <v>3146</v>
      </c>
      <c r="AN347">
        <v>-1.59</v>
      </c>
      <c r="AO347" t="s">
        <v>3146</v>
      </c>
      <c r="AP347">
        <v>3.7173901103219999E-3</v>
      </c>
      <c r="AQ347">
        <f>(Table2[[#This Row],[Sharpe Ratio]]-AVERAGE(Table2[Sharpe Ratio]))/_xlfn.STDEV.P(Table2[Sharpe Ratio])</f>
        <v>-0.63153184045754784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418</v>
      </c>
      <c r="AT347">
        <f>_xlfn.RANK.AVG(Table2[[#This Row],[6M Return vs Nifty Z-Score]],Table2[6M Return vs Nifty Z-Score])</f>
        <v>164</v>
      </c>
      <c r="AU347">
        <f>_xlfn.RANK.AVG(Table2[[#This Row],[Sharpe Ratio Z-Score]],Table2[Sharpe Ratio Z-Score])</f>
        <v>487</v>
      </c>
      <c r="AV347">
        <f>(Table2[[#This Row],[Rank 1Y]]+Table2[[#This Row],[Rank 6M]]+Table2[[#This Row],[Rank Sharpe]])/3</f>
        <v>356.33333333333331</v>
      </c>
    </row>
    <row r="348" spans="1:48" x14ac:dyDescent="0.3">
      <c r="A348" t="s">
        <v>633</v>
      </c>
      <c r="B348" t="s">
        <v>634</v>
      </c>
      <c r="C348" t="s">
        <v>3115</v>
      </c>
      <c r="D348" t="s">
        <v>422</v>
      </c>
      <c r="E348">
        <v>29087.420784239999</v>
      </c>
      <c r="F348">
        <v>6472.2</v>
      </c>
      <c r="G348">
        <v>4.0080210542843204</v>
      </c>
      <c r="H348">
        <f>(Table2[[#This Row],[1Y Return vs Nifty]]-AVERAGE(Table2[1Y Return vs Nifty]))/_xlfn.STDEV.P(Table2[1Y Return vs Nifty])</f>
        <v>-0.26259070960596276</v>
      </c>
      <c r="I348">
        <v>9.7471099642660892</v>
      </c>
      <c r="J348">
        <f>(Table2[[#This Row],[1M Return vs Nifty]]-AVERAGE(Table2[1M Return vs Nifty]))/_xlfn.STDEV.P(Table2[1M Return vs Nifty])</f>
        <v>1.3214105508373197</v>
      </c>
      <c r="K348">
        <v>10.1521642275095</v>
      </c>
      <c r="L348">
        <f>(Table2[[#This Row],[6M Return vs Nifty]]-AVERAGE(Table2[6M Return vs Nifty]))/_xlfn.STDEV.P(Table2[6M Return vs Nifty])</f>
        <v>0.29665103404091592</v>
      </c>
      <c r="M348">
        <v>-3.5806334365706101</v>
      </c>
      <c r="N348">
        <f>(Table2[[#This Row],[1W Return vs Nifty]]-AVERAGE(Table2[1W Return vs Nifty]))/_xlfn.STDEV.P(Table2[1W Return vs Nifty])</f>
        <v>0.18113192170711429</v>
      </c>
      <c r="O348">
        <v>6498.75</v>
      </c>
      <c r="P348">
        <v>6469.6864660574201</v>
      </c>
      <c r="Q348">
        <v>6048.8523818930398</v>
      </c>
      <c r="R348">
        <v>48.165396373081897</v>
      </c>
      <c r="S348" s="1">
        <f>(Table2[[#This Row],[Close Price]]-Table2[[#This Row],[20D EMA]])/Table2[[#This Row],[20D EMA]]</f>
        <v>-4.0854010386613092E-3</v>
      </c>
      <c r="T348" s="1">
        <f>(Table2[[#This Row],[Close Price]]-Table2[[#This Row],[50D EMA]])/Table2[[#This Row],[50D EMA]]</f>
        <v>3.8850939002479966E-4</v>
      </c>
      <c r="U348" s="1">
        <f>(Table2[[#This Row],[Close Price]]-Table2[[#This Row],[200D EMA]])/Table2[[#This Row],[200D EMA]]</f>
        <v>6.9988088876863905E-2</v>
      </c>
      <c r="V348">
        <v>0.58469631481281603</v>
      </c>
      <c r="W348">
        <v>6377.8</v>
      </c>
      <c r="X348">
        <v>6540</v>
      </c>
      <c r="Y348">
        <v>6302</v>
      </c>
      <c r="Z348">
        <v>6549.55</v>
      </c>
      <c r="AA348">
        <v>6253.4</v>
      </c>
      <c r="AB348">
        <v>6919.6</v>
      </c>
      <c r="AC348" s="1">
        <f>(Table2[[#This Row],[Close Price]]/Table2[[#This Row],[Day Low]])-1</f>
        <v>1.4801342155602137E-2</v>
      </c>
      <c r="AD348" s="1">
        <f>(Table2[[#This Row],[Day High]]/Table2[[#This Row],[Close Price]])-1</f>
        <v>1.0475572448317427E-2</v>
      </c>
      <c r="AE348" s="1">
        <f>(Table2[[#This Row],[Close Price]]/Table2[[#This Row],[Current Week Low]])-1</f>
        <v>2.7007299270072949E-2</v>
      </c>
      <c r="AF348" s="1">
        <f>(Table2[[#This Row],[Current Week High]]/Table2[[#This Row],[Close Price]])-1</f>
        <v>1.1951113995241291E-2</v>
      </c>
      <c r="AG348" s="1">
        <f>(Table2[[#This Row],[Close Price]]/Table2[[#This Row],[Current Month Low]])-1</f>
        <v>3.4988966002494681E-2</v>
      </c>
      <c r="AH348" s="1">
        <f>(Table2[[#This Row],[Current Month High]]/Table2[[#This Row],[Close Price]])-1</f>
        <v>6.9126417601433898E-2</v>
      </c>
      <c r="AI348">
        <v>11.1963474552702</v>
      </c>
      <c r="AJ348">
        <v>34.476095493361498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0.02</v>
      </c>
      <c r="AM348" t="s">
        <v>3147</v>
      </c>
      <c r="AN348">
        <v>-3.6</v>
      </c>
      <c r="AO348" t="s">
        <v>3146</v>
      </c>
      <c r="AP348">
        <v>1.5046642907484E-2</v>
      </c>
      <c r="AQ348">
        <f>(Table2[[#This Row],[Sharpe Ratio]]-AVERAGE(Table2[Sharpe Ratio]))/_xlfn.STDEV.P(Table2[Sharpe Ratio])</f>
        <v>-0.49687549738697234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1.0397272995924149</v>
      </c>
      <c r="AS348">
        <f>_xlfn.RANK.AVG(Table2[[#This Row],[1Y Return vs Nifty Z-Score]],Table2[1Y Return vs Nifty Z-Score])</f>
        <v>388</v>
      </c>
      <c r="AT348">
        <f>_xlfn.RANK.AVG(Table2[[#This Row],[6M Return vs Nifty Z-Score]],Table2[6M Return vs Nifty Z-Score])</f>
        <v>222</v>
      </c>
      <c r="AU348">
        <f>_xlfn.RANK.AVG(Table2[[#This Row],[Sharpe Ratio Z-Score]],Table2[Sharpe Ratio Z-Score])</f>
        <v>460</v>
      </c>
      <c r="AV348">
        <f>(Table2[[#This Row],[Rank 1Y]]+Table2[[#This Row],[Rank 6M]]+Table2[[#This Row],[Rank Sharpe]])/3</f>
        <v>356.66666666666669</v>
      </c>
    </row>
    <row r="349" spans="1:48" x14ac:dyDescent="0.3">
      <c r="A349" t="s">
        <v>32</v>
      </c>
      <c r="B349" t="s">
        <v>33</v>
      </c>
      <c r="C349" t="s">
        <v>3101</v>
      </c>
      <c r="D349" t="s">
        <v>34</v>
      </c>
      <c r="E349">
        <v>743153.11023117998</v>
      </c>
      <c r="F349">
        <v>832.7</v>
      </c>
      <c r="G349">
        <v>18.874928049130101</v>
      </c>
      <c r="H349">
        <f>(Table2[[#This Row],[1Y Return vs Nifty]]-AVERAGE(Table2[1Y Return vs Nifty]))/_xlfn.STDEV.P(Table2[1Y Return vs Nifty])</f>
        <v>2.0965119581225918E-3</v>
      </c>
      <c r="I349">
        <v>5.3239733112858101</v>
      </c>
      <c r="J349">
        <f>(Table2[[#This Row],[1M Return vs Nifty]]-AVERAGE(Table2[1M Return vs Nifty]))/_xlfn.STDEV.P(Table2[1M Return vs Nifty])</f>
        <v>0.8100696284005785</v>
      </c>
      <c r="K349">
        <v>-7.30274717614616</v>
      </c>
      <c r="L349">
        <f>(Table2[[#This Row],[6M Return vs Nifty]]-AVERAGE(Table2[6M Return vs Nifty]))/_xlfn.STDEV.P(Table2[6M Return vs Nifty])</f>
        <v>-0.33285528111741969</v>
      </c>
      <c r="M349">
        <v>-2.4294368315364201</v>
      </c>
      <c r="N349">
        <f>(Table2[[#This Row],[1W Return vs Nifty]]-AVERAGE(Table2[1W Return vs Nifty]))/_xlfn.STDEV.P(Table2[1W Return vs Nifty])</f>
        <v>0.43171796153465591</v>
      </c>
      <c r="O349">
        <v>800.12</v>
      </c>
      <c r="P349">
        <v>803.65214608609097</v>
      </c>
      <c r="Q349">
        <v>773.06676224758201</v>
      </c>
      <c r="R349">
        <v>68.240313293973998</v>
      </c>
      <c r="S349" s="1">
        <f>(Table2[[#This Row],[Close Price]]-Table2[[#This Row],[20D EMA]])/Table2[[#This Row],[20D EMA]]</f>
        <v>4.0718892166175122E-2</v>
      </c>
      <c r="T349" s="1">
        <f>(Table2[[#This Row],[Close Price]]-Table2[[#This Row],[50D EMA]])/Table2[[#This Row],[50D EMA]]</f>
        <v>3.6144809735625762E-2</v>
      </c>
      <c r="U349" s="1">
        <f>(Table2[[#This Row],[Close Price]]-Table2[[#This Row],[200D EMA]])/Table2[[#This Row],[200D EMA]]</f>
        <v>7.7138535330432342E-2</v>
      </c>
      <c r="V349">
        <v>0.87736393692880399</v>
      </c>
      <c r="W349">
        <v>790.5</v>
      </c>
      <c r="X349">
        <v>834.85</v>
      </c>
      <c r="Y349">
        <v>783.55</v>
      </c>
      <c r="Z349">
        <v>834.85</v>
      </c>
      <c r="AA349">
        <v>765.4</v>
      </c>
      <c r="AB349">
        <v>834.85</v>
      </c>
      <c r="AC349" s="1">
        <f>(Table2[[#This Row],[Close Price]]/Table2[[#This Row],[Day Low]])-1</f>
        <v>5.3383934218848905E-2</v>
      </c>
      <c r="AD349" s="1">
        <f>(Table2[[#This Row],[Day High]]/Table2[[#This Row],[Close Price]])-1</f>
        <v>2.5819622913414442E-3</v>
      </c>
      <c r="AE349" s="1">
        <f>(Table2[[#This Row],[Close Price]]/Table2[[#This Row],[Current Week Low]])-1</f>
        <v>6.2727330738306497E-2</v>
      </c>
      <c r="AF349" s="1">
        <f>(Table2[[#This Row],[Current Week High]]/Table2[[#This Row],[Close Price]])-1</f>
        <v>2.5819622913414442E-3</v>
      </c>
      <c r="AG349" s="1">
        <f>(Table2[[#This Row],[Close Price]]/Table2[[#This Row],[Current Month Low]])-1</f>
        <v>8.792788084661618E-2</v>
      </c>
      <c r="AH349" s="1">
        <f>(Table2[[#This Row],[Current Month High]]/Table2[[#This Row],[Close Price]])-1</f>
        <v>2.5819622913414442E-3</v>
      </c>
      <c r="AI349">
        <v>9.5232376606220601</v>
      </c>
      <c r="AJ349">
        <v>49.9954967126002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-0.03</v>
      </c>
      <c r="AM349" t="s">
        <v>3146</v>
      </c>
      <c r="AN349">
        <v>4.12</v>
      </c>
      <c r="AO349" t="s">
        <v>3147</v>
      </c>
      <c r="AP349">
        <v>5.4824797275933E-2</v>
      </c>
      <c r="AQ349">
        <f>(Table2[[#This Row],[Sharpe Ratio]]-AVERAGE(Table2[Sharpe Ratio]))/_xlfn.STDEV.P(Table2[Sharpe Ratio])</f>
        <v>-2.4083434463461145E-2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297</v>
      </c>
      <c r="AT349">
        <f>_xlfn.RANK.AVG(Table2[[#This Row],[6M Return vs Nifty Z-Score]],Table2[6M Return vs Nifty Z-Score])</f>
        <v>438</v>
      </c>
      <c r="AU349">
        <f>_xlfn.RANK.AVG(Table2[[#This Row],[Sharpe Ratio Z-Score]],Table2[Sharpe Ratio Z-Score])</f>
        <v>344</v>
      </c>
      <c r="AV349">
        <f>(Table2[[#This Row],[Rank 1Y]]+Table2[[#This Row],[Rank 6M]]+Table2[[#This Row],[Rank Sharpe]])/3</f>
        <v>359.66666666666669</v>
      </c>
    </row>
    <row r="350" spans="1:48" x14ac:dyDescent="0.3">
      <c r="A350" t="s">
        <v>1682</v>
      </c>
      <c r="B350" t="s">
        <v>1683</v>
      </c>
      <c r="C350" t="s">
        <v>3105</v>
      </c>
      <c r="D350" t="s">
        <v>475</v>
      </c>
      <c r="E350">
        <v>5008.3372972500001</v>
      </c>
      <c r="F350">
        <v>447.65</v>
      </c>
      <c r="G350">
        <v>13.906224338486901</v>
      </c>
      <c r="H350">
        <f>(Table2[[#This Row],[1Y Return vs Nifty]]-AVERAGE(Table2[1Y Return vs Nifty]))/_xlfn.STDEV.P(Table2[1Y Return vs Nifty])</f>
        <v>-8.6365222577599002E-2</v>
      </c>
      <c r="I350">
        <v>-4.8695422138269304</v>
      </c>
      <c r="J350">
        <f>(Table2[[#This Row],[1M Return vs Nifty]]-AVERAGE(Table2[1M Return vs Nifty]))/_xlfn.STDEV.P(Table2[1M Return vs Nifty])</f>
        <v>-0.36836143544013228</v>
      </c>
      <c r="K350">
        <v>6.4648810669282399</v>
      </c>
      <c r="L350">
        <f>(Table2[[#This Row],[6M Return vs Nifty]]-AVERAGE(Table2[6M Return vs Nifty]))/_xlfn.STDEV.P(Table2[6M Return vs Nifty])</f>
        <v>0.1636702367349635</v>
      </c>
      <c r="M350">
        <v>-1.78670576357847</v>
      </c>
      <c r="N350">
        <f>(Table2[[#This Row],[1W Return vs Nifty]]-AVERAGE(Table2[1W Return vs Nifty]))/_xlfn.STDEV.P(Table2[1W Return vs Nifty])</f>
        <v>0.57162406644271013</v>
      </c>
      <c r="O350">
        <v>467.56</v>
      </c>
      <c r="P350">
        <v>468.03507416874203</v>
      </c>
      <c r="Q350">
        <v>414.32806233589503</v>
      </c>
      <c r="R350">
        <v>39.258429894412501</v>
      </c>
      <c r="S350" s="1">
        <f>(Table2[[#This Row],[Close Price]]-Table2[[#This Row],[20D EMA]])/Table2[[#This Row],[20D EMA]]</f>
        <v>-4.2582770125759312E-2</v>
      </c>
      <c r="T350" s="1">
        <f>(Table2[[#This Row],[Close Price]]-Table2[[#This Row],[50D EMA]])/Table2[[#This Row],[50D EMA]]</f>
        <v>-4.3554586597910741E-2</v>
      </c>
      <c r="U350" s="1">
        <f>(Table2[[#This Row],[Close Price]]-Table2[[#This Row],[200D EMA]])/Table2[[#This Row],[200D EMA]]</f>
        <v>8.0424042427256384E-2</v>
      </c>
      <c r="V350">
        <v>0.43393345673037798</v>
      </c>
      <c r="W350">
        <v>438.45</v>
      </c>
      <c r="X350">
        <v>455.95</v>
      </c>
      <c r="Y350">
        <v>429.05</v>
      </c>
      <c r="Z350">
        <v>455.95</v>
      </c>
      <c r="AA350">
        <v>415.8</v>
      </c>
      <c r="AB350">
        <v>525.6</v>
      </c>
      <c r="AC350" s="1">
        <f>(Table2[[#This Row],[Close Price]]/Table2[[#This Row],[Day Low]])-1</f>
        <v>2.0983008324780394E-2</v>
      </c>
      <c r="AD350" s="1">
        <f>(Table2[[#This Row],[Day High]]/Table2[[#This Row],[Close Price]])-1</f>
        <v>1.8541271082318733E-2</v>
      </c>
      <c r="AE350" s="1">
        <f>(Table2[[#This Row],[Close Price]]/Table2[[#This Row],[Current Week Low]])-1</f>
        <v>4.335159072369188E-2</v>
      </c>
      <c r="AF350" s="1">
        <f>(Table2[[#This Row],[Current Week High]]/Table2[[#This Row],[Close Price]])-1</f>
        <v>1.8541271082318733E-2</v>
      </c>
      <c r="AG350" s="1">
        <f>(Table2[[#This Row],[Close Price]]/Table2[[#This Row],[Current Month Low]])-1</f>
        <v>7.6599326599326556E-2</v>
      </c>
      <c r="AH350" s="1">
        <f>(Table2[[#This Row],[Current Month High]]/Table2[[#This Row],[Close Price]])-1</f>
        <v>0.17413157600804219</v>
      </c>
      <c r="AI350">
        <v>27.555009494024301</v>
      </c>
      <c r="AJ350">
        <v>46.842709529276597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0.06</v>
      </c>
      <c r="AM350" t="s">
        <v>3147</v>
      </c>
      <c r="AN350">
        <v>-7.69</v>
      </c>
      <c r="AO350" t="s">
        <v>3146</v>
      </c>
      <c r="AP350">
        <v>5.7683874148629997E-3</v>
      </c>
      <c r="AQ350">
        <f>(Table2[[#This Row],[Sharpe Ratio]]-AVERAGE(Table2[Sharpe Ratio]))/_xlfn.STDEV.P(Table2[Sharpe Ratio])</f>
        <v>-0.60715425778534537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330</v>
      </c>
      <c r="AT350">
        <f>_xlfn.RANK.AVG(Table2[[#This Row],[6M Return vs Nifty Z-Score]],Table2[6M Return vs Nifty Z-Score])</f>
        <v>265</v>
      </c>
      <c r="AU350">
        <f>_xlfn.RANK.AVG(Table2[[#This Row],[Sharpe Ratio Z-Score]],Table2[Sharpe Ratio Z-Score])</f>
        <v>484</v>
      </c>
      <c r="AV350">
        <f>(Table2[[#This Row],[Rank 1Y]]+Table2[[#This Row],[Rank 6M]]+Table2[[#This Row],[Rank Sharpe]])/3</f>
        <v>359.66666666666669</v>
      </c>
    </row>
    <row r="351" spans="1:48" x14ac:dyDescent="0.3">
      <c r="A351" t="s">
        <v>229</v>
      </c>
      <c r="B351" t="s">
        <v>230</v>
      </c>
      <c r="C351" t="s">
        <v>3101</v>
      </c>
      <c r="D351" t="s">
        <v>54</v>
      </c>
      <c r="E351">
        <v>108618.7634982</v>
      </c>
      <c r="F351">
        <v>1292.4000000000001</v>
      </c>
      <c r="G351">
        <v>-16.620283804114699</v>
      </c>
      <c r="H351">
        <f>(Table2[[#This Row],[1Y Return vs Nifty]]-AVERAGE(Table2[1Y Return vs Nifty]))/_xlfn.STDEV.P(Table2[1Y Return vs Nifty])</f>
        <v>-0.62985262228487493</v>
      </c>
      <c r="I351">
        <v>-13.8065350543477</v>
      </c>
      <c r="J351">
        <f>(Table2[[#This Row],[1M Return vs Nifty]]-AVERAGE(Table2[1M Return vs Nifty]))/_xlfn.STDEV.P(Table2[1M Return vs Nifty])</f>
        <v>-1.4015309984477116</v>
      </c>
      <c r="K351">
        <v>2.3237349426390899</v>
      </c>
      <c r="L351">
        <f>(Table2[[#This Row],[6M Return vs Nifty]]-AVERAGE(Table2[6M Return vs Nifty]))/_xlfn.STDEV.P(Table2[6M Return vs Nifty])</f>
        <v>1.4321003333096133E-2</v>
      </c>
      <c r="M351">
        <v>-10.5092761832828</v>
      </c>
      <c r="N351">
        <f>(Table2[[#This Row],[1W Return vs Nifty]]-AVERAGE(Table2[1W Return vs Nifty]))/_xlfn.STDEV.P(Table2[1W Return vs Nifty])</f>
        <v>-1.3270562884438906</v>
      </c>
      <c r="O351">
        <v>1437.85</v>
      </c>
      <c r="P351">
        <v>1464.73106785408</v>
      </c>
      <c r="Q351">
        <v>1343.7748516071299</v>
      </c>
      <c r="R351">
        <v>15.326962357399101</v>
      </c>
      <c r="S351" s="1">
        <f>(Table2[[#This Row],[Close Price]]-Table2[[#This Row],[20D EMA]])/Table2[[#This Row],[20D EMA]]</f>
        <v>-0.10115797892686985</v>
      </c>
      <c r="T351" s="1">
        <f>(Table2[[#This Row],[Close Price]]-Table2[[#This Row],[50D EMA]])/Table2[[#This Row],[50D EMA]]</f>
        <v>-0.11765372609086215</v>
      </c>
      <c r="U351" s="1">
        <f>(Table2[[#This Row],[Close Price]]-Table2[[#This Row],[200D EMA]])/Table2[[#This Row],[200D EMA]]</f>
        <v>-3.8231740641437396E-2</v>
      </c>
      <c r="V351">
        <v>1.27622334183662</v>
      </c>
      <c r="W351">
        <v>1264.6500000000001</v>
      </c>
      <c r="X351">
        <v>1296.8</v>
      </c>
      <c r="Y351">
        <v>1264.6500000000001</v>
      </c>
      <c r="Z351">
        <v>1383.95</v>
      </c>
      <c r="AA351">
        <v>1264.6500000000001</v>
      </c>
      <c r="AB351">
        <v>1623</v>
      </c>
      <c r="AC351" s="1">
        <f>(Table2[[#This Row],[Close Price]]/Table2[[#This Row],[Day Low]])-1</f>
        <v>2.1942830032024574E-2</v>
      </c>
      <c r="AD351" s="1">
        <f>(Table2[[#This Row],[Day High]]/Table2[[#This Row],[Close Price]])-1</f>
        <v>3.4045187248528119E-3</v>
      </c>
      <c r="AE351" s="1">
        <f>(Table2[[#This Row],[Close Price]]/Table2[[#This Row],[Current Week Low]])-1</f>
        <v>2.1942830032024574E-2</v>
      </c>
      <c r="AF351" s="1">
        <f>(Table2[[#This Row],[Current Week High]]/Table2[[#This Row],[Close Price]])-1</f>
        <v>7.083720210461153E-2</v>
      </c>
      <c r="AG351" s="1">
        <f>(Table2[[#This Row],[Close Price]]/Table2[[#This Row],[Current Month Low]])-1</f>
        <v>2.1942830032024574E-2</v>
      </c>
      <c r="AH351" s="1">
        <f>(Table2[[#This Row],[Current Month High]]/Table2[[#This Row],[Close Price]])-1</f>
        <v>0.25580315691736288</v>
      </c>
      <c r="AI351">
        <v>27.8242030331166</v>
      </c>
      <c r="AJ351">
        <v>27.808544303797401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</v>
      </c>
      <c r="AM351" t="s">
        <v>3146</v>
      </c>
      <c r="AN351">
        <v>-13.9</v>
      </c>
      <c r="AO351" t="s">
        <v>3146</v>
      </c>
      <c r="AP351">
        <v>9.5902060163566005E-2</v>
      </c>
      <c r="AQ351">
        <f>(Table2[[#This Row],[Sharpe Ratio]]-AVERAGE(Table2[Sharpe Ratio]))/_xlfn.STDEV.P(Table2[Sharpe Ratio])</f>
        <v>0.46414947046235494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537</v>
      </c>
      <c r="AT351">
        <f>_xlfn.RANK.AVG(Table2[[#This Row],[6M Return vs Nifty Z-Score]],Table2[6M Return vs Nifty Z-Score])</f>
        <v>322</v>
      </c>
      <c r="AU351">
        <f>_xlfn.RANK.AVG(Table2[[#This Row],[Sharpe Ratio Z-Score]],Table2[Sharpe Ratio Z-Score])</f>
        <v>226</v>
      </c>
      <c r="AV351">
        <f>(Table2[[#This Row],[Rank 1Y]]+Table2[[#This Row],[Rank 6M]]+Table2[[#This Row],[Rank Sharpe]])/3</f>
        <v>361.66666666666669</v>
      </c>
    </row>
    <row r="352" spans="1:48" x14ac:dyDescent="0.3">
      <c r="A352" t="s">
        <v>1153</v>
      </c>
      <c r="B352" t="s">
        <v>1154</v>
      </c>
      <c r="C352" t="s">
        <v>3113</v>
      </c>
      <c r="D352" t="s">
        <v>533</v>
      </c>
      <c r="E352">
        <v>10397.144227250001</v>
      </c>
      <c r="F352">
        <v>324.85000000000002</v>
      </c>
      <c r="G352">
        <v>-1.90988071961029</v>
      </c>
      <c r="H352">
        <f>(Table2[[#This Row],[1Y Return vs Nifty]]-AVERAGE(Table2[1Y Return vs Nifty]))/_xlfn.STDEV.P(Table2[1Y Return vs Nifty])</f>
        <v>-0.36795176275335856</v>
      </c>
      <c r="I352">
        <v>-0.97048144903714495</v>
      </c>
      <c r="J352">
        <f>(Table2[[#This Row],[1M Return vs Nifty]]-AVERAGE(Table2[1M Return vs Nifty]))/_xlfn.STDEV.P(Table2[1M Return vs Nifty])</f>
        <v>8.2393195159204957E-2</v>
      </c>
      <c r="K352">
        <v>11.866626113936499</v>
      </c>
      <c r="L352">
        <f>(Table2[[#This Row],[6M Return vs Nifty]]-AVERAGE(Table2[6M Return vs Nifty]))/_xlfn.STDEV.P(Table2[6M Return vs Nifty])</f>
        <v>0.35848260451672104</v>
      </c>
      <c r="M352">
        <v>0.41734742973389199</v>
      </c>
      <c r="N352">
        <f>(Table2[[#This Row],[1W Return vs Nifty]]-AVERAGE(Table2[1W Return vs Nifty]))/_xlfn.STDEV.P(Table2[1W Return vs Nifty])</f>
        <v>1.0513900411390904</v>
      </c>
      <c r="O352">
        <v>342.77</v>
      </c>
      <c r="P352">
        <v>339.875973354699</v>
      </c>
      <c r="Q352">
        <v>313.97267849752302</v>
      </c>
      <c r="R352">
        <v>35.471313008728899</v>
      </c>
      <c r="S352" s="1">
        <f>(Table2[[#This Row],[Close Price]]-Table2[[#This Row],[20D EMA]])/Table2[[#This Row],[20D EMA]]</f>
        <v>-5.2279954488432361E-2</v>
      </c>
      <c r="T352" s="1">
        <f>(Table2[[#This Row],[Close Price]]-Table2[[#This Row],[50D EMA]])/Table2[[#This Row],[50D EMA]]</f>
        <v>-4.4210166450976737E-2</v>
      </c>
      <c r="U352" s="1">
        <f>(Table2[[#This Row],[Close Price]]-Table2[[#This Row],[200D EMA]])/Table2[[#This Row],[200D EMA]]</f>
        <v>3.4644165710625091E-2</v>
      </c>
      <c r="V352">
        <v>0.45577986094217199</v>
      </c>
      <c r="W352">
        <v>311.60000000000002</v>
      </c>
      <c r="X352">
        <v>337.05</v>
      </c>
      <c r="Y352">
        <v>311.60000000000002</v>
      </c>
      <c r="Z352">
        <v>359.75</v>
      </c>
      <c r="AA352">
        <v>311.60000000000002</v>
      </c>
      <c r="AB352">
        <v>374.95</v>
      </c>
      <c r="AC352" s="1">
        <f>(Table2[[#This Row],[Close Price]]/Table2[[#This Row],[Day Low]])-1</f>
        <v>4.2522464698331097E-2</v>
      </c>
      <c r="AD352" s="1">
        <f>(Table2[[#This Row],[Day High]]/Table2[[#This Row],[Close Price]])-1</f>
        <v>3.7555794982299551E-2</v>
      </c>
      <c r="AE352" s="1">
        <f>(Table2[[#This Row],[Close Price]]/Table2[[#This Row],[Current Week Low]])-1</f>
        <v>4.2522464698331097E-2</v>
      </c>
      <c r="AF352" s="1">
        <f>(Table2[[#This Row],[Current Week High]]/Table2[[#This Row],[Close Price]])-1</f>
        <v>0.1074342004001847</v>
      </c>
      <c r="AG352" s="1">
        <f>(Table2[[#This Row],[Close Price]]/Table2[[#This Row],[Current Month Low]])-1</f>
        <v>4.2522464698331097E-2</v>
      </c>
      <c r="AH352" s="1">
        <f>(Table2[[#This Row],[Current Month High]]/Table2[[#This Row],[Close Price]])-1</f>
        <v>0.15422502693550855</v>
      </c>
      <c r="AI352">
        <v>23.441588425427099</v>
      </c>
      <c r="AJ352">
        <v>33.9035449299258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7.0000000000000007E-2</v>
      </c>
      <c r="AM352" t="s">
        <v>3147</v>
      </c>
      <c r="AN352">
        <v>-12.44</v>
      </c>
      <c r="AO352" t="s">
        <v>3146</v>
      </c>
      <c r="AP352">
        <v>2.0475353074510001E-2</v>
      </c>
      <c r="AQ352">
        <f>(Table2[[#This Row],[Sharpe Ratio]]-AVERAGE(Table2[Sharpe Ratio]))/_xlfn.STDEV.P(Table2[Sharpe Ratio])</f>
        <v>-0.43235136046729011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0.69196271759436767</v>
      </c>
      <c r="AS352">
        <f>_xlfn.RANK.AVG(Table2[[#This Row],[1Y Return vs Nifty Z-Score]],Table2[1Y Return vs Nifty Z-Score])</f>
        <v>434</v>
      </c>
      <c r="AT352">
        <f>_xlfn.RANK.AVG(Table2[[#This Row],[6M Return vs Nifty Z-Score]],Table2[6M Return vs Nifty Z-Score])</f>
        <v>207</v>
      </c>
      <c r="AU352">
        <f>_xlfn.RANK.AVG(Table2[[#This Row],[Sharpe Ratio Z-Score]],Table2[Sharpe Ratio Z-Score])</f>
        <v>445</v>
      </c>
      <c r="AV352">
        <f>(Table2[[#This Row],[Rank 1Y]]+Table2[[#This Row],[Rank 6M]]+Table2[[#This Row],[Rank Sharpe]])/3</f>
        <v>362</v>
      </c>
    </row>
    <row r="353" spans="1:48" x14ac:dyDescent="0.3">
      <c r="A353" t="s">
        <v>1584</v>
      </c>
      <c r="B353" t="s">
        <v>1585</v>
      </c>
      <c r="C353" t="s">
        <v>586</v>
      </c>
      <c r="D353" t="s">
        <v>454</v>
      </c>
      <c r="E353">
        <v>5742.1874869499998</v>
      </c>
      <c r="F353">
        <v>1909.5</v>
      </c>
      <c r="G353">
        <v>21.688080401753499</v>
      </c>
      <c r="H353">
        <f>(Table2[[#This Row],[1Y Return vs Nifty]]-AVERAGE(Table2[1Y Return vs Nifty]))/_xlfn.STDEV.P(Table2[1Y Return vs Nifty])</f>
        <v>5.2181272716396325E-2</v>
      </c>
      <c r="I353">
        <v>0.21471580897795101</v>
      </c>
      <c r="J353">
        <f>(Table2[[#This Row],[1M Return vs Nifty]]-AVERAGE(Table2[1M Return vs Nifty]))/_xlfn.STDEV.P(Table2[1M Return vs Nifty])</f>
        <v>0.21940905216977008</v>
      </c>
      <c r="K353">
        <v>26.941799356749101</v>
      </c>
      <c r="L353">
        <f>(Table2[[#This Row],[6M Return vs Nifty]]-AVERAGE(Table2[6M Return vs Nifty]))/_xlfn.STDEV.P(Table2[6M Return vs Nifty])</f>
        <v>0.90216435339509027</v>
      </c>
      <c r="M353">
        <v>-2.6529059727775799</v>
      </c>
      <c r="N353">
        <f>(Table2[[#This Row],[1W Return vs Nifty]]-AVERAGE(Table2[1W Return vs Nifty]))/_xlfn.STDEV.P(Table2[1W Return vs Nifty])</f>
        <v>0.383074448443666</v>
      </c>
      <c r="O353">
        <v>1999.18</v>
      </c>
      <c r="P353">
        <v>2058.9282126101798</v>
      </c>
      <c r="Q353">
        <v>1784.19006125632</v>
      </c>
      <c r="R353">
        <v>40.555647306899601</v>
      </c>
      <c r="S353" s="1">
        <f>(Table2[[#This Row],[Close Price]]-Table2[[#This Row],[20D EMA]])/Table2[[#This Row],[20D EMA]]</f>
        <v>-4.4858391940695713E-2</v>
      </c>
      <c r="T353" s="1">
        <f>(Table2[[#This Row],[Close Price]]-Table2[[#This Row],[50D EMA]])/Table2[[#This Row],[50D EMA]]</f>
        <v>-7.2575727359014672E-2</v>
      </c>
      <c r="U353" s="1">
        <f>(Table2[[#This Row],[Close Price]]-Table2[[#This Row],[200D EMA]])/Table2[[#This Row],[200D EMA]]</f>
        <v>7.0233514615278311E-2</v>
      </c>
      <c r="V353">
        <v>0.369880269473501</v>
      </c>
      <c r="W353">
        <v>1875</v>
      </c>
      <c r="X353">
        <v>1923.95</v>
      </c>
      <c r="Y353">
        <v>1806</v>
      </c>
      <c r="Z353">
        <v>1923.95</v>
      </c>
      <c r="AA353">
        <v>1806</v>
      </c>
      <c r="AB353">
        <v>2299.8000000000002</v>
      </c>
      <c r="AC353" s="1">
        <f>(Table2[[#This Row],[Close Price]]/Table2[[#This Row],[Day Low]])-1</f>
        <v>1.8399999999999972E-2</v>
      </c>
      <c r="AD353" s="1">
        <f>(Table2[[#This Row],[Day High]]/Table2[[#This Row],[Close Price]])-1</f>
        <v>7.5674260277560634E-3</v>
      </c>
      <c r="AE353" s="1">
        <f>(Table2[[#This Row],[Close Price]]/Table2[[#This Row],[Current Week Low]])-1</f>
        <v>5.7308970099667844E-2</v>
      </c>
      <c r="AF353" s="1">
        <f>(Table2[[#This Row],[Current Week High]]/Table2[[#This Row],[Close Price]])-1</f>
        <v>7.5674260277560634E-3</v>
      </c>
      <c r="AG353" s="1">
        <f>(Table2[[#This Row],[Close Price]]/Table2[[#This Row],[Current Month Low]])-1</f>
        <v>5.7308970099667844E-2</v>
      </c>
      <c r="AH353" s="1">
        <f>(Table2[[#This Row],[Current Month High]]/Table2[[#This Row],[Close Price]])-1</f>
        <v>0.20439905734485486</v>
      </c>
      <c r="AI353">
        <v>30.5577376276512</v>
      </c>
      <c r="AJ353">
        <v>78.166550034989498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-0.16</v>
      </c>
      <c r="AM353" t="s">
        <v>3146</v>
      </c>
      <c r="AN353">
        <v>-7.89</v>
      </c>
      <c r="AO353" t="s">
        <v>3146</v>
      </c>
      <c r="AP353">
        <v>-9.4755848170456E-2</v>
      </c>
      <c r="AQ353">
        <f>(Table2[[#This Row],[Sharpe Ratio]]-AVERAGE(Table2[Sharpe Ratio]))/_xlfn.STDEV.P(Table2[Sharpe Ratio])</f>
        <v>-1.8019573216974616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278</v>
      </c>
      <c r="AT353">
        <f>_xlfn.RANK.AVG(Table2[[#This Row],[6M Return vs Nifty Z-Score]],Table2[6M Return vs Nifty Z-Score])</f>
        <v>101</v>
      </c>
      <c r="AU353">
        <f>_xlfn.RANK.AVG(Table2[[#This Row],[Sharpe Ratio Z-Score]],Table2[Sharpe Ratio Z-Score])</f>
        <v>707</v>
      </c>
      <c r="AV353">
        <f>(Table2[[#This Row],[Rank 1Y]]+Table2[[#This Row],[Rank 6M]]+Table2[[#This Row],[Rank Sharpe]])/3</f>
        <v>362</v>
      </c>
    </row>
    <row r="354" spans="1:48" x14ac:dyDescent="0.3">
      <c r="A354" t="s">
        <v>520</v>
      </c>
      <c r="B354" t="s">
        <v>521</v>
      </c>
      <c r="C354" t="s">
        <v>3112</v>
      </c>
      <c r="D354" t="s">
        <v>522</v>
      </c>
      <c r="E354">
        <v>38949.654280499999</v>
      </c>
      <c r="F354">
        <v>3541.5</v>
      </c>
      <c r="G354">
        <v>-16.531194826742102</v>
      </c>
      <c r="H354">
        <f>(Table2[[#This Row],[1Y Return vs Nifty]]-AVERAGE(Table2[1Y Return vs Nifty]))/_xlfn.STDEV.P(Table2[1Y Return vs Nifty])</f>
        <v>-0.62826650125103023</v>
      </c>
      <c r="I354">
        <v>-12.5824145677185</v>
      </c>
      <c r="J354">
        <f>(Table2[[#This Row],[1M Return vs Nifty]]-AVERAGE(Table2[1M Return vs Nifty]))/_xlfn.STDEV.P(Table2[1M Return vs Nifty])</f>
        <v>-1.2600153845484818</v>
      </c>
      <c r="K354">
        <v>-0.32174718508066902</v>
      </c>
      <c r="L354">
        <f>(Table2[[#This Row],[6M Return vs Nifty]]-AVERAGE(Table2[6M Return vs Nifty]))/_xlfn.STDEV.P(Table2[6M Return vs Nifty])</f>
        <v>-8.1087542005570987E-2</v>
      </c>
      <c r="M354">
        <v>-6.59063515959408</v>
      </c>
      <c r="N354">
        <f>(Table2[[#This Row],[1W Return vs Nifty]]-AVERAGE(Table2[1W Return vs Nifty]))/_xlfn.STDEV.P(Table2[1W Return vs Nifty])</f>
        <v>-0.47406842230721408</v>
      </c>
      <c r="O354">
        <v>3766.97</v>
      </c>
      <c r="P354">
        <v>3857.0266559126198</v>
      </c>
      <c r="Q354">
        <v>3605.4811029331299</v>
      </c>
      <c r="R354">
        <v>27.885519467820501</v>
      </c>
      <c r="S354" s="1">
        <f>(Table2[[#This Row],[Close Price]]-Table2[[#This Row],[20D EMA]])/Table2[[#This Row],[20D EMA]]</f>
        <v>-5.9854471896510941E-2</v>
      </c>
      <c r="T354" s="1">
        <f>(Table2[[#This Row],[Close Price]]-Table2[[#This Row],[50D EMA]])/Table2[[#This Row],[50D EMA]]</f>
        <v>-8.1805671586151471E-2</v>
      </c>
      <c r="U354" s="1">
        <f>(Table2[[#This Row],[Close Price]]-Table2[[#This Row],[200D EMA]])/Table2[[#This Row],[200D EMA]]</f>
        <v>-1.774551054534166E-2</v>
      </c>
      <c r="V354">
        <v>1.2513568664824399</v>
      </c>
      <c r="W354">
        <v>3506.15</v>
      </c>
      <c r="X354">
        <v>3679.5</v>
      </c>
      <c r="Y354">
        <v>3454.5</v>
      </c>
      <c r="Z354">
        <v>3679.5</v>
      </c>
      <c r="AA354">
        <v>3346</v>
      </c>
      <c r="AB354">
        <v>4340.95</v>
      </c>
      <c r="AC354" s="1">
        <f>(Table2[[#This Row],[Close Price]]/Table2[[#This Row],[Day Low]])-1</f>
        <v>1.0082283986708962E-2</v>
      </c>
      <c r="AD354" s="1">
        <f>(Table2[[#This Row],[Day High]]/Table2[[#This Row],[Close Price]])-1</f>
        <v>3.8966539601863692E-2</v>
      </c>
      <c r="AE354" s="1">
        <f>(Table2[[#This Row],[Close Price]]/Table2[[#This Row],[Current Week Low]])-1</f>
        <v>2.518454190186703E-2</v>
      </c>
      <c r="AF354" s="1">
        <f>(Table2[[#This Row],[Current Week High]]/Table2[[#This Row],[Close Price]])-1</f>
        <v>3.8966539601863692E-2</v>
      </c>
      <c r="AG354" s="1">
        <f>(Table2[[#This Row],[Close Price]]/Table2[[#This Row],[Current Month Low]])-1</f>
        <v>5.8427973699940239E-2</v>
      </c>
      <c r="AH354" s="1">
        <f>(Table2[[#This Row],[Current Month High]]/Table2[[#This Row],[Close Price]])-1</f>
        <v>0.22573768177325992</v>
      </c>
      <c r="AI354">
        <v>24.8058732175631</v>
      </c>
      <c r="AJ354">
        <v>33.722247394653301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0.03</v>
      </c>
      <c r="AM354" t="s">
        <v>3147</v>
      </c>
      <c r="AN354">
        <v>-10.07</v>
      </c>
      <c r="AO354" t="s">
        <v>3146</v>
      </c>
      <c r="AP354">
        <v>0.104548582329293</v>
      </c>
      <c r="AQ354">
        <f>(Table2[[#This Row],[Sharpe Ratio]]-AVERAGE(Table2[Sharpe Ratio]))/_xlfn.STDEV.P(Table2[Sharpe Ratio])</f>
        <v>0.56691962450173972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535</v>
      </c>
      <c r="AT354">
        <f>_xlfn.RANK.AVG(Table2[[#This Row],[6M Return vs Nifty Z-Score]],Table2[6M Return vs Nifty Z-Score])</f>
        <v>355</v>
      </c>
      <c r="AU354">
        <f>_xlfn.RANK.AVG(Table2[[#This Row],[Sharpe Ratio Z-Score]],Table2[Sharpe Ratio Z-Score])</f>
        <v>199</v>
      </c>
      <c r="AV354">
        <f>(Table2[[#This Row],[Rank 1Y]]+Table2[[#This Row],[Rank 6M]]+Table2[[#This Row],[Rank Sharpe]])/3</f>
        <v>363</v>
      </c>
    </row>
    <row r="355" spans="1:48" x14ac:dyDescent="0.3">
      <c r="A355" t="s">
        <v>639</v>
      </c>
      <c r="B355" t="s">
        <v>640</v>
      </c>
      <c r="C355" t="s">
        <v>3105</v>
      </c>
      <c r="D355" t="s">
        <v>51</v>
      </c>
      <c r="E355">
        <v>28796.06781524</v>
      </c>
      <c r="F355">
        <v>1854.05</v>
      </c>
      <c r="G355">
        <v>4.7493650086553396</v>
      </c>
      <c r="H355">
        <f>(Table2[[#This Row],[1Y Return vs Nifty]]-AVERAGE(Table2[1Y Return vs Nifty]))/_xlfn.STDEV.P(Table2[1Y Return vs Nifty])</f>
        <v>-0.24939198094143114</v>
      </c>
      <c r="I355">
        <v>7.66959488984463</v>
      </c>
      <c r="J355">
        <f>(Table2[[#This Row],[1M Return vs Nifty]]-AVERAGE(Table2[1M Return vs Nifty]))/_xlfn.STDEV.P(Table2[1M Return vs Nifty])</f>
        <v>1.0812374434079752</v>
      </c>
      <c r="K355">
        <v>-10.8116637901387</v>
      </c>
      <c r="L355">
        <f>(Table2[[#This Row],[6M Return vs Nifty]]-AVERAGE(Table2[6M Return vs Nifty]))/_xlfn.STDEV.P(Table2[6M Return vs Nifty])</f>
        <v>-0.45940334067443883</v>
      </c>
      <c r="M355">
        <v>-2.2735262417804001</v>
      </c>
      <c r="N355">
        <f>(Table2[[#This Row],[1W Return vs Nifty]]-AVERAGE(Table2[1W Return vs Nifty]))/_xlfn.STDEV.P(Table2[1W Return vs Nifty])</f>
        <v>0.46565570690611419</v>
      </c>
      <c r="O355">
        <v>1869.26</v>
      </c>
      <c r="P355">
        <v>1869.35953845727</v>
      </c>
      <c r="Q355">
        <v>1759.53053078935</v>
      </c>
      <c r="R355">
        <v>42.796440265027698</v>
      </c>
      <c r="S355" s="1">
        <f>(Table2[[#This Row],[Close Price]]-Table2[[#This Row],[20D EMA]])/Table2[[#This Row],[20D EMA]]</f>
        <v>-8.1369097931802085E-3</v>
      </c>
      <c r="T355" s="1">
        <f>(Table2[[#This Row],[Close Price]]-Table2[[#This Row],[50D EMA]])/Table2[[#This Row],[50D EMA]]</f>
        <v>-8.189723882600225E-3</v>
      </c>
      <c r="U355" s="1">
        <f>(Table2[[#This Row],[Close Price]]-Table2[[#This Row],[200D EMA]])/Table2[[#This Row],[200D EMA]]</f>
        <v>5.3718572969715508E-2</v>
      </c>
      <c r="V355">
        <v>0.74345247571742001</v>
      </c>
      <c r="W355">
        <v>1835.8</v>
      </c>
      <c r="X355">
        <v>1886.45</v>
      </c>
      <c r="Y355">
        <v>1835.8</v>
      </c>
      <c r="Z355">
        <v>1920</v>
      </c>
      <c r="AA355">
        <v>1666</v>
      </c>
      <c r="AB355">
        <v>1935</v>
      </c>
      <c r="AC355" s="1">
        <f>(Table2[[#This Row],[Close Price]]/Table2[[#This Row],[Day Low]])-1</f>
        <v>9.9411700620981591E-3</v>
      </c>
      <c r="AD355" s="1">
        <f>(Table2[[#This Row],[Day High]]/Table2[[#This Row],[Close Price]])-1</f>
        <v>1.7475256870095324E-2</v>
      </c>
      <c r="AE355" s="1">
        <f>(Table2[[#This Row],[Close Price]]/Table2[[#This Row],[Current Week Low]])-1</f>
        <v>9.9411700620981591E-3</v>
      </c>
      <c r="AF355" s="1">
        <f>(Table2[[#This Row],[Current Week High]]/Table2[[#This Row],[Close Price]])-1</f>
        <v>3.5570777487122784E-2</v>
      </c>
      <c r="AG355" s="1">
        <f>(Table2[[#This Row],[Close Price]]/Table2[[#This Row],[Current Month Low]])-1</f>
        <v>0.11287515006002402</v>
      </c>
      <c r="AH355" s="1">
        <f>(Table2[[#This Row],[Current Month High]]/Table2[[#This Row],[Close Price]])-1</f>
        <v>4.3661174186240936E-2</v>
      </c>
      <c r="AI355">
        <v>9.4900353280655807</v>
      </c>
      <c r="AJ355">
        <v>36.02215619383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-0.06</v>
      </c>
      <c r="AM355" t="s">
        <v>3146</v>
      </c>
      <c r="AN355">
        <v>2.64</v>
      </c>
      <c r="AO355" t="s">
        <v>3147</v>
      </c>
      <c r="AP355">
        <v>9.9312271821280995E-2</v>
      </c>
      <c r="AQ355">
        <f>(Table2[[#This Row],[Sharpe Ratio]]-AVERAGE(Table2[Sharpe Ratio]))/_xlfn.STDEV.P(Table2[Sharpe Ratio])</f>
        <v>0.50468229633764816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385</v>
      </c>
      <c r="AT355">
        <f>_xlfn.RANK.AVG(Table2[[#This Row],[6M Return vs Nifty Z-Score]],Table2[6M Return vs Nifty Z-Score])</f>
        <v>490</v>
      </c>
      <c r="AU355">
        <f>_xlfn.RANK.AVG(Table2[[#This Row],[Sharpe Ratio Z-Score]],Table2[Sharpe Ratio Z-Score])</f>
        <v>215</v>
      </c>
      <c r="AV355">
        <f>(Table2[[#This Row],[Rank 1Y]]+Table2[[#This Row],[Rank 6M]]+Table2[[#This Row],[Rank Sharpe]])/3</f>
        <v>363.33333333333331</v>
      </c>
    </row>
    <row r="356" spans="1:48" x14ac:dyDescent="0.3">
      <c r="A356" t="s">
        <v>643</v>
      </c>
      <c r="B356" t="s">
        <v>644</v>
      </c>
      <c r="C356" t="s">
        <v>3103</v>
      </c>
      <c r="D356" t="s">
        <v>202</v>
      </c>
      <c r="E356">
        <v>28372.5</v>
      </c>
      <c r="F356">
        <v>650</v>
      </c>
      <c r="G356">
        <v>-0.45030043882858001</v>
      </c>
      <c r="H356">
        <f>(Table2[[#This Row],[1Y Return vs Nifty]]-AVERAGE(Table2[1Y Return vs Nifty]))/_xlfn.STDEV.P(Table2[1Y Return vs Nifty])</f>
        <v>-0.34196570867339587</v>
      </c>
      <c r="I356">
        <v>-7.2531161684193197</v>
      </c>
      <c r="J356">
        <f>(Table2[[#This Row],[1M Return vs Nifty]]-AVERAGE(Table2[1M Return vs Nifty]))/_xlfn.STDEV.P(Table2[1M Return vs Nifty])</f>
        <v>-0.64391677099962297</v>
      </c>
      <c r="K356">
        <v>25.5270440415553</v>
      </c>
      <c r="L356">
        <f>(Table2[[#This Row],[6M Return vs Nifty]]-AVERAGE(Table2[6M Return vs Nifty]))/_xlfn.STDEV.P(Table2[6M Return vs Nifty])</f>
        <v>0.85114161344971317</v>
      </c>
      <c r="M356">
        <v>-5.91093364874658</v>
      </c>
      <c r="N356">
        <f>(Table2[[#This Row],[1W Return vs Nifty]]-AVERAGE(Table2[1W Return vs Nifty]))/_xlfn.STDEV.P(Table2[1W Return vs Nifty])</f>
        <v>-0.32611479811891714</v>
      </c>
      <c r="O356">
        <v>699.14</v>
      </c>
      <c r="P356">
        <v>732.26725052852601</v>
      </c>
      <c r="Q356">
        <v>658.30266894899398</v>
      </c>
      <c r="R356">
        <v>24.768819455933102</v>
      </c>
      <c r="S356" s="1">
        <f>(Table2[[#This Row],[Close Price]]-Table2[[#This Row],[20D EMA]])/Table2[[#This Row],[20D EMA]]</f>
        <v>-7.0286351803644453E-2</v>
      </c>
      <c r="T356" s="1">
        <f>(Table2[[#This Row],[Close Price]]-Table2[[#This Row],[50D EMA]])/Table2[[#This Row],[50D EMA]]</f>
        <v>-0.11234593718229001</v>
      </c>
      <c r="U356" s="1">
        <f>(Table2[[#This Row],[Close Price]]-Table2[[#This Row],[200D EMA]])/Table2[[#This Row],[200D EMA]]</f>
        <v>-1.2612236499435008E-2</v>
      </c>
      <c r="V356">
        <v>0.789473736168394</v>
      </c>
      <c r="W356">
        <v>648.5</v>
      </c>
      <c r="X356">
        <v>659</v>
      </c>
      <c r="Y356">
        <v>635</v>
      </c>
      <c r="Z356">
        <v>659</v>
      </c>
      <c r="AA356">
        <v>632</v>
      </c>
      <c r="AB356">
        <v>768.45</v>
      </c>
      <c r="AC356" s="1">
        <f>(Table2[[#This Row],[Close Price]]/Table2[[#This Row],[Day Low]])-1</f>
        <v>2.3130300693909867E-3</v>
      </c>
      <c r="AD356" s="1">
        <f>(Table2[[#This Row],[Day High]]/Table2[[#This Row],[Close Price]])-1</f>
        <v>1.3846153846153841E-2</v>
      </c>
      <c r="AE356" s="1">
        <f>(Table2[[#This Row],[Close Price]]/Table2[[#This Row],[Current Week Low]])-1</f>
        <v>2.3622047244094446E-2</v>
      </c>
      <c r="AF356" s="1">
        <f>(Table2[[#This Row],[Current Week High]]/Table2[[#This Row],[Close Price]])-1</f>
        <v>1.3846153846153841E-2</v>
      </c>
      <c r="AG356" s="1">
        <f>(Table2[[#This Row],[Close Price]]/Table2[[#This Row],[Current Month Low]])-1</f>
        <v>2.8481012658227778E-2</v>
      </c>
      <c r="AH356" s="1">
        <f>(Table2[[#This Row],[Current Month High]]/Table2[[#This Row],[Close Price]])-1</f>
        <v>0.1822307692307692</v>
      </c>
      <c r="AI356">
        <v>32.307692307692299</v>
      </c>
      <c r="AJ356">
        <v>55.837928554303502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-0.14000000000000001</v>
      </c>
      <c r="AM356" t="s">
        <v>3146</v>
      </c>
      <c r="AN356">
        <v>-10.99</v>
      </c>
      <c r="AO356" t="s">
        <v>3146</v>
      </c>
      <c r="AP356">
        <v>-5.2918879830270004E-3</v>
      </c>
      <c r="AQ356">
        <f>(Table2[[#This Row],[Sharpe Ratio]]-AVERAGE(Table2[Sharpe Ratio]))/_xlfn.STDEV.P(Table2[Sharpe Ratio])</f>
        <v>-0.73861361040976592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419</v>
      </c>
      <c r="AT356">
        <f>_xlfn.RANK.AVG(Table2[[#This Row],[6M Return vs Nifty Z-Score]],Table2[6M Return vs Nifty Z-Score])</f>
        <v>109</v>
      </c>
      <c r="AU356">
        <f>_xlfn.RANK.AVG(Table2[[#This Row],[Sharpe Ratio Z-Score]],Table2[Sharpe Ratio Z-Score])</f>
        <v>562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312</v>
      </c>
      <c r="B357" t="s">
        <v>313</v>
      </c>
      <c r="C357" t="s">
        <v>3110</v>
      </c>
      <c r="D357" t="s">
        <v>48</v>
      </c>
      <c r="E357">
        <v>83922.740866495995</v>
      </c>
      <c r="F357">
        <v>79.48</v>
      </c>
      <c r="G357">
        <v>16.981132428928401</v>
      </c>
      <c r="H357">
        <f>(Table2[[#This Row],[1Y Return vs Nifty]]-AVERAGE(Table2[1Y Return vs Nifty]))/_xlfn.STDEV.P(Table2[1Y Return vs Nifty])</f>
        <v>-3.1620218838350769E-2</v>
      </c>
      <c r="I357">
        <v>-11.1580063843462</v>
      </c>
      <c r="J357">
        <f>(Table2[[#This Row],[1M Return vs Nifty]]-AVERAGE(Table2[1M Return vs Nifty]))/_xlfn.STDEV.P(Table2[1M Return vs Nifty])</f>
        <v>-1.0953453208457764</v>
      </c>
      <c r="K357">
        <v>-17.114683313340699</v>
      </c>
      <c r="L357">
        <f>(Table2[[#This Row],[6M Return vs Nifty]]-AVERAGE(Table2[6M Return vs Nifty]))/_xlfn.STDEV.P(Table2[6M Return vs Nifty])</f>
        <v>-0.68671991093161844</v>
      </c>
      <c r="M357">
        <v>-7.3582261428036402</v>
      </c>
      <c r="N357">
        <f>(Table2[[#This Row],[1W Return vs Nifty]]-AVERAGE(Table2[1W Return vs Nifty]))/_xlfn.STDEV.P(Table2[1W Return vs Nifty])</f>
        <v>-0.64115333538693953</v>
      </c>
      <c r="O357">
        <v>85.09</v>
      </c>
      <c r="P357">
        <v>89.172748198549101</v>
      </c>
      <c r="Q357">
        <v>85.561826388088903</v>
      </c>
      <c r="R357">
        <v>31.169487095205799</v>
      </c>
      <c r="S357" s="1">
        <f>(Table2[[#This Row],[Close Price]]-Table2[[#This Row],[20D EMA]])/Table2[[#This Row],[20D EMA]]</f>
        <v>-6.5930191561875656E-2</v>
      </c>
      <c r="T357" s="1">
        <f>(Table2[[#This Row],[Close Price]]-Table2[[#This Row],[50D EMA]])/Table2[[#This Row],[50D EMA]]</f>
        <v>-0.10869630458139008</v>
      </c>
      <c r="U357" s="1">
        <f>(Table2[[#This Row],[Close Price]]-Table2[[#This Row],[200D EMA]])/Table2[[#This Row],[200D EMA]]</f>
        <v>-7.1081072539325232E-2</v>
      </c>
      <c r="V357">
        <v>0.74423659245797702</v>
      </c>
      <c r="W357">
        <v>76.45</v>
      </c>
      <c r="X357">
        <v>79.86</v>
      </c>
      <c r="Y357">
        <v>76.099999999999994</v>
      </c>
      <c r="Z357">
        <v>80.400000000000006</v>
      </c>
      <c r="AA357">
        <v>76.099999999999994</v>
      </c>
      <c r="AB357">
        <v>94.93</v>
      </c>
      <c r="AC357" s="1">
        <f>(Table2[[#This Row],[Close Price]]/Table2[[#This Row],[Day Low]])-1</f>
        <v>3.9633747547416665E-2</v>
      </c>
      <c r="AD357" s="1">
        <f>(Table2[[#This Row],[Day High]]/Table2[[#This Row],[Close Price]])-1</f>
        <v>4.781077000503231E-3</v>
      </c>
      <c r="AE357" s="1">
        <f>(Table2[[#This Row],[Close Price]]/Table2[[#This Row],[Current Week Low]])-1</f>
        <v>4.4415243101182833E-2</v>
      </c>
      <c r="AF357" s="1">
        <f>(Table2[[#This Row],[Current Week High]]/Table2[[#This Row],[Close Price]])-1</f>
        <v>1.1575239053849939E-2</v>
      </c>
      <c r="AG357" s="1">
        <f>(Table2[[#This Row],[Close Price]]/Table2[[#This Row],[Current Month Low]])-1</f>
        <v>4.4415243101182833E-2</v>
      </c>
      <c r="AH357" s="1">
        <f>(Table2[[#This Row],[Current Month High]]/Table2[[#This Row],[Close Price]])-1</f>
        <v>0.19438852541519891</v>
      </c>
      <c r="AI357">
        <v>30.5359838953195</v>
      </c>
      <c r="AJ357">
        <v>47.049028677150702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-0.17</v>
      </c>
      <c r="AM357" t="s">
        <v>3146</v>
      </c>
      <c r="AN357">
        <v>-10.11</v>
      </c>
      <c r="AO357" t="s">
        <v>3146</v>
      </c>
      <c r="AP357">
        <v>9.3866798727264E-2</v>
      </c>
      <c r="AQ357">
        <f>(Table2[[#This Row],[Sharpe Ratio]]-AVERAGE(Table2[Sharpe Ratio]))/_xlfn.STDEV.P(Table2[Sharpe Ratio])</f>
        <v>0.43995891993693564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306</v>
      </c>
      <c r="AT357">
        <f>_xlfn.RANK.AVG(Table2[[#This Row],[6M Return vs Nifty Z-Score]],Table2[6M Return vs Nifty Z-Score])</f>
        <v>552</v>
      </c>
      <c r="AU357">
        <f>_xlfn.RANK.AVG(Table2[[#This Row],[Sharpe Ratio Z-Score]],Table2[Sharpe Ratio Z-Score])</f>
        <v>233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876</v>
      </c>
      <c r="B358" t="s">
        <v>877</v>
      </c>
      <c r="C358" t="s">
        <v>3107</v>
      </c>
      <c r="D358" t="s">
        <v>197</v>
      </c>
      <c r="E358">
        <v>16877.73390933</v>
      </c>
      <c r="F358">
        <v>694.3</v>
      </c>
      <c r="G358">
        <v>-4.2939376947746002</v>
      </c>
      <c r="H358">
        <f>(Table2[[#This Row],[1Y Return vs Nifty]]-AVERAGE(Table2[1Y Return vs Nifty]))/_xlfn.STDEV.P(Table2[1Y Return vs Nifty])</f>
        <v>-0.41039700149908359</v>
      </c>
      <c r="I358">
        <v>-4.5711238312545701</v>
      </c>
      <c r="J358">
        <f>(Table2[[#This Row],[1M Return vs Nifty]]-AVERAGE(Table2[1M Return vs Nifty]))/_xlfn.STDEV.P(Table2[1M Return vs Nifty])</f>
        <v>-0.33386249430662363</v>
      </c>
      <c r="K358">
        <v>6.8118546649980098</v>
      </c>
      <c r="L358">
        <f>(Table2[[#This Row],[6M Return vs Nifty]]-AVERAGE(Table2[6M Return vs Nifty]))/_xlfn.STDEV.P(Table2[6M Return vs Nifty])</f>
        <v>0.17618373887352981</v>
      </c>
      <c r="M358">
        <v>-3.9513534568847102</v>
      </c>
      <c r="N358">
        <f>(Table2[[#This Row],[1W Return vs Nifty]]-AVERAGE(Table2[1W Return vs Nifty]))/_xlfn.STDEV.P(Table2[1W Return vs Nifty])</f>
        <v>0.10043566064357759</v>
      </c>
      <c r="O358">
        <v>712.36</v>
      </c>
      <c r="P358">
        <v>706.02101868607099</v>
      </c>
      <c r="Q358">
        <v>642.55931054987502</v>
      </c>
      <c r="R358">
        <v>43.665472824940402</v>
      </c>
      <c r="S358" s="1">
        <f>(Table2[[#This Row],[Close Price]]-Table2[[#This Row],[20D EMA]])/Table2[[#This Row],[20D EMA]]</f>
        <v>-2.535234993542599E-2</v>
      </c>
      <c r="T358" s="1">
        <f>(Table2[[#This Row],[Close Price]]-Table2[[#This Row],[50D EMA]])/Table2[[#This Row],[50D EMA]]</f>
        <v>-1.6601515218178979E-2</v>
      </c>
      <c r="U358" s="1">
        <f>(Table2[[#This Row],[Close Price]]-Table2[[#This Row],[200D EMA]])/Table2[[#This Row],[200D EMA]]</f>
        <v>8.0522822719427165E-2</v>
      </c>
      <c r="V358">
        <v>0.47988352004724599</v>
      </c>
      <c r="W358">
        <v>669.25</v>
      </c>
      <c r="X358">
        <v>698</v>
      </c>
      <c r="Y358">
        <v>657.65</v>
      </c>
      <c r="Z358">
        <v>698</v>
      </c>
      <c r="AA358">
        <v>657.65</v>
      </c>
      <c r="AB358">
        <v>808.8</v>
      </c>
      <c r="AC358" s="1">
        <f>(Table2[[#This Row],[Close Price]]/Table2[[#This Row],[Day Low]])-1</f>
        <v>3.7429958909226624E-2</v>
      </c>
      <c r="AD358" s="1">
        <f>(Table2[[#This Row],[Day High]]/Table2[[#This Row],[Close Price]])-1</f>
        <v>5.3291084545585843E-3</v>
      </c>
      <c r="AE358" s="1">
        <f>(Table2[[#This Row],[Close Price]]/Table2[[#This Row],[Current Week Low]])-1</f>
        <v>5.5728731087964611E-2</v>
      </c>
      <c r="AF358" s="1">
        <f>(Table2[[#This Row],[Current Week High]]/Table2[[#This Row],[Close Price]])-1</f>
        <v>5.3291084545585843E-3</v>
      </c>
      <c r="AG358" s="1">
        <f>(Table2[[#This Row],[Close Price]]/Table2[[#This Row],[Current Month Low]])-1</f>
        <v>5.5728731087964611E-2</v>
      </c>
      <c r="AH358" s="1">
        <f>(Table2[[#This Row],[Current Month High]]/Table2[[#This Row],[Close Price]])-1</f>
        <v>0.16491430217485248</v>
      </c>
      <c r="AI358">
        <v>20.1137836670027</v>
      </c>
      <c r="AJ358">
        <v>38.430864320606098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0.14000000000000001</v>
      </c>
      <c r="AM358" t="s">
        <v>3147</v>
      </c>
      <c r="AN358">
        <v>-5.6</v>
      </c>
      <c r="AO358" t="s">
        <v>3146</v>
      </c>
      <c r="AP358">
        <v>4.4988194941168999E-2</v>
      </c>
      <c r="AQ358">
        <f>(Table2[[#This Row],[Sharpe Ratio]]-AVERAGE(Table2[Sharpe Ratio]))/_xlfn.STDEV.P(Table2[Sharpe Ratio])</f>
        <v>-0.14099854990431449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-0.60863864619291441</v>
      </c>
      <c r="AS358">
        <f>_xlfn.RANK.AVG(Table2[[#This Row],[1Y Return vs Nifty Z-Score]],Table2[1Y Return vs Nifty Z-Score])</f>
        <v>452</v>
      </c>
      <c r="AT358">
        <f>_xlfn.RANK.AVG(Table2[[#This Row],[6M Return vs Nifty Z-Score]],Table2[6M Return vs Nifty Z-Score])</f>
        <v>258</v>
      </c>
      <c r="AU358">
        <f>_xlfn.RANK.AVG(Table2[[#This Row],[Sharpe Ratio Z-Score]],Table2[Sharpe Ratio Z-Score])</f>
        <v>381</v>
      </c>
      <c r="AV358">
        <f>(Table2[[#This Row],[Rank 1Y]]+Table2[[#This Row],[Rank 6M]]+Table2[[#This Row],[Rank Sharpe]])/3</f>
        <v>363.66666666666669</v>
      </c>
    </row>
    <row r="359" spans="1:48" x14ac:dyDescent="0.3">
      <c r="A359" t="s">
        <v>1010</v>
      </c>
      <c r="B359" t="s">
        <v>1011</v>
      </c>
      <c r="C359" t="s">
        <v>3107</v>
      </c>
      <c r="D359" t="s">
        <v>240</v>
      </c>
      <c r="E359">
        <v>13298.310605055</v>
      </c>
      <c r="F359">
        <v>1620.15</v>
      </c>
      <c r="G359">
        <v>13.721091296979701</v>
      </c>
      <c r="H359">
        <f>(Table2[[#This Row],[1Y Return vs Nifty]]-AVERAGE(Table2[1Y Return vs Nifty]))/_xlfn.STDEV.P(Table2[1Y Return vs Nifty])</f>
        <v>-8.9661291517374966E-2</v>
      </c>
      <c r="I359">
        <v>5.4764175977049296</v>
      </c>
      <c r="J359">
        <f>(Table2[[#This Row],[1M Return vs Nifty]]-AVERAGE(Table2[1M Return vs Nifty]))/_xlfn.STDEV.P(Table2[1M Return vs Nifty])</f>
        <v>0.82769309521914047</v>
      </c>
      <c r="K359">
        <v>-14.691328704153699</v>
      </c>
      <c r="L359">
        <f>(Table2[[#This Row],[6M Return vs Nifty]]-AVERAGE(Table2[6M Return vs Nifty]))/_xlfn.STDEV.P(Table2[6M Return vs Nifty])</f>
        <v>-0.59932233009762015</v>
      </c>
      <c r="M359">
        <v>-6.4421836247296902</v>
      </c>
      <c r="N359">
        <f>(Table2[[#This Row],[1W Return vs Nifty]]-AVERAGE(Table2[1W Return vs Nifty]))/_xlfn.STDEV.P(Table2[1W Return vs Nifty])</f>
        <v>-0.44175432229570227</v>
      </c>
      <c r="O359">
        <v>1657.16</v>
      </c>
      <c r="P359">
        <v>1659.12119230904</v>
      </c>
      <c r="Q359">
        <v>1619.52067225676</v>
      </c>
      <c r="R359">
        <v>41.597479441728801</v>
      </c>
      <c r="S359" s="1">
        <f>(Table2[[#This Row],[Close Price]]-Table2[[#This Row],[20D EMA]])/Table2[[#This Row],[20D EMA]]</f>
        <v>-2.2333389654589773E-2</v>
      </c>
      <c r="T359" s="1">
        <f>(Table2[[#This Row],[Close Price]]-Table2[[#This Row],[50D EMA]])/Table2[[#This Row],[50D EMA]]</f>
        <v>-2.3489057031935524E-2</v>
      </c>
      <c r="U359" s="1">
        <f>(Table2[[#This Row],[Close Price]]-Table2[[#This Row],[200D EMA]])/Table2[[#This Row],[200D EMA]]</f>
        <v>3.8858889177569489E-4</v>
      </c>
      <c r="V359">
        <v>1.0237569603244701</v>
      </c>
      <c r="W359">
        <v>1607.4</v>
      </c>
      <c r="X359">
        <v>1643.8</v>
      </c>
      <c r="Y359">
        <v>1570.3</v>
      </c>
      <c r="Z359">
        <v>1647</v>
      </c>
      <c r="AA359">
        <v>1552.7</v>
      </c>
      <c r="AB359">
        <v>1787</v>
      </c>
      <c r="AC359" s="1">
        <f>(Table2[[#This Row],[Close Price]]/Table2[[#This Row],[Day Low]])-1</f>
        <v>7.9320642030609179E-3</v>
      </c>
      <c r="AD359" s="1">
        <f>(Table2[[#This Row],[Day High]]/Table2[[#This Row],[Close Price]])-1</f>
        <v>1.4597413819708027E-2</v>
      </c>
      <c r="AE359" s="1">
        <f>(Table2[[#This Row],[Close Price]]/Table2[[#This Row],[Current Week Low]])-1</f>
        <v>3.1745526332547902E-2</v>
      </c>
      <c r="AF359" s="1">
        <f>(Table2[[#This Row],[Current Week High]]/Table2[[#This Row],[Close Price]])-1</f>
        <v>1.6572539579668533E-2</v>
      </c>
      <c r="AG359" s="1">
        <f>(Table2[[#This Row],[Close Price]]/Table2[[#This Row],[Current Month Low]])-1</f>
        <v>4.344045855606371E-2</v>
      </c>
      <c r="AH359" s="1">
        <f>(Table2[[#This Row],[Current Month High]]/Table2[[#This Row],[Close Price]])-1</f>
        <v>0.1029842915779402</v>
      </c>
      <c r="AI359">
        <v>37.144708823256998</v>
      </c>
      <c r="AJ359">
        <v>46.865793409780999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0.11</v>
      </c>
      <c r="AM359" t="s">
        <v>3147</v>
      </c>
      <c r="AN359">
        <v>-7.53</v>
      </c>
      <c r="AO359" t="s">
        <v>3146</v>
      </c>
      <c r="AP359">
        <v>9.4752959592174002E-2</v>
      </c>
      <c r="AQ359">
        <f>(Table2[[#This Row],[Sharpe Ratio]]-AVERAGE(Table2[Sharpe Ratio]))/_xlfn.STDEV.P(Table2[Sharpe Ratio])</f>
        <v>0.45049158114394222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331</v>
      </c>
      <c r="AT359">
        <f>_xlfn.RANK.AVG(Table2[[#This Row],[6M Return vs Nifty Z-Score]],Table2[6M Return vs Nifty Z-Score])</f>
        <v>530</v>
      </c>
      <c r="AU359">
        <f>_xlfn.RANK.AVG(Table2[[#This Row],[Sharpe Ratio Z-Score]],Table2[Sharpe Ratio Z-Score])</f>
        <v>231</v>
      </c>
      <c r="AV359">
        <f>(Table2[[#This Row],[Rank 1Y]]+Table2[[#This Row],[Rank 6M]]+Table2[[#This Row],[Rank Sharpe]])/3</f>
        <v>364</v>
      </c>
    </row>
    <row r="360" spans="1:48" x14ac:dyDescent="0.3">
      <c r="A360" t="s">
        <v>1280</v>
      </c>
      <c r="B360" t="s">
        <v>1281</v>
      </c>
      <c r="C360" t="s">
        <v>3113</v>
      </c>
      <c r="D360" t="s">
        <v>892</v>
      </c>
      <c r="E360">
        <v>8678.0779758680001</v>
      </c>
      <c r="F360">
        <v>186.41</v>
      </c>
      <c r="G360">
        <v>14.2254618410556</v>
      </c>
      <c r="H360">
        <f>(Table2[[#This Row],[1Y Return vs Nifty]]-AVERAGE(Table2[1Y Return vs Nifty]))/_xlfn.STDEV.P(Table2[1Y Return vs Nifty])</f>
        <v>-8.0681586593109353E-2</v>
      </c>
      <c r="I360">
        <v>-3.66389383043578</v>
      </c>
      <c r="J360">
        <f>(Table2[[#This Row],[1M Return vs Nifty]]-AVERAGE(Table2[1M Return vs Nifty]))/_xlfn.STDEV.P(Table2[1M Return vs Nifty])</f>
        <v>-0.22898130661634722</v>
      </c>
      <c r="K360">
        <v>-17.716092019417001</v>
      </c>
      <c r="L360">
        <f>(Table2[[#This Row],[6M Return vs Nifty]]-AVERAGE(Table2[6M Return vs Nifty]))/_xlfn.STDEV.P(Table2[6M Return vs Nifty])</f>
        <v>-0.70840954141504475</v>
      </c>
      <c r="M360">
        <v>-4.1668365617671403</v>
      </c>
      <c r="N360">
        <f>(Table2[[#This Row],[1W Return vs Nifty]]-AVERAGE(Table2[1W Return vs Nifty]))/_xlfn.STDEV.P(Table2[1W Return vs Nifty])</f>
        <v>5.3530503291565341E-2</v>
      </c>
      <c r="O360">
        <v>191.45</v>
      </c>
      <c r="P360">
        <v>201.79135242903601</v>
      </c>
      <c r="Q360">
        <v>194.07682055905801</v>
      </c>
      <c r="R360">
        <v>44.997618065175701</v>
      </c>
      <c r="S360" s="1">
        <f>(Table2[[#This Row],[Close Price]]-Table2[[#This Row],[20D EMA]])/Table2[[#This Row],[20D EMA]]</f>
        <v>-2.6325411334552063E-2</v>
      </c>
      <c r="T360" s="1">
        <f>(Table2[[#This Row],[Close Price]]-Table2[[#This Row],[50D EMA]])/Table2[[#This Row],[50D EMA]]</f>
        <v>-7.6224041535403131E-2</v>
      </c>
      <c r="U360" s="1">
        <f>(Table2[[#This Row],[Close Price]]-Table2[[#This Row],[200D EMA]])/Table2[[#This Row],[200D EMA]]</f>
        <v>-3.9504050699990627E-2</v>
      </c>
      <c r="V360">
        <v>0.65602497140141403</v>
      </c>
      <c r="W360">
        <v>180.54</v>
      </c>
      <c r="X360">
        <v>188.69</v>
      </c>
      <c r="Y360">
        <v>179.26</v>
      </c>
      <c r="Z360">
        <v>188.69</v>
      </c>
      <c r="AA360">
        <v>177.75</v>
      </c>
      <c r="AB360">
        <v>208.99</v>
      </c>
      <c r="AC360" s="1">
        <f>(Table2[[#This Row],[Close Price]]/Table2[[#This Row],[Day Low]])-1</f>
        <v>3.2513570399911318E-2</v>
      </c>
      <c r="AD360" s="1">
        <f>(Table2[[#This Row],[Day High]]/Table2[[#This Row],[Close Price]])-1</f>
        <v>1.2231103481572969E-2</v>
      </c>
      <c r="AE360" s="1">
        <f>(Table2[[#This Row],[Close Price]]/Table2[[#This Row],[Current Week Low]])-1</f>
        <v>3.9886198817360219E-2</v>
      </c>
      <c r="AF360" s="1">
        <f>(Table2[[#This Row],[Current Week High]]/Table2[[#This Row],[Close Price]])-1</f>
        <v>1.2231103481572969E-2</v>
      </c>
      <c r="AG360" s="1">
        <f>(Table2[[#This Row],[Close Price]]/Table2[[#This Row],[Current Month Low]])-1</f>
        <v>4.8720112517580905E-2</v>
      </c>
      <c r="AH360" s="1">
        <f>(Table2[[#This Row],[Current Month High]]/Table2[[#This Row],[Close Price]])-1</f>
        <v>0.12113084062013857</v>
      </c>
      <c r="AI360">
        <v>41.623303470843801</v>
      </c>
      <c r="AJ360">
        <v>49.127999999999901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-0.15</v>
      </c>
      <c r="AM360" t="s">
        <v>3146</v>
      </c>
      <c r="AN360">
        <v>-2.04</v>
      </c>
      <c r="AO360" t="s">
        <v>3146</v>
      </c>
      <c r="AP360">
        <v>0.10144281081305399</v>
      </c>
      <c r="AQ360">
        <f>(Table2[[#This Row],[Sharpe Ratio]]-AVERAGE(Table2[Sharpe Ratio]))/_xlfn.STDEV.P(Table2[Sharpe Ratio])</f>
        <v>0.53000528934856317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325</v>
      </c>
      <c r="AT360">
        <f>_xlfn.RANK.AVG(Table2[[#This Row],[6M Return vs Nifty Z-Score]],Table2[6M Return vs Nifty Z-Score])</f>
        <v>560</v>
      </c>
      <c r="AU360">
        <f>_xlfn.RANK.AVG(Table2[[#This Row],[Sharpe Ratio Z-Score]],Table2[Sharpe Ratio Z-Score])</f>
        <v>208</v>
      </c>
      <c r="AV360">
        <f>(Table2[[#This Row],[Rank 1Y]]+Table2[[#This Row],[Rank 6M]]+Table2[[#This Row],[Rank Sharpe]])/3</f>
        <v>364.33333333333331</v>
      </c>
    </row>
    <row r="361" spans="1:48" x14ac:dyDescent="0.3">
      <c r="A361" t="s">
        <v>198</v>
      </c>
      <c r="B361" t="s">
        <v>199</v>
      </c>
      <c r="C361" t="s">
        <v>3101</v>
      </c>
      <c r="D361" t="s">
        <v>34</v>
      </c>
      <c r="E361">
        <v>131642.195628624</v>
      </c>
      <c r="F361">
        <v>254.56</v>
      </c>
      <c r="G361">
        <v>-4.9920390284476902E-2</v>
      </c>
      <c r="H361">
        <f>(Table2[[#This Row],[1Y Return vs Nifty]]-AVERAGE(Table2[1Y Return vs Nifty]))/_xlfn.STDEV.P(Table2[1Y Return vs Nifty])</f>
        <v>-0.33483742821428131</v>
      </c>
      <c r="I361">
        <v>7.1721596172835502</v>
      </c>
      <c r="J361">
        <f>(Table2[[#This Row],[1M Return vs Nifty]]-AVERAGE(Table2[1M Return vs Nifty]))/_xlfn.STDEV.P(Table2[1M Return vs Nifty])</f>
        <v>1.0237309652953062</v>
      </c>
      <c r="K361">
        <v>-14.670653368626599</v>
      </c>
      <c r="L361">
        <f>(Table2[[#This Row],[6M Return vs Nifty]]-AVERAGE(Table2[6M Return vs Nifty]))/_xlfn.STDEV.P(Table2[6M Return vs Nifty])</f>
        <v>-0.59857668012086906</v>
      </c>
      <c r="M361">
        <v>2.44348488552057</v>
      </c>
      <c r="N361">
        <f>(Table2[[#This Row],[1W Return vs Nifty]]-AVERAGE(Table2[1W Return vs Nifty]))/_xlfn.STDEV.P(Table2[1W Return vs Nifty])</f>
        <v>1.4924283129438922</v>
      </c>
      <c r="O361">
        <v>244.65</v>
      </c>
      <c r="P361">
        <v>245.82211030860199</v>
      </c>
      <c r="Q361">
        <v>245.58972866072</v>
      </c>
      <c r="R361">
        <v>64.195382488181295</v>
      </c>
      <c r="S361" s="1">
        <f>(Table2[[#This Row],[Close Price]]-Table2[[#This Row],[20D EMA]])/Table2[[#This Row],[20D EMA]]</f>
        <v>4.0506846515430191E-2</v>
      </c>
      <c r="T361" s="1">
        <f>(Table2[[#This Row],[Close Price]]-Table2[[#This Row],[50D EMA]])/Table2[[#This Row],[50D EMA]]</f>
        <v>3.554558082846402E-2</v>
      </c>
      <c r="U361" s="1">
        <f>(Table2[[#This Row],[Close Price]]-Table2[[#This Row],[200D EMA]])/Table2[[#This Row],[200D EMA]]</f>
        <v>3.652543364984271E-2</v>
      </c>
      <c r="V361">
        <v>0.89702012159379496</v>
      </c>
      <c r="W361">
        <v>247.51</v>
      </c>
      <c r="X361">
        <v>255</v>
      </c>
      <c r="Y361">
        <v>239.9</v>
      </c>
      <c r="Z361">
        <v>255</v>
      </c>
      <c r="AA361">
        <v>229.26</v>
      </c>
      <c r="AB361">
        <v>255.7</v>
      </c>
      <c r="AC361" s="1">
        <f>(Table2[[#This Row],[Close Price]]/Table2[[#This Row],[Day Low]])-1</f>
        <v>2.8483697628378657E-2</v>
      </c>
      <c r="AD361" s="1">
        <f>(Table2[[#This Row],[Day High]]/Table2[[#This Row],[Close Price]])-1</f>
        <v>1.7284726587052379E-3</v>
      </c>
      <c r="AE361" s="1">
        <f>(Table2[[#This Row],[Close Price]]/Table2[[#This Row],[Current Week Low]])-1</f>
        <v>6.1108795331388022E-2</v>
      </c>
      <c r="AF361" s="1">
        <f>(Table2[[#This Row],[Current Week High]]/Table2[[#This Row],[Close Price]])-1</f>
        <v>1.7284726587052379E-3</v>
      </c>
      <c r="AG361" s="1">
        <f>(Table2[[#This Row],[Close Price]]/Table2[[#This Row],[Current Month Low]])-1</f>
        <v>0.11035505539562074</v>
      </c>
      <c r="AH361" s="1">
        <f>(Table2[[#This Row],[Current Month High]]/Table2[[#This Row],[Close Price]])-1</f>
        <v>4.4783155248271367E-3</v>
      </c>
      <c r="AI361">
        <v>17.732558139534799</v>
      </c>
      <c r="AJ361">
        <v>33.522161028061802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</v>
      </c>
      <c r="AM361" t="s">
        <v>3145</v>
      </c>
      <c r="AN361">
        <v>5.01</v>
      </c>
      <c r="AO361" t="s">
        <v>3147</v>
      </c>
      <c r="AP361">
        <v>0.12191370402187</v>
      </c>
      <c r="AQ361">
        <f>(Table2[[#This Row],[Sharpe Ratio]]-AVERAGE(Table2[Sharpe Ratio]))/_xlfn.STDEV.P(Table2[Sharpe Ratio])</f>
        <v>0.77331662401822132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416</v>
      </c>
      <c r="AT361">
        <f>_xlfn.RANK.AVG(Table2[[#This Row],[6M Return vs Nifty Z-Score]],Table2[6M Return vs Nifty Z-Score])</f>
        <v>528</v>
      </c>
      <c r="AU361">
        <f>_xlfn.RANK.AVG(Table2[[#This Row],[Sharpe Ratio Z-Score]],Table2[Sharpe Ratio Z-Score])</f>
        <v>150</v>
      </c>
      <c r="AV361">
        <f>(Table2[[#This Row],[Rank 1Y]]+Table2[[#This Row],[Rank 6M]]+Table2[[#This Row],[Rank Sharpe]])/3</f>
        <v>364.66666666666669</v>
      </c>
    </row>
    <row r="362" spans="1:48" x14ac:dyDescent="0.3">
      <c r="A362" t="s">
        <v>1547</v>
      </c>
      <c r="B362" t="s">
        <v>1548</v>
      </c>
      <c r="C362" t="s">
        <v>3111</v>
      </c>
      <c r="D362" t="s">
        <v>197</v>
      </c>
      <c r="E362">
        <v>6171.2152247800004</v>
      </c>
      <c r="F362">
        <v>1523.05</v>
      </c>
      <c r="G362">
        <v>45.589515232493497</v>
      </c>
      <c r="H362">
        <f>(Table2[[#This Row],[1Y Return vs Nifty]]-AVERAGE(Table2[1Y Return vs Nifty]))/_xlfn.STDEV.P(Table2[1Y Return vs Nifty])</f>
        <v>0.47771728897969379</v>
      </c>
      <c r="I362">
        <v>8.4031157714766405</v>
      </c>
      <c r="J362">
        <f>(Table2[[#This Row],[1M Return vs Nifty]]-AVERAGE(Table2[1M Return vs Nifty]))/_xlfn.STDEV.P(Table2[1M Return vs Nifty])</f>
        <v>1.1660368230490266</v>
      </c>
      <c r="K362">
        <v>-9.6328661061378504</v>
      </c>
      <c r="L362">
        <f>(Table2[[#This Row],[6M Return vs Nifty]]-AVERAGE(Table2[6M Return vs Nifty]))/_xlfn.STDEV.P(Table2[6M Return vs Nifty])</f>
        <v>-0.41689034423395605</v>
      </c>
      <c r="M362">
        <v>-21.1599505906117</v>
      </c>
      <c r="N362">
        <f>(Table2[[#This Row],[1W Return vs Nifty]]-AVERAGE(Table2[1W Return vs Nifty]))/_xlfn.STDEV.P(Table2[1W Return vs Nifty])</f>
        <v>-3.6454355379603824</v>
      </c>
      <c r="O362">
        <v>1975.5</v>
      </c>
      <c r="P362">
        <v>1926.44534694239</v>
      </c>
      <c r="Q362">
        <v>1624.5793596958499</v>
      </c>
      <c r="R362">
        <v>21.633579528887299</v>
      </c>
      <c r="S362" s="1">
        <f>(Table2[[#This Row],[Close Price]]-Table2[[#This Row],[20D EMA]])/Table2[[#This Row],[20D EMA]]</f>
        <v>-0.22903062515818781</v>
      </c>
      <c r="T362" s="1">
        <f>(Table2[[#This Row],[Close Price]]-Table2[[#This Row],[50D EMA]])/Table2[[#This Row],[50D EMA]]</f>
        <v>-0.20939880157132404</v>
      </c>
      <c r="U362" s="1">
        <f>(Table2[[#This Row],[Close Price]]-Table2[[#This Row],[200D EMA]])/Table2[[#This Row],[200D EMA]]</f>
        <v>-6.2495783348409682E-2</v>
      </c>
      <c r="V362">
        <v>2.9188971202280301</v>
      </c>
      <c r="W362">
        <v>1481.65</v>
      </c>
      <c r="X362">
        <v>1790</v>
      </c>
      <c r="Y362">
        <v>1481.65</v>
      </c>
      <c r="Z362">
        <v>1900</v>
      </c>
      <c r="AA362">
        <v>1481.65</v>
      </c>
      <c r="AB362">
        <v>2359.9</v>
      </c>
      <c r="AC362" s="1">
        <f>(Table2[[#This Row],[Close Price]]/Table2[[#This Row],[Day Low]])-1</f>
        <v>2.7941821617790907E-2</v>
      </c>
      <c r="AD362" s="1">
        <f>(Table2[[#This Row],[Day High]]/Table2[[#This Row],[Close Price]])-1</f>
        <v>0.17527330028561106</v>
      </c>
      <c r="AE362" s="1">
        <f>(Table2[[#This Row],[Close Price]]/Table2[[#This Row],[Current Week Low]])-1</f>
        <v>2.7941821617790907E-2</v>
      </c>
      <c r="AF362" s="1">
        <f>(Table2[[#This Row],[Current Week High]]/Table2[[#This Row],[Close Price]])-1</f>
        <v>0.24749679918584433</v>
      </c>
      <c r="AG362" s="1">
        <f>(Table2[[#This Row],[Close Price]]/Table2[[#This Row],[Current Month Low]])-1</f>
        <v>2.7941821617790907E-2</v>
      </c>
      <c r="AH362" s="1">
        <f>(Table2[[#This Row],[Current Month High]]/Table2[[#This Row],[Close Price]])-1</f>
        <v>0.54945668231509148</v>
      </c>
      <c r="AI362">
        <v>54.945668231509103</v>
      </c>
      <c r="AJ362">
        <v>79.182352941176404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-0.27</v>
      </c>
      <c r="AM362" t="s">
        <v>3146</v>
      </c>
      <c r="AN362">
        <v>-15.36</v>
      </c>
      <c r="AO362" t="s">
        <v>3146</v>
      </c>
      <c r="AP362">
        <v>1.9784189112604999E-2</v>
      </c>
      <c r="AQ362">
        <f>(Table2[[#This Row],[Sharpe Ratio]]-AVERAGE(Table2[Sharpe Ratio]))/_xlfn.STDEV.P(Table2[Sharpe Ratio])</f>
        <v>-0.44056634280007123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-2.8591381129656894</v>
      </c>
      <c r="AS362">
        <f>_xlfn.RANK.AVG(Table2[[#This Row],[1Y Return vs Nifty Z-Score]],Table2[1Y Return vs Nifty Z-Score])</f>
        <v>176</v>
      </c>
      <c r="AT362">
        <f>_xlfn.RANK.AVG(Table2[[#This Row],[6M Return vs Nifty Z-Score]],Table2[6M Return vs Nifty Z-Score])</f>
        <v>470</v>
      </c>
      <c r="AU362">
        <f>_xlfn.RANK.AVG(Table2[[#This Row],[Sharpe Ratio Z-Score]],Table2[Sharpe Ratio Z-Score])</f>
        <v>448</v>
      </c>
      <c r="AV362">
        <f>(Table2[[#This Row],[Rank 1Y]]+Table2[[#This Row],[Rank 6M]]+Table2[[#This Row],[Rank Sharpe]])/3</f>
        <v>364.66666666666669</v>
      </c>
    </row>
    <row r="363" spans="1:48" x14ac:dyDescent="0.3">
      <c r="A363" t="s">
        <v>807</v>
      </c>
      <c r="B363" t="s">
        <v>808</v>
      </c>
      <c r="C363" t="s">
        <v>3105</v>
      </c>
      <c r="D363" t="s">
        <v>51</v>
      </c>
      <c r="E363">
        <v>19045.3799382</v>
      </c>
      <c r="F363">
        <v>1820.5</v>
      </c>
      <c r="G363">
        <v>26.416816685457398</v>
      </c>
      <c r="H363">
        <f>(Table2[[#This Row],[1Y Return vs Nifty]]-AVERAGE(Table2[1Y Return vs Nifty]))/_xlfn.STDEV.P(Table2[1Y Return vs Nifty])</f>
        <v>0.13637067868206182</v>
      </c>
      <c r="I363">
        <v>-3.4641954822427201</v>
      </c>
      <c r="J363">
        <f>(Table2[[#This Row],[1M Return vs Nifty]]-AVERAGE(Table2[1M Return vs Nifty]))/_xlfn.STDEV.P(Table2[1M Return vs Nifty])</f>
        <v>-0.20589498901290415</v>
      </c>
      <c r="K363">
        <v>2.2503522123008701</v>
      </c>
      <c r="L363">
        <f>(Table2[[#This Row],[6M Return vs Nifty]]-AVERAGE(Table2[6M Return vs Nifty]))/_xlfn.STDEV.P(Table2[6M Return vs Nifty])</f>
        <v>1.1674476455749982E-2</v>
      </c>
      <c r="M363">
        <v>-6.3665898924886903</v>
      </c>
      <c r="N363">
        <f>(Table2[[#This Row],[1W Return vs Nifty]]-AVERAGE(Table2[1W Return vs Nifty]))/_xlfn.STDEV.P(Table2[1W Return vs Nifty])</f>
        <v>-0.42529950135962669</v>
      </c>
      <c r="O363">
        <v>1908.03</v>
      </c>
      <c r="P363">
        <v>1888.0095762323299</v>
      </c>
      <c r="Q363">
        <v>1632.4050415930801</v>
      </c>
      <c r="R363">
        <v>34.3905474415714</v>
      </c>
      <c r="S363" s="1">
        <f>(Table2[[#This Row],[Close Price]]-Table2[[#This Row],[20D EMA]])/Table2[[#This Row],[20D EMA]]</f>
        <v>-4.5874540756696683E-2</v>
      </c>
      <c r="T363" s="1">
        <f>(Table2[[#This Row],[Close Price]]-Table2[[#This Row],[50D EMA]])/Table2[[#This Row],[50D EMA]]</f>
        <v>-3.5757009435858113E-2</v>
      </c>
      <c r="U363" s="1">
        <f>(Table2[[#This Row],[Close Price]]-Table2[[#This Row],[200D EMA]])/Table2[[#This Row],[200D EMA]]</f>
        <v>0.11522566618843334</v>
      </c>
      <c r="V363">
        <v>0.41622361536949198</v>
      </c>
      <c r="W363">
        <v>1795</v>
      </c>
      <c r="X363">
        <v>1848</v>
      </c>
      <c r="Y363">
        <v>1761.6</v>
      </c>
      <c r="Z363">
        <v>1848</v>
      </c>
      <c r="AA363">
        <v>1761.6</v>
      </c>
      <c r="AB363">
        <v>2120.5</v>
      </c>
      <c r="AC363" s="1">
        <f>(Table2[[#This Row],[Close Price]]/Table2[[#This Row],[Day Low]])-1</f>
        <v>1.4206128133704699E-2</v>
      </c>
      <c r="AD363" s="1">
        <f>(Table2[[#This Row],[Day High]]/Table2[[#This Row],[Close Price]])-1</f>
        <v>1.5105740181268867E-2</v>
      </c>
      <c r="AE363" s="1">
        <f>(Table2[[#This Row],[Close Price]]/Table2[[#This Row],[Current Week Low]])-1</f>
        <v>3.343551316984561E-2</v>
      </c>
      <c r="AF363" s="1">
        <f>(Table2[[#This Row],[Current Week High]]/Table2[[#This Row],[Close Price]])-1</f>
        <v>1.5105740181268867E-2</v>
      </c>
      <c r="AG363" s="1">
        <f>(Table2[[#This Row],[Close Price]]/Table2[[#This Row],[Current Month Low]])-1</f>
        <v>3.343551316984561E-2</v>
      </c>
      <c r="AH363" s="1">
        <f>(Table2[[#This Row],[Current Month High]]/Table2[[#This Row],[Close Price]])-1</f>
        <v>0.16478989288656964</v>
      </c>
      <c r="AI363">
        <v>46.3334248832738</v>
      </c>
      <c r="AJ363">
        <v>61.743147794411598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0.15</v>
      </c>
      <c r="AM363" t="s">
        <v>3147</v>
      </c>
      <c r="AN363">
        <v>-3.96</v>
      </c>
      <c r="AO363" t="s">
        <v>3146</v>
      </c>
      <c r="AQ363">
        <f>(Table2[[#This Row],[Sharpe Ratio]]-AVERAGE(Table2[Sharpe Ratio]))/_xlfn.STDEV.P(Table2[Sharpe Ratio])</f>
        <v>-0.67571570385832558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-1.1588650390930444</v>
      </c>
      <c r="AS363">
        <f>_xlfn.RANK.AVG(Table2[[#This Row],[1Y Return vs Nifty Z-Score]],Table2[1Y Return vs Nifty Z-Score])</f>
        <v>249</v>
      </c>
      <c r="AT363">
        <f>_xlfn.RANK.AVG(Table2[[#This Row],[6M Return vs Nifty Z-Score]],Table2[6M Return vs Nifty Z-Score])</f>
        <v>324</v>
      </c>
      <c r="AU363">
        <f>_xlfn.RANK.AVG(Table2[[#This Row],[Sharpe Ratio Z-Score]],Table2[Sharpe Ratio Z-Score])</f>
        <v>521.5</v>
      </c>
      <c r="AV363">
        <f>(Table2[[#This Row],[Rank 1Y]]+Table2[[#This Row],[Rank 6M]]+Table2[[#This Row],[Rank Sharpe]])/3</f>
        <v>364.83333333333331</v>
      </c>
    </row>
    <row r="364" spans="1:48" x14ac:dyDescent="0.3">
      <c r="A364" t="s">
        <v>357</v>
      </c>
      <c r="B364" t="s">
        <v>358</v>
      </c>
      <c r="C364" t="s">
        <v>3108</v>
      </c>
      <c r="D364" t="s">
        <v>359</v>
      </c>
      <c r="E364">
        <v>66272.720691900002</v>
      </c>
      <c r="F364">
        <v>226.14</v>
      </c>
      <c r="G364">
        <v>16.601070843951501</v>
      </c>
      <c r="H364">
        <f>(Table2[[#This Row],[1Y Return vs Nifty]]-AVERAGE(Table2[1Y Return vs Nifty]))/_xlfn.STDEV.P(Table2[1Y Return vs Nifty])</f>
        <v>-3.8386753732640111E-2</v>
      </c>
      <c r="I364">
        <v>0.90210334906755996</v>
      </c>
      <c r="J364">
        <f>(Table2[[#This Row],[1M Return vs Nifty]]-AVERAGE(Table2[1M Return vs Nifty]))/_xlfn.STDEV.P(Table2[1M Return vs Nifty])</f>
        <v>0.29887514295493989</v>
      </c>
      <c r="K364">
        <v>-19.335754438284901</v>
      </c>
      <c r="L364">
        <f>(Table2[[#This Row],[6M Return vs Nifty]]-AVERAGE(Table2[6M Return vs Nifty]))/_xlfn.STDEV.P(Table2[6M Return vs Nifty])</f>
        <v>-0.76682219659978734</v>
      </c>
      <c r="M364">
        <v>1.3325058436773001</v>
      </c>
      <c r="N364">
        <f>(Table2[[#This Row],[1W Return vs Nifty]]-AVERAGE(Table2[1W Return vs Nifty]))/_xlfn.STDEV.P(Table2[1W Return vs Nifty])</f>
        <v>1.250596607386844</v>
      </c>
      <c r="O364">
        <v>225.02</v>
      </c>
      <c r="P364">
        <v>226.415116629403</v>
      </c>
      <c r="Q364">
        <v>221.89114009503299</v>
      </c>
      <c r="R364">
        <v>52.458838177479002</v>
      </c>
      <c r="S364" s="1">
        <f>(Table2[[#This Row],[Close Price]]-Table2[[#This Row],[20D EMA]])/Table2[[#This Row],[20D EMA]]</f>
        <v>4.9773353479689629E-3</v>
      </c>
      <c r="T364" s="1">
        <f>(Table2[[#This Row],[Close Price]]-Table2[[#This Row],[50D EMA]])/Table2[[#This Row],[50D EMA]]</f>
        <v>-1.2150983269077719E-3</v>
      </c>
      <c r="U364" s="1">
        <f>(Table2[[#This Row],[Close Price]]-Table2[[#This Row],[200D EMA]])/Table2[[#This Row],[200D EMA]]</f>
        <v>1.9148398188171288E-2</v>
      </c>
      <c r="V364">
        <v>0.91293321041694997</v>
      </c>
      <c r="W364">
        <v>216.61</v>
      </c>
      <c r="X364">
        <v>228.75</v>
      </c>
      <c r="Y364">
        <v>215.05</v>
      </c>
      <c r="Z364">
        <v>229.15</v>
      </c>
      <c r="AA364">
        <v>210</v>
      </c>
      <c r="AB364">
        <v>247.4</v>
      </c>
      <c r="AC364" s="1">
        <f>(Table2[[#This Row],[Close Price]]/Table2[[#This Row],[Day Low]])-1</f>
        <v>4.399612206269321E-2</v>
      </c>
      <c r="AD364" s="1">
        <f>(Table2[[#This Row],[Day High]]/Table2[[#This Row],[Close Price]])-1</f>
        <v>1.1541522950384797E-2</v>
      </c>
      <c r="AE364" s="1">
        <f>(Table2[[#This Row],[Close Price]]/Table2[[#This Row],[Current Week Low]])-1</f>
        <v>5.1569402464543002E-2</v>
      </c>
      <c r="AF364" s="1">
        <f>(Table2[[#This Row],[Current Week High]]/Table2[[#This Row],[Close Price]])-1</f>
        <v>1.3310338728221627E-2</v>
      </c>
      <c r="AG364" s="1">
        <f>(Table2[[#This Row],[Close Price]]/Table2[[#This Row],[Current Month Low]])-1</f>
        <v>7.6857142857142735E-2</v>
      </c>
      <c r="AH364" s="1">
        <f>(Table2[[#This Row],[Current Month High]]/Table2[[#This Row],[Close Price]])-1</f>
        <v>9.4012558592022621E-2</v>
      </c>
      <c r="AI364">
        <v>26.6250994958875</v>
      </c>
      <c r="AJ364">
        <v>48.288524590163902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-0.01</v>
      </c>
      <c r="AM364" t="s">
        <v>3146</v>
      </c>
      <c r="AN364">
        <v>-3.23</v>
      </c>
      <c r="AO364" t="s">
        <v>3146</v>
      </c>
      <c r="AP364">
        <v>9.9172127729687004E-2</v>
      </c>
      <c r="AQ364">
        <f>(Table2[[#This Row],[Sharpe Ratio]]-AVERAGE(Table2[Sharpe Ratio]))/_xlfn.STDEV.P(Table2[Sharpe Ratio])</f>
        <v>0.50301658270102401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307</v>
      </c>
      <c r="AT364">
        <f>_xlfn.RANK.AVG(Table2[[#This Row],[6M Return vs Nifty Z-Score]],Table2[6M Return vs Nifty Z-Score])</f>
        <v>576</v>
      </c>
      <c r="AU364">
        <f>_xlfn.RANK.AVG(Table2[[#This Row],[Sharpe Ratio Z-Score]],Table2[Sharpe Ratio Z-Score])</f>
        <v>216</v>
      </c>
      <c r="AV364">
        <f>(Table2[[#This Row],[Rank 1Y]]+Table2[[#This Row],[Rank 6M]]+Table2[[#This Row],[Rank Sharpe]])/3</f>
        <v>366.33333333333331</v>
      </c>
    </row>
    <row r="365" spans="1:48" x14ac:dyDescent="0.3">
      <c r="A365" t="s">
        <v>106</v>
      </c>
      <c r="B365" t="s">
        <v>107</v>
      </c>
      <c r="C365" t="s">
        <v>3106</v>
      </c>
      <c r="D365" t="s">
        <v>108</v>
      </c>
      <c r="E365">
        <v>259005.15047777901</v>
      </c>
      <c r="F365">
        <v>1635.1</v>
      </c>
      <c r="G365">
        <v>50.197190615501199</v>
      </c>
      <c r="H365">
        <f>(Table2[[#This Row],[1Y Return vs Nifty]]-AVERAGE(Table2[1Y Return vs Nifty]))/_xlfn.STDEV.P(Table2[1Y Return vs Nifty])</f>
        <v>0.55975135265012388</v>
      </c>
      <c r="I365">
        <v>-12.231885123779</v>
      </c>
      <c r="J365">
        <f>(Table2[[#This Row],[1M Return vs Nifty]]-AVERAGE(Table2[1M Return vs Nifty]))/_xlfn.STDEV.P(Table2[1M Return vs Nifty])</f>
        <v>-1.2194920945695276</v>
      </c>
      <c r="K365">
        <v>-17.5583914013447</v>
      </c>
      <c r="L365">
        <f>(Table2[[#This Row],[6M Return vs Nifty]]-AVERAGE(Table2[6M Return vs Nifty]))/_xlfn.STDEV.P(Table2[6M Return vs Nifty])</f>
        <v>-0.70272211438175181</v>
      </c>
      <c r="M365">
        <v>-6.4002194177126102</v>
      </c>
      <c r="N365">
        <f>(Table2[[#This Row],[1W Return vs Nifty]]-AVERAGE(Table2[1W Return vs Nifty]))/_xlfn.STDEV.P(Table2[1W Return vs Nifty])</f>
        <v>-0.43261978836385412</v>
      </c>
      <c r="O365">
        <v>1740.55</v>
      </c>
      <c r="P365">
        <v>1802.32201435764</v>
      </c>
      <c r="Q365">
        <v>1737.6862755724401</v>
      </c>
      <c r="R365">
        <v>26.270950538106401</v>
      </c>
      <c r="S365" s="1">
        <f>(Table2[[#This Row],[Close Price]]-Table2[[#This Row],[20D EMA]])/Table2[[#This Row],[20D EMA]]</f>
        <v>-6.0584298066703082E-2</v>
      </c>
      <c r="T365" s="1">
        <f>(Table2[[#This Row],[Close Price]]-Table2[[#This Row],[50D EMA]])/Table2[[#This Row],[50D EMA]]</f>
        <v>-9.2781430302419726E-2</v>
      </c>
      <c r="U365" s="1">
        <f>(Table2[[#This Row],[Close Price]]-Table2[[#This Row],[200D EMA]])/Table2[[#This Row],[200D EMA]]</f>
        <v>-5.9036131558698954E-2</v>
      </c>
      <c r="V365">
        <v>0.33331617368961303</v>
      </c>
      <c r="W365">
        <v>1588</v>
      </c>
      <c r="X365">
        <v>1641</v>
      </c>
      <c r="Y365">
        <v>1588</v>
      </c>
      <c r="Z365">
        <v>1661.7</v>
      </c>
      <c r="AA365">
        <v>1588</v>
      </c>
      <c r="AB365">
        <v>1929.55</v>
      </c>
      <c r="AC365" s="1">
        <f>(Table2[[#This Row],[Close Price]]/Table2[[#This Row],[Day Low]])-1</f>
        <v>2.9659949622166115E-2</v>
      </c>
      <c r="AD365" s="1">
        <f>(Table2[[#This Row],[Day High]]/Table2[[#This Row],[Close Price]])-1</f>
        <v>3.6083419974313191E-3</v>
      </c>
      <c r="AE365" s="1">
        <f>(Table2[[#This Row],[Close Price]]/Table2[[#This Row],[Current Week Low]])-1</f>
        <v>2.9659949622166115E-2</v>
      </c>
      <c r="AF365" s="1">
        <f>(Table2[[#This Row],[Current Week High]]/Table2[[#This Row],[Close Price]])-1</f>
        <v>1.626811815791096E-2</v>
      </c>
      <c r="AG365" s="1">
        <f>(Table2[[#This Row],[Close Price]]/Table2[[#This Row],[Current Month Low]])-1</f>
        <v>2.9659949622166115E-2</v>
      </c>
      <c r="AH365" s="1">
        <f>(Table2[[#This Row],[Current Month High]]/Table2[[#This Row],[Close Price]])-1</f>
        <v>0.18008072900740024</v>
      </c>
      <c r="AI365">
        <v>32.964344688398199</v>
      </c>
      <c r="AJ365">
        <v>88.277966492025996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0.01</v>
      </c>
      <c r="AM365" t="s">
        <v>3147</v>
      </c>
      <c r="AN365">
        <v>-8.77</v>
      </c>
      <c r="AO365" t="s">
        <v>3146</v>
      </c>
      <c r="AP365">
        <v>4.4830165677361998E-2</v>
      </c>
      <c r="AQ365">
        <f>(Table2[[#This Row],[Sharpe Ratio]]-AVERAGE(Table2[Sharpe Ratio]))/_xlfn.STDEV.P(Table2[Sharpe Ratio])</f>
        <v>-0.14287684171608486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161</v>
      </c>
      <c r="AT365">
        <f>_xlfn.RANK.AVG(Table2[[#This Row],[6M Return vs Nifty Z-Score]],Table2[6M Return vs Nifty Z-Score])</f>
        <v>558</v>
      </c>
      <c r="AU365">
        <f>_xlfn.RANK.AVG(Table2[[#This Row],[Sharpe Ratio Z-Score]],Table2[Sharpe Ratio Z-Score])</f>
        <v>383</v>
      </c>
      <c r="AV365">
        <f>(Table2[[#This Row],[Rank 1Y]]+Table2[[#This Row],[Rank 6M]]+Table2[[#This Row],[Rank Sharpe]])/3</f>
        <v>367.33333333333331</v>
      </c>
    </row>
    <row r="366" spans="1:48" x14ac:dyDescent="0.3">
      <c r="A366" t="s">
        <v>668</v>
      </c>
      <c r="B366" t="s">
        <v>669</v>
      </c>
      <c r="C366" t="s">
        <v>3101</v>
      </c>
      <c r="D366" t="s">
        <v>539</v>
      </c>
      <c r="E366">
        <v>26770.788423270002</v>
      </c>
      <c r="F366">
        <v>2969.55</v>
      </c>
      <c r="G366">
        <v>-12.618297595495299</v>
      </c>
      <c r="H366">
        <f>(Table2[[#This Row],[1Y Return vs Nifty]]-AVERAGE(Table2[1Y Return vs Nifty]))/_xlfn.STDEV.P(Table2[1Y Return vs Nifty])</f>
        <v>-0.55860211868890186</v>
      </c>
      <c r="I366">
        <v>21.467305575595802</v>
      </c>
      <c r="J366">
        <f>(Table2[[#This Row],[1M Return vs Nifty]]-AVERAGE(Table2[1M Return vs Nifty]))/_xlfn.STDEV.P(Table2[1M Return vs Nifty])</f>
        <v>2.6763349190451904</v>
      </c>
      <c r="K366">
        <v>-0.61038163718498595</v>
      </c>
      <c r="L366">
        <f>(Table2[[#This Row],[6M Return vs Nifty]]-AVERAGE(Table2[6M Return vs Nifty]))/_xlfn.STDEV.P(Table2[6M Return vs Nifty])</f>
        <v>-9.1497059772236947E-2</v>
      </c>
      <c r="M366">
        <v>-5.48308878117136</v>
      </c>
      <c r="N366">
        <f>(Table2[[#This Row],[1W Return vs Nifty]]-AVERAGE(Table2[1W Return vs Nifty]))/_xlfn.STDEV.P(Table2[1W Return vs Nifty])</f>
        <v>-0.23298391972909666</v>
      </c>
      <c r="O366">
        <v>2845.09</v>
      </c>
      <c r="P366">
        <v>2689.3494740463798</v>
      </c>
      <c r="Q366">
        <v>2567.3541653489101</v>
      </c>
      <c r="R366">
        <v>57.0009489674175</v>
      </c>
      <c r="S366" s="1">
        <f>(Table2[[#This Row],[Close Price]]-Table2[[#This Row],[20D EMA]])/Table2[[#This Row],[20D EMA]]</f>
        <v>4.3745540562864456E-2</v>
      </c>
      <c r="T366" s="1">
        <f>(Table2[[#This Row],[Close Price]]-Table2[[#This Row],[50D EMA]])/Table2[[#This Row],[50D EMA]]</f>
        <v>0.10418896043734781</v>
      </c>
      <c r="U366" s="1">
        <f>(Table2[[#This Row],[Close Price]]-Table2[[#This Row],[200D EMA]])/Table2[[#This Row],[200D EMA]]</f>
        <v>0.15665771403083012</v>
      </c>
      <c r="V366">
        <v>2.3375829431282198</v>
      </c>
      <c r="W366">
        <v>2824.8</v>
      </c>
      <c r="X366">
        <v>2983.15</v>
      </c>
      <c r="Y366">
        <v>2810.3</v>
      </c>
      <c r="Z366">
        <v>2983.15</v>
      </c>
      <c r="AA366">
        <v>2450</v>
      </c>
      <c r="AB366">
        <v>3393</v>
      </c>
      <c r="AC366" s="1">
        <f>(Table2[[#This Row],[Close Price]]/Table2[[#This Row],[Day Low]])-1</f>
        <v>5.1242565845369681E-2</v>
      </c>
      <c r="AD366" s="1">
        <f>(Table2[[#This Row],[Day High]]/Table2[[#This Row],[Close Price]])-1</f>
        <v>4.5798184910170736E-3</v>
      </c>
      <c r="AE366" s="1">
        <f>(Table2[[#This Row],[Close Price]]/Table2[[#This Row],[Current Week Low]])-1</f>
        <v>5.666654805536786E-2</v>
      </c>
      <c r="AF366" s="1">
        <f>(Table2[[#This Row],[Current Week High]]/Table2[[#This Row],[Close Price]])-1</f>
        <v>4.5798184910170736E-3</v>
      </c>
      <c r="AG366" s="1">
        <f>(Table2[[#This Row],[Close Price]]/Table2[[#This Row],[Current Month Low]])-1</f>
        <v>0.21206122448979592</v>
      </c>
      <c r="AH366" s="1">
        <f>(Table2[[#This Row],[Current Month High]]/Table2[[#This Row],[Close Price]])-1</f>
        <v>0.14259736323685401</v>
      </c>
      <c r="AI366">
        <v>31.1983297132562</v>
      </c>
      <c r="AJ366">
        <v>46.644444444444403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0.28999999999999998</v>
      </c>
      <c r="AM366" t="s">
        <v>3147</v>
      </c>
      <c r="AN366">
        <v>9.86</v>
      </c>
      <c r="AO366" t="s">
        <v>3147</v>
      </c>
      <c r="AP366">
        <v>9.1299755117698E-2</v>
      </c>
      <c r="AQ366">
        <f>(Table2[[#This Row],[Sharpe Ratio]]-AVERAGE(Table2[Sharpe Ratio]))/_xlfn.STDEV.P(Table2[Sharpe Ratio])</f>
        <v>0.40944775462394706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2.2026995754789018</v>
      </c>
      <c r="AS366">
        <f>_xlfn.RANK.AVG(Table2[[#This Row],[1Y Return vs Nifty Z-Score]],Table2[1Y Return vs Nifty Z-Score])</f>
        <v>504</v>
      </c>
      <c r="AT366">
        <f>_xlfn.RANK.AVG(Table2[[#This Row],[6M Return vs Nifty Z-Score]],Table2[6M Return vs Nifty Z-Score])</f>
        <v>360</v>
      </c>
      <c r="AU366">
        <f>_xlfn.RANK.AVG(Table2[[#This Row],[Sharpe Ratio Z-Score]],Table2[Sharpe Ratio Z-Score])</f>
        <v>238</v>
      </c>
      <c r="AV366">
        <f>(Table2[[#This Row],[Rank 1Y]]+Table2[[#This Row],[Rank 6M]]+Table2[[#This Row],[Rank Sharpe]])/3</f>
        <v>367.33333333333331</v>
      </c>
    </row>
    <row r="367" spans="1:48" x14ac:dyDescent="0.3">
      <c r="A367" t="s">
        <v>1582</v>
      </c>
      <c r="B367" t="s">
        <v>1583</v>
      </c>
      <c r="C367" t="s">
        <v>3112</v>
      </c>
      <c r="D367" t="s">
        <v>1319</v>
      </c>
      <c r="E367">
        <v>5754.5085530449996</v>
      </c>
      <c r="F367">
        <v>889.45</v>
      </c>
      <c r="G367">
        <v>-29.844803835507701</v>
      </c>
      <c r="H367">
        <f>(Table2[[#This Row],[1Y Return vs Nifty]]-AVERAGE(Table2[1Y Return vs Nifty]))/_xlfn.STDEV.P(Table2[1Y Return vs Nifty])</f>
        <v>-0.8652991388226825</v>
      </c>
      <c r="I367">
        <v>-2.2235181223043301</v>
      </c>
      <c r="J367">
        <f>(Table2[[#This Row],[1M Return vs Nifty]]-AVERAGE(Table2[1M Return vs Nifty]))/_xlfn.STDEV.P(Table2[1M Return vs Nifty])</f>
        <v>-6.2465302016953765E-2</v>
      </c>
      <c r="K367">
        <v>0.72836496043489496</v>
      </c>
      <c r="L367">
        <f>(Table2[[#This Row],[6M Return vs Nifty]]-AVERAGE(Table2[6M Return vs Nifty]))/_xlfn.STDEV.P(Table2[6M Return vs Nifty])</f>
        <v>-4.3215552171920531E-2</v>
      </c>
      <c r="M367">
        <v>-6.6074663937500402</v>
      </c>
      <c r="N367">
        <f>(Table2[[#This Row],[1W Return vs Nifty]]-AVERAGE(Table2[1W Return vs Nifty]))/_xlfn.STDEV.P(Table2[1W Return vs Nifty])</f>
        <v>-0.47773215124292168</v>
      </c>
      <c r="O367">
        <v>923.48</v>
      </c>
      <c r="P367">
        <v>909.57132980842096</v>
      </c>
      <c r="Q367">
        <v>828.690198791939</v>
      </c>
      <c r="R367">
        <v>41.179302605001403</v>
      </c>
      <c r="S367" s="1">
        <f>(Table2[[#This Row],[Close Price]]-Table2[[#This Row],[20D EMA]])/Table2[[#This Row],[20D EMA]]</f>
        <v>-3.684974227920472E-2</v>
      </c>
      <c r="T367" s="1">
        <f>(Table2[[#This Row],[Close Price]]-Table2[[#This Row],[50D EMA]])/Table2[[#This Row],[50D EMA]]</f>
        <v>-2.2121772255793263E-2</v>
      </c>
      <c r="U367" s="1">
        <f>(Table2[[#This Row],[Close Price]]-Table2[[#This Row],[200D EMA]])/Table2[[#This Row],[200D EMA]]</f>
        <v>7.3320284584801929E-2</v>
      </c>
      <c r="V367">
        <v>0.79540702370449201</v>
      </c>
      <c r="W367">
        <v>872.5</v>
      </c>
      <c r="X367">
        <v>898.35</v>
      </c>
      <c r="Y367">
        <v>838.3</v>
      </c>
      <c r="Z367">
        <v>898.35</v>
      </c>
      <c r="AA367">
        <v>834.1</v>
      </c>
      <c r="AB367">
        <v>1054.95</v>
      </c>
      <c r="AC367" s="1">
        <f>(Table2[[#This Row],[Close Price]]/Table2[[#This Row],[Day Low]])-1</f>
        <v>1.9426934097421356E-2</v>
      </c>
      <c r="AD367" s="1">
        <f>(Table2[[#This Row],[Day High]]/Table2[[#This Row],[Close Price]])-1</f>
        <v>1.0006183596604545E-2</v>
      </c>
      <c r="AE367" s="1">
        <f>(Table2[[#This Row],[Close Price]]/Table2[[#This Row],[Current Week Low]])-1</f>
        <v>6.1016342598115392E-2</v>
      </c>
      <c r="AF367" s="1">
        <f>(Table2[[#This Row],[Current Week High]]/Table2[[#This Row],[Close Price]])-1</f>
        <v>1.0006183596604545E-2</v>
      </c>
      <c r="AG367" s="1">
        <f>(Table2[[#This Row],[Close Price]]/Table2[[#This Row],[Current Month Low]])-1</f>
        <v>6.6358949766215147E-2</v>
      </c>
      <c r="AH367" s="1">
        <f>(Table2[[#This Row],[Current Month High]]/Table2[[#This Row],[Close Price]])-1</f>
        <v>0.18607004328517629</v>
      </c>
      <c r="AI367">
        <v>19.9111810669514</v>
      </c>
      <c r="AJ367">
        <v>45.7159239842726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0.23</v>
      </c>
      <c r="AM367" t="s">
        <v>3147</v>
      </c>
      <c r="AN367">
        <v>-13.98</v>
      </c>
      <c r="AO367" t="s">
        <v>3146</v>
      </c>
      <c r="AP367">
        <v>0.122520603381754</v>
      </c>
      <c r="AQ367">
        <f>(Table2[[#This Row],[Sharpe Ratio]]-AVERAGE(Table2[Sharpe Ratio]))/_xlfn.STDEV.P(Table2[Sharpe Ratio])</f>
        <v>0.78053006076263953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-0.66818208349183894</v>
      </c>
      <c r="AS367">
        <f>_xlfn.RANK.AVG(Table2[[#This Row],[1Y Return vs Nifty Z-Score]],Table2[1Y Return vs Nifty Z-Score])</f>
        <v>614</v>
      </c>
      <c r="AT367">
        <f>_xlfn.RANK.AVG(Table2[[#This Row],[6M Return vs Nifty Z-Score]],Table2[6M Return vs Nifty Z-Score])</f>
        <v>341</v>
      </c>
      <c r="AU367">
        <f>_xlfn.RANK.AVG(Table2[[#This Row],[Sharpe Ratio Z-Score]],Table2[Sharpe Ratio Z-Score])</f>
        <v>148</v>
      </c>
      <c r="AV367">
        <f>(Table2[[#This Row],[Rank 1Y]]+Table2[[#This Row],[Rank 6M]]+Table2[[#This Row],[Rank Sharpe]])/3</f>
        <v>367.66666666666669</v>
      </c>
    </row>
    <row r="368" spans="1:48" x14ac:dyDescent="0.3">
      <c r="A368" t="s">
        <v>848</v>
      </c>
      <c r="B368" t="s">
        <v>849</v>
      </c>
      <c r="C368" t="s">
        <v>3112</v>
      </c>
      <c r="D368" t="s">
        <v>464</v>
      </c>
      <c r="E368">
        <v>17853.814006875</v>
      </c>
      <c r="F368">
        <v>288.75</v>
      </c>
      <c r="G368">
        <v>21.937173714381299</v>
      </c>
      <c r="H368">
        <f>(Table2[[#This Row],[1Y Return vs Nifty]]-AVERAGE(Table2[1Y Return vs Nifty]))/_xlfn.STDEV.P(Table2[1Y Return vs Nifty])</f>
        <v>5.6616076596753169E-2</v>
      </c>
      <c r="I368">
        <v>10.1568180766336</v>
      </c>
      <c r="J368">
        <f>(Table2[[#This Row],[1M Return vs Nifty]]-AVERAGE(Table2[1M Return vs Nifty]))/_xlfn.STDEV.P(Table2[1M Return vs Nifty])</f>
        <v>1.368775247102505</v>
      </c>
      <c r="K368">
        <v>-1.81669532580783</v>
      </c>
      <c r="L368">
        <f>(Table2[[#This Row],[6M Return vs Nifty]]-AVERAGE(Table2[6M Return vs Nifty]))/_xlfn.STDEV.P(Table2[6M Return vs Nifty])</f>
        <v>-0.13500241293552975</v>
      </c>
      <c r="M368">
        <v>-9.3300507578170908</v>
      </c>
      <c r="N368">
        <f>(Table2[[#This Row],[1W Return vs Nifty]]-AVERAGE(Table2[1W Return vs Nifty]))/_xlfn.STDEV.P(Table2[1W Return vs Nifty])</f>
        <v>-1.0703690917138204</v>
      </c>
      <c r="O368">
        <v>298.89999999999998</v>
      </c>
      <c r="P368">
        <v>299.79623118157298</v>
      </c>
      <c r="Q368">
        <v>280.24521007155499</v>
      </c>
      <c r="R368">
        <v>39.811834781232797</v>
      </c>
      <c r="S368" s="1">
        <f>(Table2[[#This Row],[Close Price]]-Table2[[#This Row],[20D EMA]])/Table2[[#This Row],[20D EMA]]</f>
        <v>-3.3957845433255196E-2</v>
      </c>
      <c r="T368" s="1">
        <f>(Table2[[#This Row],[Close Price]]-Table2[[#This Row],[50D EMA]])/Table2[[#This Row],[50D EMA]]</f>
        <v>-3.6845797353879266E-2</v>
      </c>
      <c r="U368" s="1">
        <f>(Table2[[#This Row],[Close Price]]-Table2[[#This Row],[200D EMA]])/Table2[[#This Row],[200D EMA]]</f>
        <v>3.0347672762269441E-2</v>
      </c>
      <c r="V368">
        <v>1.6129954786066401</v>
      </c>
      <c r="W368">
        <v>285.39999999999998</v>
      </c>
      <c r="X368">
        <v>292.7</v>
      </c>
      <c r="Y368">
        <v>277.64999999999998</v>
      </c>
      <c r="Z368">
        <v>295.3</v>
      </c>
      <c r="AA368">
        <v>265.95</v>
      </c>
      <c r="AB368">
        <v>334.3</v>
      </c>
      <c r="AC368" s="1">
        <f>(Table2[[#This Row],[Close Price]]/Table2[[#This Row],[Day Low]])-1</f>
        <v>1.1737911702873305E-2</v>
      </c>
      <c r="AD368" s="1">
        <f>(Table2[[#This Row],[Day High]]/Table2[[#This Row],[Close Price]])-1</f>
        <v>1.3679653679653736E-2</v>
      </c>
      <c r="AE368" s="1">
        <f>(Table2[[#This Row],[Close Price]]/Table2[[#This Row],[Current Week Low]])-1</f>
        <v>3.9978390059427493E-2</v>
      </c>
      <c r="AF368" s="1">
        <f>(Table2[[#This Row],[Current Week High]]/Table2[[#This Row],[Close Price]])-1</f>
        <v>2.268398268398264E-2</v>
      </c>
      <c r="AG368" s="1">
        <f>(Table2[[#This Row],[Close Price]]/Table2[[#This Row],[Current Month Low]])-1</f>
        <v>8.5730400451212718E-2</v>
      </c>
      <c r="AH368" s="1">
        <f>(Table2[[#This Row],[Current Month High]]/Table2[[#This Row],[Close Price]])-1</f>
        <v>0.15774891774891775</v>
      </c>
      <c r="AI368">
        <v>23.2554112554112</v>
      </c>
      <c r="AJ368">
        <v>54.0410776206988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0.01</v>
      </c>
      <c r="AM368" t="s">
        <v>3147</v>
      </c>
      <c r="AN368">
        <v>-3.57</v>
      </c>
      <c r="AO368" t="s">
        <v>3146</v>
      </c>
      <c r="AP368">
        <v>1.7870436602340001E-2</v>
      </c>
      <c r="AQ368">
        <f>(Table2[[#This Row],[Sharpe Ratio]]-AVERAGE(Table2[Sharpe Ratio]))/_xlfn.STDEV.P(Table2[Sharpe Ratio])</f>
        <v>-0.4633126720759943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276</v>
      </c>
      <c r="AT368">
        <f>_xlfn.RANK.AVG(Table2[[#This Row],[6M Return vs Nifty Z-Score]],Table2[6M Return vs Nifty Z-Score])</f>
        <v>376</v>
      </c>
      <c r="AU368">
        <f>_xlfn.RANK.AVG(Table2[[#This Row],[Sharpe Ratio Z-Score]],Table2[Sharpe Ratio Z-Score])</f>
        <v>455</v>
      </c>
      <c r="AV368">
        <f>(Table2[[#This Row],[Rank 1Y]]+Table2[[#This Row],[Rank 6M]]+Table2[[#This Row],[Rank Sharpe]])/3</f>
        <v>369</v>
      </c>
    </row>
    <row r="369" spans="1:48" x14ac:dyDescent="0.3">
      <c r="A369" t="s">
        <v>1802</v>
      </c>
      <c r="B369" t="s">
        <v>1803</v>
      </c>
      <c r="C369" t="s">
        <v>3115</v>
      </c>
      <c r="D369" t="s">
        <v>475</v>
      </c>
      <c r="E369">
        <v>4190.2403900400004</v>
      </c>
      <c r="F369">
        <v>365.8</v>
      </c>
      <c r="G369">
        <v>-3.7347332494781802</v>
      </c>
      <c r="H369">
        <f>(Table2[[#This Row],[1Y Return vs Nifty]]-AVERAGE(Table2[1Y Return vs Nifty]))/_xlfn.STDEV.P(Table2[1Y Return vs Nifty])</f>
        <v>-0.40044104556533688</v>
      </c>
      <c r="I369">
        <v>-2.9995669694699298</v>
      </c>
      <c r="J369">
        <f>(Table2[[#This Row],[1M Return vs Nifty]]-AVERAGE(Table2[1M Return vs Nifty]))/_xlfn.STDEV.P(Table2[1M Return vs Nifty])</f>
        <v>-0.15218116758901315</v>
      </c>
      <c r="K369">
        <v>-10.6361207864886</v>
      </c>
      <c r="L369">
        <f>(Table2[[#This Row],[6M Return vs Nifty]]-AVERAGE(Table2[6M Return vs Nifty]))/_xlfn.STDEV.P(Table2[6M Return vs Nifty])</f>
        <v>-0.45307243318232415</v>
      </c>
      <c r="M369">
        <v>-8.4986708374278894</v>
      </c>
      <c r="N369">
        <f>(Table2[[#This Row],[1W Return vs Nifty]]-AVERAGE(Table2[1W Return vs Nifty]))/_xlfn.STDEV.P(Table2[1W Return vs Nifty])</f>
        <v>-0.88939895947799841</v>
      </c>
      <c r="O369">
        <v>386.63</v>
      </c>
      <c r="P369">
        <v>386.901245648913</v>
      </c>
      <c r="Q369">
        <v>369.81919546072697</v>
      </c>
      <c r="R369">
        <v>32.013453784380701</v>
      </c>
      <c r="S369" s="1">
        <f>(Table2[[#This Row],[Close Price]]-Table2[[#This Row],[20D EMA]])/Table2[[#This Row],[20D EMA]]</f>
        <v>-5.3875798567105462E-2</v>
      </c>
      <c r="T369" s="1">
        <f>(Table2[[#This Row],[Close Price]]-Table2[[#This Row],[50D EMA]])/Table2[[#This Row],[50D EMA]]</f>
        <v>-5.453909979928305E-2</v>
      </c>
      <c r="U369" s="1">
        <f>(Table2[[#This Row],[Close Price]]-Table2[[#This Row],[200D EMA]])/Table2[[#This Row],[200D EMA]]</f>
        <v>-1.086800120182994E-2</v>
      </c>
      <c r="V369">
        <v>0.62428223200436905</v>
      </c>
      <c r="W369">
        <v>363</v>
      </c>
      <c r="X369">
        <v>372.2</v>
      </c>
      <c r="Y369">
        <v>361.5</v>
      </c>
      <c r="Z369">
        <v>372.2</v>
      </c>
      <c r="AA369">
        <v>355.6</v>
      </c>
      <c r="AB369">
        <v>438.95</v>
      </c>
      <c r="AC369" s="1">
        <f>(Table2[[#This Row],[Close Price]]/Table2[[#This Row],[Day Low]])-1</f>
        <v>7.7134986225895208E-3</v>
      </c>
      <c r="AD369" s="1">
        <f>(Table2[[#This Row],[Day High]]/Table2[[#This Row],[Close Price]])-1</f>
        <v>1.7495899398578318E-2</v>
      </c>
      <c r="AE369" s="1">
        <f>(Table2[[#This Row],[Close Price]]/Table2[[#This Row],[Current Week Low]])-1</f>
        <v>1.1894882434301479E-2</v>
      </c>
      <c r="AF369" s="1">
        <f>(Table2[[#This Row],[Current Week High]]/Table2[[#This Row],[Close Price]])-1</f>
        <v>1.7495899398578318E-2</v>
      </c>
      <c r="AG369" s="1">
        <f>(Table2[[#This Row],[Close Price]]/Table2[[#This Row],[Current Month Low]])-1</f>
        <v>2.8683914510686082E-2</v>
      </c>
      <c r="AH369" s="1">
        <f>(Table2[[#This Row],[Current Month High]]/Table2[[#This Row],[Close Price]])-1</f>
        <v>0.1999726626571896</v>
      </c>
      <c r="AI369">
        <v>25.4373974849644</v>
      </c>
      <c r="AJ369">
        <v>26.618206992038701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-0.02</v>
      </c>
      <c r="AM369" t="s">
        <v>3146</v>
      </c>
      <c r="AN369">
        <v>-8.3699999999999992</v>
      </c>
      <c r="AO369" t="s">
        <v>3146</v>
      </c>
      <c r="AP369">
        <v>0.113613479074122</v>
      </c>
      <c r="AQ369">
        <f>(Table2[[#This Row],[Sharpe Ratio]]-AVERAGE(Table2[Sharpe Ratio]))/_xlfn.STDEV.P(Table2[Sharpe Ratio])</f>
        <v>0.67466246225330018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446</v>
      </c>
      <c r="AT369">
        <f>_xlfn.RANK.AVG(Table2[[#This Row],[6M Return vs Nifty Z-Score]],Table2[6M Return vs Nifty Z-Score])</f>
        <v>483</v>
      </c>
      <c r="AU369">
        <f>_xlfn.RANK.AVG(Table2[[#This Row],[Sharpe Ratio Z-Score]],Table2[Sharpe Ratio Z-Score])</f>
        <v>179</v>
      </c>
      <c r="AV369">
        <f>(Table2[[#This Row],[Rank 1Y]]+Table2[[#This Row],[Rank 6M]]+Table2[[#This Row],[Rank Sharpe]])/3</f>
        <v>369.33333333333331</v>
      </c>
    </row>
    <row r="370" spans="1:48" x14ac:dyDescent="0.3">
      <c r="A370" t="s">
        <v>990</v>
      </c>
      <c r="B370" t="s">
        <v>991</v>
      </c>
      <c r="C370" t="s">
        <v>3112</v>
      </c>
      <c r="D370" t="s">
        <v>264</v>
      </c>
      <c r="E370">
        <v>13799.5697538</v>
      </c>
      <c r="F370">
        <v>792.9</v>
      </c>
      <c r="G370">
        <v>4.1584802759875803</v>
      </c>
      <c r="H370">
        <f>(Table2[[#This Row],[1Y Return vs Nifty]]-AVERAGE(Table2[1Y Return vs Nifty]))/_xlfn.STDEV.P(Table2[1Y Return vs Nifty])</f>
        <v>-0.25991196591266214</v>
      </c>
      <c r="I370">
        <v>0.25838260517398698</v>
      </c>
      <c r="J370">
        <f>(Table2[[#This Row],[1M Return vs Nifty]]-AVERAGE(Table2[1M Return vs Nifty]))/_xlfn.STDEV.P(Table2[1M Return vs Nifty])</f>
        <v>0.22445719370337913</v>
      </c>
      <c r="K370">
        <v>-21.928964239375301</v>
      </c>
      <c r="L370">
        <f>(Table2[[#This Row],[6M Return vs Nifty]]-AVERAGE(Table2[6M Return vs Nifty]))/_xlfn.STDEV.P(Table2[6M Return vs Nifty])</f>
        <v>-0.86034555564559767</v>
      </c>
      <c r="M370">
        <v>-5.3187660552258196</v>
      </c>
      <c r="N370">
        <f>(Table2[[#This Row],[1W Return vs Nifty]]-AVERAGE(Table2[1W Return vs Nifty]))/_xlfn.STDEV.P(Table2[1W Return vs Nifty])</f>
        <v>-0.19721506759012039</v>
      </c>
      <c r="O370">
        <v>866.85</v>
      </c>
      <c r="P370">
        <v>888.99156683785498</v>
      </c>
      <c r="Q370">
        <v>845.755224518614</v>
      </c>
      <c r="R370">
        <v>12.822803311415701</v>
      </c>
      <c r="S370" s="1">
        <f>(Table2[[#This Row],[Close Price]]-Table2[[#This Row],[20D EMA]])/Table2[[#This Row],[20D EMA]]</f>
        <v>-8.5308876968333669E-2</v>
      </c>
      <c r="T370" s="1">
        <f>(Table2[[#This Row],[Close Price]]-Table2[[#This Row],[50D EMA]])/Table2[[#This Row],[50D EMA]]</f>
        <v>-0.1080905268647856</v>
      </c>
      <c r="U370" s="1">
        <f>(Table2[[#This Row],[Close Price]]-Table2[[#This Row],[200D EMA]])/Table2[[#This Row],[200D EMA]]</f>
        <v>-6.2494706489928102E-2</v>
      </c>
      <c r="V370">
        <v>1.3494753232307</v>
      </c>
      <c r="W370">
        <v>741.25</v>
      </c>
      <c r="X370">
        <v>820</v>
      </c>
      <c r="Y370">
        <v>741.25</v>
      </c>
      <c r="Z370">
        <v>843.9</v>
      </c>
      <c r="AA370">
        <v>741.25</v>
      </c>
      <c r="AB370">
        <v>958</v>
      </c>
      <c r="AC370" s="1">
        <f>(Table2[[#This Row],[Close Price]]/Table2[[#This Row],[Day Low]])-1</f>
        <v>6.9679595278246076E-2</v>
      </c>
      <c r="AD370" s="1">
        <f>(Table2[[#This Row],[Day High]]/Table2[[#This Row],[Close Price]])-1</f>
        <v>3.4178332702736736E-2</v>
      </c>
      <c r="AE370" s="1">
        <f>(Table2[[#This Row],[Close Price]]/Table2[[#This Row],[Current Week Low]])-1</f>
        <v>6.9679595278246076E-2</v>
      </c>
      <c r="AF370" s="1">
        <f>(Table2[[#This Row],[Current Week High]]/Table2[[#This Row],[Close Price]])-1</f>
        <v>6.4320847521755597E-2</v>
      </c>
      <c r="AG370" s="1">
        <f>(Table2[[#This Row],[Close Price]]/Table2[[#This Row],[Current Month Low]])-1</f>
        <v>6.9679595278246076E-2</v>
      </c>
      <c r="AH370" s="1">
        <f>(Table2[[#This Row],[Current Month High]]/Table2[[#This Row],[Close Price]])-1</f>
        <v>0.2082229789380754</v>
      </c>
      <c r="AI370">
        <v>33.686467398158598</v>
      </c>
      <c r="AJ370">
        <v>37.087432355331103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-0.11</v>
      </c>
      <c r="AM370" t="s">
        <v>3146</v>
      </c>
      <c r="AN370">
        <v>-12.48</v>
      </c>
      <c r="AO370" t="s">
        <v>3146</v>
      </c>
      <c r="AP370">
        <v>0.135082289307491</v>
      </c>
      <c r="AQ370">
        <f>(Table2[[#This Row],[Sharpe Ratio]]-AVERAGE(Table2[Sharpe Ratio]))/_xlfn.STDEV.P(Table2[Sharpe Ratio])</f>
        <v>0.92983476071466009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387</v>
      </c>
      <c r="AT370">
        <f>_xlfn.RANK.AVG(Table2[[#This Row],[6M Return vs Nifty Z-Score]],Table2[6M Return vs Nifty Z-Score])</f>
        <v>602</v>
      </c>
      <c r="AU370">
        <f>_xlfn.RANK.AVG(Table2[[#This Row],[Sharpe Ratio Z-Score]],Table2[Sharpe Ratio Z-Score])</f>
        <v>120</v>
      </c>
      <c r="AV370">
        <f>(Table2[[#This Row],[Rank 1Y]]+Table2[[#This Row],[Rank 6M]]+Table2[[#This Row],[Rank Sharpe]])/3</f>
        <v>369.66666666666669</v>
      </c>
    </row>
    <row r="371" spans="1:48" x14ac:dyDescent="0.3">
      <c r="A371" t="s">
        <v>154</v>
      </c>
      <c r="B371" t="s">
        <v>155</v>
      </c>
      <c r="C371" t="s">
        <v>3101</v>
      </c>
      <c r="D371" t="s">
        <v>43</v>
      </c>
      <c r="E371">
        <v>166454.63609779</v>
      </c>
      <c r="F371">
        <v>1661.35</v>
      </c>
      <c r="G371">
        <v>-3.18199901597607</v>
      </c>
      <c r="H371">
        <f>(Table2[[#This Row],[1Y Return vs Nifty]]-AVERAGE(Table2[1Y Return vs Nifty]))/_xlfn.STDEV.P(Table2[1Y Return vs Nifty])</f>
        <v>-0.39060028389381041</v>
      </c>
      <c r="I371">
        <v>-8.3453976413041797</v>
      </c>
      <c r="J371">
        <f>(Table2[[#This Row],[1M Return vs Nifty]]-AVERAGE(Table2[1M Return vs Nifty]))/_xlfn.STDEV.P(Table2[1M Return vs Nifty])</f>
        <v>-0.77019101023868741</v>
      </c>
      <c r="K371">
        <v>8.7502794231754208</v>
      </c>
      <c r="L371">
        <f>(Table2[[#This Row],[6M Return vs Nifty]]-AVERAGE(Table2[6M Return vs Nifty]))/_xlfn.STDEV.P(Table2[6M Return vs Nifty])</f>
        <v>0.24609246533526294</v>
      </c>
      <c r="M371">
        <v>-5.3077930044316801</v>
      </c>
      <c r="N371">
        <f>(Table2[[#This Row],[1W Return vs Nifty]]-AVERAGE(Table2[1W Return vs Nifty]))/_xlfn.STDEV.P(Table2[1W Return vs Nifty])</f>
        <v>-0.19482651525135788</v>
      </c>
      <c r="O371">
        <v>1713.81</v>
      </c>
      <c r="P371">
        <v>1742.7279953023101</v>
      </c>
      <c r="Q371">
        <v>1603.25502989507</v>
      </c>
      <c r="R371">
        <v>40.900215204614703</v>
      </c>
      <c r="S371" s="1">
        <f>(Table2[[#This Row],[Close Price]]-Table2[[#This Row],[20D EMA]])/Table2[[#This Row],[20D EMA]]</f>
        <v>-3.0610160986340399E-2</v>
      </c>
      <c r="T371" s="1">
        <f>(Table2[[#This Row],[Close Price]]-Table2[[#This Row],[50D EMA]])/Table2[[#This Row],[50D EMA]]</f>
        <v>-4.6695752591151544E-2</v>
      </c>
      <c r="U371" s="1">
        <f>(Table2[[#This Row],[Close Price]]-Table2[[#This Row],[200D EMA]])/Table2[[#This Row],[200D EMA]]</f>
        <v>3.6235638760935045E-2</v>
      </c>
      <c r="V371">
        <v>1.33665231933553</v>
      </c>
      <c r="W371">
        <v>1595.9</v>
      </c>
      <c r="X371">
        <v>1665.8</v>
      </c>
      <c r="Y371">
        <v>1593.6</v>
      </c>
      <c r="Z371">
        <v>1665.8</v>
      </c>
      <c r="AA371">
        <v>1593.6</v>
      </c>
      <c r="AB371">
        <v>1859.3</v>
      </c>
      <c r="AC371" s="1">
        <f>(Table2[[#This Row],[Close Price]]/Table2[[#This Row],[Day Low]])-1</f>
        <v>4.1011341562754433E-2</v>
      </c>
      <c r="AD371" s="1">
        <f>(Table2[[#This Row],[Day High]]/Table2[[#This Row],[Close Price]])-1</f>
        <v>2.6785445571373412E-3</v>
      </c>
      <c r="AE371" s="1">
        <f>(Table2[[#This Row],[Close Price]]/Table2[[#This Row],[Current Week Low]])-1</f>
        <v>4.2513805220883549E-2</v>
      </c>
      <c r="AF371" s="1">
        <f>(Table2[[#This Row],[Current Week High]]/Table2[[#This Row],[Close Price]])-1</f>
        <v>2.6785445571373412E-3</v>
      </c>
      <c r="AG371" s="1">
        <f>(Table2[[#This Row],[Close Price]]/Table2[[#This Row],[Current Month Low]])-1</f>
        <v>4.2513805220883549E-2</v>
      </c>
      <c r="AH371" s="1">
        <f>(Table2[[#This Row],[Current Month High]]/Table2[[#This Row],[Close Price]])-1</f>
        <v>0.11915008878321842</v>
      </c>
      <c r="AI371">
        <v>16.531736238601098</v>
      </c>
      <c r="AJ371">
        <v>27.3065134099616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-0.09</v>
      </c>
      <c r="AM371" t="s">
        <v>3146</v>
      </c>
      <c r="AN371">
        <v>-4.25</v>
      </c>
      <c r="AO371" t="s">
        <v>3146</v>
      </c>
      <c r="AP371">
        <v>2.4451656251696999E-2</v>
      </c>
      <c r="AQ371">
        <f>(Table2[[#This Row],[Sharpe Ratio]]-AVERAGE(Table2[Sharpe Ratio]))/_xlfn.STDEV.P(Table2[Sharpe Ratio])</f>
        <v>-0.38509012847200441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443</v>
      </c>
      <c r="AT371">
        <f>_xlfn.RANK.AVG(Table2[[#This Row],[6M Return vs Nifty Z-Score]],Table2[6M Return vs Nifty Z-Score])</f>
        <v>238</v>
      </c>
      <c r="AU371">
        <f>_xlfn.RANK.AVG(Table2[[#This Row],[Sharpe Ratio Z-Score]],Table2[Sharpe Ratio Z-Score])</f>
        <v>435</v>
      </c>
      <c r="AV371">
        <f>(Table2[[#This Row],[Rank 1Y]]+Table2[[#This Row],[Rank 6M]]+Table2[[#This Row],[Rank Sharpe]])/3</f>
        <v>372</v>
      </c>
    </row>
    <row r="372" spans="1:48" x14ac:dyDescent="0.3">
      <c r="A372" t="s">
        <v>73</v>
      </c>
      <c r="B372" t="s">
        <v>74</v>
      </c>
      <c r="C372" t="s">
        <v>3109</v>
      </c>
      <c r="D372" t="s">
        <v>75</v>
      </c>
      <c r="E372">
        <v>320254.90570564999</v>
      </c>
      <c r="F372">
        <v>11112.1</v>
      </c>
      <c r="G372">
        <v>3.8082607692280401</v>
      </c>
      <c r="H372">
        <f>(Table2[[#This Row],[1Y Return vs Nifty]]-AVERAGE(Table2[1Y Return vs Nifty]))/_xlfn.STDEV.P(Table2[1Y Return vs Nifty])</f>
        <v>-0.26614719885074833</v>
      </c>
      <c r="I372">
        <v>-0.33001754487967799</v>
      </c>
      <c r="J372">
        <f>(Table2[[#This Row],[1M Return vs Nifty]]-AVERAGE(Table2[1M Return vs Nifty]))/_xlfn.STDEV.P(Table2[1M Return vs Nifty])</f>
        <v>0.15643463435341379</v>
      </c>
      <c r="K372">
        <v>3.4645460989361498</v>
      </c>
      <c r="L372">
        <f>(Table2[[#This Row],[6M Return vs Nifty]]-AVERAGE(Table2[6M Return vs Nifty]))/_xlfn.STDEV.P(Table2[6M Return vs Nifty])</f>
        <v>5.546402667388934E-2</v>
      </c>
      <c r="M372">
        <v>2.7581041329434202</v>
      </c>
      <c r="N372">
        <f>(Table2[[#This Row],[1W Return vs Nifty]]-AVERAGE(Table2[1W Return vs Nifty]))/_xlfn.STDEV.P(Table2[1W Return vs Nifty])</f>
        <v>1.5609128714636527</v>
      </c>
      <c r="O372">
        <v>11200.17</v>
      </c>
      <c r="P372">
        <v>11327.673645090699</v>
      </c>
      <c r="Q372">
        <v>10632.9263335094</v>
      </c>
      <c r="R372">
        <v>48.917341993671897</v>
      </c>
      <c r="S372" s="1">
        <f>(Table2[[#This Row],[Close Price]]-Table2[[#This Row],[20D EMA]])/Table2[[#This Row],[20D EMA]]</f>
        <v>-7.8632735038842907E-3</v>
      </c>
      <c r="T372" s="1">
        <f>(Table2[[#This Row],[Close Price]]-Table2[[#This Row],[50D EMA]])/Table2[[#This Row],[50D EMA]]</f>
        <v>-1.9030707614367606E-2</v>
      </c>
      <c r="U372" s="1">
        <f>(Table2[[#This Row],[Close Price]]-Table2[[#This Row],[200D EMA]])/Table2[[#This Row],[200D EMA]]</f>
        <v>4.5065079119423264E-2</v>
      </c>
      <c r="V372">
        <v>1.2289367890549601</v>
      </c>
      <c r="W372">
        <v>10917.05</v>
      </c>
      <c r="X372">
        <v>11136.95</v>
      </c>
      <c r="Y372">
        <v>10899.6</v>
      </c>
      <c r="Z372">
        <v>11199.35</v>
      </c>
      <c r="AA372">
        <v>10672</v>
      </c>
      <c r="AB372">
        <v>11930</v>
      </c>
      <c r="AC372" s="1">
        <f>(Table2[[#This Row],[Close Price]]/Table2[[#This Row],[Day Low]])-1</f>
        <v>1.7866548197544407E-2</v>
      </c>
      <c r="AD372" s="1">
        <f>(Table2[[#This Row],[Day High]]/Table2[[#This Row],[Close Price]])-1</f>
        <v>2.2363009692136782E-3</v>
      </c>
      <c r="AE372" s="1">
        <f>(Table2[[#This Row],[Close Price]]/Table2[[#This Row],[Current Week Low]])-1</f>
        <v>1.9496128298286175E-2</v>
      </c>
      <c r="AF372" s="1">
        <f>(Table2[[#This Row],[Current Week High]]/Table2[[#This Row],[Close Price]])-1</f>
        <v>7.8518011896941964E-3</v>
      </c>
      <c r="AG372" s="1">
        <f>(Table2[[#This Row],[Close Price]]/Table2[[#This Row],[Current Month Low]])-1</f>
        <v>4.1238755622188927E-2</v>
      </c>
      <c r="AH372" s="1">
        <f>(Table2[[#This Row],[Current Month High]]/Table2[[#This Row],[Close Price]])-1</f>
        <v>7.3604449204020872E-2</v>
      </c>
      <c r="AI372">
        <v>9.2322783272288795</v>
      </c>
      <c r="AJ372">
        <v>35.555569109906102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0.03</v>
      </c>
      <c r="AM372" t="s">
        <v>3147</v>
      </c>
      <c r="AN372">
        <v>-2.71</v>
      </c>
      <c r="AO372" t="s">
        <v>3146</v>
      </c>
      <c r="AP372">
        <v>2.9746753997421001E-2</v>
      </c>
      <c r="AQ372">
        <f>(Table2[[#This Row],[Sharpe Ratio]]-AVERAGE(Table2[Sharpe Ratio]))/_xlfn.STDEV.P(Table2[Sharpe Ratio])</f>
        <v>-0.32215407157520232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391</v>
      </c>
      <c r="AT372">
        <f>_xlfn.RANK.AVG(Table2[[#This Row],[6M Return vs Nifty Z-Score]],Table2[6M Return vs Nifty Z-Score])</f>
        <v>306</v>
      </c>
      <c r="AU372">
        <f>_xlfn.RANK.AVG(Table2[[#This Row],[Sharpe Ratio Z-Score]],Table2[Sharpe Ratio Z-Score])</f>
        <v>421</v>
      </c>
      <c r="AV372">
        <f>(Table2[[#This Row],[Rank 1Y]]+Table2[[#This Row],[Rank 6M]]+Table2[[#This Row],[Rank Sharpe]])/3</f>
        <v>372.66666666666669</v>
      </c>
    </row>
    <row r="373" spans="1:48" x14ac:dyDescent="0.3">
      <c r="A373" t="s">
        <v>744</v>
      </c>
      <c r="B373" t="s">
        <v>745</v>
      </c>
      <c r="C373" t="s">
        <v>3113</v>
      </c>
      <c r="D373" t="s">
        <v>261</v>
      </c>
      <c r="E373">
        <v>22237.950311920002</v>
      </c>
      <c r="F373">
        <v>355.6</v>
      </c>
      <c r="G373">
        <v>27.579896674012701</v>
      </c>
      <c r="H373">
        <f>(Table2[[#This Row],[1Y Return vs Nifty]]-AVERAGE(Table2[1Y Return vs Nifty]))/_xlfn.STDEV.P(Table2[1Y Return vs Nifty])</f>
        <v>0.1570779051908589</v>
      </c>
      <c r="I373">
        <v>-0.674336048210879</v>
      </c>
      <c r="J373">
        <f>(Table2[[#This Row],[1M Return vs Nifty]]-AVERAGE(Table2[1M Return vs Nifty]))/_xlfn.STDEV.P(Table2[1M Return vs Nifty])</f>
        <v>0.11662936607467238</v>
      </c>
      <c r="K373">
        <v>-33.118750275971998</v>
      </c>
      <c r="L373">
        <f>(Table2[[#This Row],[6M Return vs Nifty]]-AVERAGE(Table2[6M Return vs Nifty]))/_xlfn.STDEV.P(Table2[6M Return vs Nifty])</f>
        <v>-1.2639019422929068</v>
      </c>
      <c r="M373">
        <v>-10.252258010512801</v>
      </c>
      <c r="N373">
        <f>(Table2[[#This Row],[1W Return vs Nifty]]-AVERAGE(Table2[1W Return vs Nifty]))/_xlfn.STDEV.P(Table2[1W Return vs Nifty])</f>
        <v>-1.271110009766121</v>
      </c>
      <c r="O373">
        <v>383.98</v>
      </c>
      <c r="P373">
        <v>389.99401049583099</v>
      </c>
      <c r="Q373">
        <v>380.84405461537301</v>
      </c>
      <c r="R373">
        <v>22.602125364752201</v>
      </c>
      <c r="S373" s="1">
        <f>(Table2[[#This Row],[Close Price]]-Table2[[#This Row],[20D EMA]])/Table2[[#This Row],[20D EMA]]</f>
        <v>-7.3910099484348124E-2</v>
      </c>
      <c r="T373" s="1">
        <f>(Table2[[#This Row],[Close Price]]-Table2[[#This Row],[50D EMA]])/Table2[[#This Row],[50D EMA]]</f>
        <v>-8.8191124915234148E-2</v>
      </c>
      <c r="U373" s="1">
        <f>(Table2[[#This Row],[Close Price]]-Table2[[#This Row],[200D EMA]])/Table2[[#This Row],[200D EMA]]</f>
        <v>-6.6284491800371659E-2</v>
      </c>
      <c r="V373">
        <v>0.66498932010615097</v>
      </c>
      <c r="W373">
        <v>348.5</v>
      </c>
      <c r="X373">
        <v>360.65</v>
      </c>
      <c r="Y373">
        <v>341.05</v>
      </c>
      <c r="Z373">
        <v>368.35</v>
      </c>
      <c r="AA373">
        <v>341.05</v>
      </c>
      <c r="AB373">
        <v>441.6</v>
      </c>
      <c r="AC373" s="1">
        <f>(Table2[[#This Row],[Close Price]]/Table2[[#This Row],[Day Low]])-1</f>
        <v>2.0373027259684484E-2</v>
      </c>
      <c r="AD373" s="1">
        <f>(Table2[[#This Row],[Day High]]/Table2[[#This Row],[Close Price]])-1</f>
        <v>1.4201349831270971E-2</v>
      </c>
      <c r="AE373" s="1">
        <f>(Table2[[#This Row],[Close Price]]/Table2[[#This Row],[Current Week Low]])-1</f>
        <v>4.2662366221961623E-2</v>
      </c>
      <c r="AF373" s="1">
        <f>(Table2[[#This Row],[Current Week High]]/Table2[[#This Row],[Close Price]])-1</f>
        <v>3.5854893138357768E-2</v>
      </c>
      <c r="AG373" s="1">
        <f>(Table2[[#This Row],[Close Price]]/Table2[[#This Row],[Current Month Low]])-1</f>
        <v>4.2662366221961623E-2</v>
      </c>
      <c r="AH373" s="1">
        <f>(Table2[[#This Row],[Current Month High]]/Table2[[#This Row],[Close Price]])-1</f>
        <v>0.2418447694038246</v>
      </c>
      <c r="AI373">
        <v>41.226096737907703</v>
      </c>
      <c r="AJ373">
        <v>69.131985731272295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-0.13</v>
      </c>
      <c r="AM373" t="s">
        <v>3146</v>
      </c>
      <c r="AN373">
        <v>-17.34</v>
      </c>
      <c r="AO373" t="s">
        <v>3146</v>
      </c>
      <c r="AP373">
        <v>0.10682932549160799</v>
      </c>
      <c r="AQ373">
        <f>(Table2[[#This Row],[Sharpe Ratio]]-AVERAGE(Table2[Sharpe Ratio]))/_xlfn.STDEV.P(Table2[Sharpe Ratio])</f>
        <v>0.59402790244549697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238</v>
      </c>
      <c r="AT373">
        <f>_xlfn.RANK.AVG(Table2[[#This Row],[6M Return vs Nifty Z-Score]],Table2[6M Return vs Nifty Z-Score])</f>
        <v>690</v>
      </c>
      <c r="AU373">
        <f>_xlfn.RANK.AVG(Table2[[#This Row],[Sharpe Ratio Z-Score]],Table2[Sharpe Ratio Z-Score])</f>
        <v>193</v>
      </c>
      <c r="AV373">
        <f>(Table2[[#This Row],[Rank 1Y]]+Table2[[#This Row],[Rank 6M]]+Table2[[#This Row],[Rank Sharpe]])/3</f>
        <v>373.66666666666669</v>
      </c>
    </row>
    <row r="374" spans="1:48" x14ac:dyDescent="0.3">
      <c r="A374" t="s">
        <v>765</v>
      </c>
      <c r="B374" t="s">
        <v>766</v>
      </c>
      <c r="C374" t="s">
        <v>3105</v>
      </c>
      <c r="D374" t="s">
        <v>51</v>
      </c>
      <c r="E374">
        <v>20873.038137560001</v>
      </c>
      <c r="F374">
        <v>1061.9000000000001</v>
      </c>
      <c r="G374">
        <v>16.091570153161701</v>
      </c>
      <c r="H374">
        <f>(Table2[[#This Row],[1Y Return vs Nifty]]-AVERAGE(Table2[1Y Return vs Nifty]))/_xlfn.STDEV.P(Table2[1Y Return vs Nifty])</f>
        <v>-4.745779468802433E-2</v>
      </c>
      <c r="I374">
        <v>-4.30828629252062</v>
      </c>
      <c r="J374">
        <f>(Table2[[#This Row],[1M Return vs Nifty]]-AVERAGE(Table2[1M Return vs Nifty]))/_xlfn.STDEV.P(Table2[1M Return vs Nifty])</f>
        <v>-0.30347691048870945</v>
      </c>
      <c r="K374">
        <v>-1.5273429164911001</v>
      </c>
      <c r="L374">
        <f>(Table2[[#This Row],[6M Return vs Nifty]]-AVERAGE(Table2[6M Return vs Nifty]))/_xlfn.STDEV.P(Table2[6M Return vs Nifty])</f>
        <v>-0.12456700225031637</v>
      </c>
      <c r="M374">
        <v>-5.7592487528045799</v>
      </c>
      <c r="N374">
        <f>(Table2[[#This Row],[1W Return vs Nifty]]-AVERAGE(Table2[1W Return vs Nifty]))/_xlfn.STDEV.P(Table2[1W Return vs Nifty])</f>
        <v>-0.29309687814804503</v>
      </c>
      <c r="O374">
        <v>1130.6099999999999</v>
      </c>
      <c r="P374">
        <v>1137.0760700062101</v>
      </c>
      <c r="Q374">
        <v>1023.2644382447299</v>
      </c>
      <c r="R374">
        <v>26.881526987251601</v>
      </c>
      <c r="S374" s="1">
        <f>(Table2[[#This Row],[Close Price]]-Table2[[#This Row],[20D EMA]])/Table2[[#This Row],[20D EMA]]</f>
        <v>-6.0772503338905381E-2</v>
      </c>
      <c r="T374" s="1">
        <f>(Table2[[#This Row],[Close Price]]-Table2[[#This Row],[50D EMA]])/Table2[[#This Row],[50D EMA]]</f>
        <v>-6.6113492306455315E-2</v>
      </c>
      <c r="U374" s="1">
        <f>(Table2[[#This Row],[Close Price]]-Table2[[#This Row],[200D EMA]])/Table2[[#This Row],[200D EMA]]</f>
        <v>3.7757162578173992E-2</v>
      </c>
      <c r="V374">
        <v>0.45288237616378901</v>
      </c>
      <c r="W374">
        <v>1050.55</v>
      </c>
      <c r="X374">
        <v>1082.5</v>
      </c>
      <c r="Y374">
        <v>1027.9000000000001</v>
      </c>
      <c r="Z374">
        <v>1087.8499999999999</v>
      </c>
      <c r="AA374">
        <v>1027.9000000000001</v>
      </c>
      <c r="AB374">
        <v>1303.9000000000001</v>
      </c>
      <c r="AC374" s="1">
        <f>(Table2[[#This Row],[Close Price]]/Table2[[#This Row],[Day Low]])-1</f>
        <v>1.0803864642330296E-2</v>
      </c>
      <c r="AD374" s="1">
        <f>(Table2[[#This Row],[Day High]]/Table2[[#This Row],[Close Price]])-1</f>
        <v>1.9399190130897415E-2</v>
      </c>
      <c r="AE374" s="1">
        <f>(Table2[[#This Row],[Close Price]]/Table2[[#This Row],[Current Week Low]])-1</f>
        <v>3.3077147582449618E-2</v>
      </c>
      <c r="AF374" s="1">
        <f>(Table2[[#This Row],[Current Week High]]/Table2[[#This Row],[Close Price]])-1</f>
        <v>2.4437329315377898E-2</v>
      </c>
      <c r="AG374" s="1">
        <f>(Table2[[#This Row],[Close Price]]/Table2[[#This Row],[Current Month Low]])-1</f>
        <v>3.3077147582449618E-2</v>
      </c>
      <c r="AH374" s="1">
        <f>(Table2[[#This Row],[Current Month High]]/Table2[[#This Row],[Close Price]])-1</f>
        <v>0.22789339862510594</v>
      </c>
      <c r="AI374">
        <v>22.789339862510499</v>
      </c>
      <c r="AJ374">
        <v>50.166159937778403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-0.08</v>
      </c>
      <c r="AM374" t="s">
        <v>3146</v>
      </c>
      <c r="AN374">
        <v>-9.3699999999999992</v>
      </c>
      <c r="AO374" t="s">
        <v>3146</v>
      </c>
      <c r="AP374">
        <v>2.0020417159145001E-2</v>
      </c>
      <c r="AQ374">
        <f>(Table2[[#This Row],[Sharpe Ratio]]-AVERAGE(Table2[Sharpe Ratio]))/_xlfn.STDEV.P(Table2[Sharpe Ratio])</f>
        <v>-0.43775860203840772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310</v>
      </c>
      <c r="AT374">
        <f>_xlfn.RANK.AVG(Table2[[#This Row],[6M Return vs Nifty Z-Score]],Table2[6M Return vs Nifty Z-Score])</f>
        <v>370</v>
      </c>
      <c r="AU374">
        <f>_xlfn.RANK.AVG(Table2[[#This Row],[Sharpe Ratio Z-Score]],Table2[Sharpe Ratio Z-Score])</f>
        <v>446</v>
      </c>
      <c r="AV374">
        <f>(Table2[[#This Row],[Rank 1Y]]+Table2[[#This Row],[Rank 6M]]+Table2[[#This Row],[Rank Sharpe]])/3</f>
        <v>375.33333333333331</v>
      </c>
    </row>
    <row r="375" spans="1:48" x14ac:dyDescent="0.3">
      <c r="A375" t="s">
        <v>393</v>
      </c>
      <c r="B375" t="s">
        <v>394</v>
      </c>
      <c r="C375" t="s">
        <v>3100</v>
      </c>
      <c r="D375" t="s">
        <v>21</v>
      </c>
      <c r="E375">
        <v>57176.235948000001</v>
      </c>
      <c r="F375">
        <v>3022.5</v>
      </c>
      <c r="G375">
        <v>12.4589242942317</v>
      </c>
      <c r="H375">
        <f>(Table2[[#This Row],[1Y Return vs Nifty]]-AVERAGE(Table2[1Y Return vs Nifty]))/_xlfn.STDEV.P(Table2[1Y Return vs Nifty])</f>
        <v>-0.11213264196189311</v>
      </c>
      <c r="I375">
        <v>5.4614174929438404</v>
      </c>
      <c r="J375">
        <f>(Table2[[#This Row],[1M Return vs Nifty]]-AVERAGE(Table2[1M Return vs Nifty]))/_xlfn.STDEV.P(Table2[1M Return vs Nifty])</f>
        <v>0.82595899383205917</v>
      </c>
      <c r="K375">
        <v>21.066865771906599</v>
      </c>
      <c r="L375">
        <f>(Table2[[#This Row],[6M Return vs Nifty]]-AVERAGE(Table2[6M Return vs Nifty]))/_xlfn.STDEV.P(Table2[6M Return vs Nifty])</f>
        <v>0.6902865782939458</v>
      </c>
      <c r="M375">
        <v>0.36616574096523602</v>
      </c>
      <c r="N375">
        <f>(Table2[[#This Row],[1W Return vs Nifty]]-AVERAGE(Table2[1W Return vs Nifty]))/_xlfn.STDEV.P(Table2[1W Return vs Nifty])</f>
        <v>1.0402490973210339</v>
      </c>
      <c r="O375">
        <v>3007.9</v>
      </c>
      <c r="P375">
        <v>2966.6268457399501</v>
      </c>
      <c r="Q375">
        <v>2701.5674627101298</v>
      </c>
      <c r="R375">
        <v>51.215687358893199</v>
      </c>
      <c r="S375" s="1">
        <f>(Table2[[#This Row],[Close Price]]-Table2[[#This Row],[20D EMA]])/Table2[[#This Row],[20D EMA]]</f>
        <v>4.853884770105359E-3</v>
      </c>
      <c r="T375" s="1">
        <f>(Table2[[#This Row],[Close Price]]-Table2[[#This Row],[50D EMA]])/Table2[[#This Row],[50D EMA]]</f>
        <v>1.8833900306768694E-2</v>
      </c>
      <c r="U375" s="1">
        <f>(Table2[[#This Row],[Close Price]]-Table2[[#This Row],[200D EMA]])/Table2[[#This Row],[200D EMA]]</f>
        <v>0.11879493727982661</v>
      </c>
      <c r="V375">
        <v>1.41231175427814</v>
      </c>
      <c r="W375">
        <v>2970</v>
      </c>
      <c r="X375">
        <v>3040.95</v>
      </c>
      <c r="Y375">
        <v>2970</v>
      </c>
      <c r="Z375">
        <v>3084.85</v>
      </c>
      <c r="AA375">
        <v>2836.6</v>
      </c>
      <c r="AB375">
        <v>3144.75</v>
      </c>
      <c r="AC375" s="1">
        <f>(Table2[[#This Row],[Close Price]]/Table2[[#This Row],[Day Low]])-1</f>
        <v>1.7676767676767735E-2</v>
      </c>
      <c r="AD375" s="1">
        <f>(Table2[[#This Row],[Day High]]/Table2[[#This Row],[Close Price]])-1</f>
        <v>6.1042183622828095E-3</v>
      </c>
      <c r="AE375" s="1">
        <f>(Table2[[#This Row],[Close Price]]/Table2[[#This Row],[Current Week Low]])-1</f>
        <v>1.7676767676767735E-2</v>
      </c>
      <c r="AF375" s="1">
        <f>(Table2[[#This Row],[Current Week High]]/Table2[[#This Row],[Close Price]])-1</f>
        <v>2.0628618693134815E-2</v>
      </c>
      <c r="AG375" s="1">
        <f>(Table2[[#This Row],[Close Price]]/Table2[[#This Row],[Current Month Low]])-1</f>
        <v>6.5536205316223617E-2</v>
      </c>
      <c r="AH375" s="1">
        <f>(Table2[[#This Row],[Current Month High]]/Table2[[#This Row],[Close Price]])-1</f>
        <v>4.044665012406945E-2</v>
      </c>
      <c r="AI375">
        <v>5.4689826302729498</v>
      </c>
      <c r="AJ375">
        <v>43.654942965779398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0.03</v>
      </c>
      <c r="AM375" t="s">
        <v>3147</v>
      </c>
      <c r="AN375">
        <v>5.08</v>
      </c>
      <c r="AO375" t="s">
        <v>3147</v>
      </c>
      <c r="AP375">
        <v>-4.4193534593756002E-2</v>
      </c>
      <c r="AQ375">
        <f>(Table2[[#This Row],[Sharpe Ratio]]-AVERAGE(Table2[Sharpe Ratio]))/_xlfn.STDEV.P(Table2[Sharpe Ratio])</f>
        <v>-1.2009877462695318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1.2433742812156141</v>
      </c>
      <c r="AS375">
        <f>_xlfn.RANK.AVG(Table2[[#This Row],[1Y Return vs Nifty Z-Score]],Table2[1Y Return vs Nifty Z-Score])</f>
        <v>340</v>
      </c>
      <c r="AT375">
        <f>_xlfn.RANK.AVG(Table2[[#This Row],[6M Return vs Nifty Z-Score]],Table2[6M Return vs Nifty Z-Score])</f>
        <v>139</v>
      </c>
      <c r="AU375">
        <f>_xlfn.RANK.AVG(Table2[[#This Row],[Sharpe Ratio Z-Score]],Table2[Sharpe Ratio Z-Score])</f>
        <v>648</v>
      </c>
      <c r="AV375">
        <f>(Table2[[#This Row],[Rank 1Y]]+Table2[[#This Row],[Rank 6M]]+Table2[[#This Row],[Rank Sharpe]])/3</f>
        <v>375.66666666666669</v>
      </c>
    </row>
    <row r="376" spans="1:48" x14ac:dyDescent="0.3">
      <c r="A376" t="s">
        <v>1493</v>
      </c>
      <c r="B376" t="s">
        <v>1494</v>
      </c>
      <c r="C376" t="s">
        <v>3107</v>
      </c>
      <c r="D376" t="s">
        <v>197</v>
      </c>
      <c r="E376">
        <v>6592.3520715750001</v>
      </c>
      <c r="F376">
        <v>480.95</v>
      </c>
      <c r="G376">
        <v>0.48756748113737503</v>
      </c>
      <c r="H376">
        <f>(Table2[[#This Row],[1Y Return vs Nifty]]-AVERAGE(Table2[1Y Return vs Nifty]))/_xlfn.STDEV.P(Table2[1Y Return vs Nifty])</f>
        <v>-0.32526810950122509</v>
      </c>
      <c r="I376">
        <v>-1.76268278335698</v>
      </c>
      <c r="J376">
        <f>(Table2[[#This Row],[1M Return vs Nifty]]-AVERAGE(Table2[1M Return vs Nifty]))/_xlfn.STDEV.P(Table2[1M Return vs Nifty])</f>
        <v>-9.1899940632619026E-3</v>
      </c>
      <c r="K376">
        <v>6.58182926810822</v>
      </c>
      <c r="L376">
        <f>(Table2[[#This Row],[6M Return vs Nifty]]-AVERAGE(Table2[6M Return vs Nifty]))/_xlfn.STDEV.P(Table2[6M Return vs Nifty])</f>
        <v>0.16788793967751678</v>
      </c>
      <c r="M376">
        <v>-3.9030230759196001</v>
      </c>
      <c r="N376">
        <f>(Table2[[#This Row],[1W Return vs Nifty]]-AVERAGE(Table2[1W Return vs Nifty]))/_xlfn.STDEV.P(Table2[1W Return vs Nifty])</f>
        <v>0.11095594772264143</v>
      </c>
      <c r="O376">
        <v>501.6</v>
      </c>
      <c r="P376">
        <v>511.78971830974598</v>
      </c>
      <c r="Q376">
        <v>476.52940098357499</v>
      </c>
      <c r="R376">
        <v>28.8619428696482</v>
      </c>
      <c r="S376" s="1">
        <f>(Table2[[#This Row],[Close Price]]-Table2[[#This Row],[20D EMA]])/Table2[[#This Row],[20D EMA]]</f>
        <v>-4.1168261562998472E-2</v>
      </c>
      <c r="T376" s="1">
        <f>(Table2[[#This Row],[Close Price]]-Table2[[#This Row],[50D EMA]])/Table2[[#This Row],[50D EMA]]</f>
        <v>-6.0258573407059222E-2</v>
      </c>
      <c r="U376" s="1">
        <f>(Table2[[#This Row],[Close Price]]-Table2[[#This Row],[200D EMA]])/Table2[[#This Row],[200D EMA]]</f>
        <v>9.2766553486536511E-3</v>
      </c>
      <c r="V376">
        <v>0.31093282002441902</v>
      </c>
      <c r="W376">
        <v>475</v>
      </c>
      <c r="X376">
        <v>487.95</v>
      </c>
      <c r="Y376">
        <v>474.1</v>
      </c>
      <c r="Z376">
        <v>494.5</v>
      </c>
      <c r="AA376">
        <v>474.1</v>
      </c>
      <c r="AB376">
        <v>534.9</v>
      </c>
      <c r="AC376" s="1">
        <f>(Table2[[#This Row],[Close Price]]/Table2[[#This Row],[Day Low]])-1</f>
        <v>1.2526315789473719E-2</v>
      </c>
      <c r="AD376" s="1">
        <f>(Table2[[#This Row],[Day High]]/Table2[[#This Row],[Close Price]])-1</f>
        <v>1.4554527497660841E-2</v>
      </c>
      <c r="AE376" s="1">
        <f>(Table2[[#This Row],[Close Price]]/Table2[[#This Row],[Current Week Low]])-1</f>
        <v>1.4448428601560703E-2</v>
      </c>
      <c r="AF376" s="1">
        <f>(Table2[[#This Row],[Current Week High]]/Table2[[#This Row],[Close Price]])-1</f>
        <v>2.8173406799043565E-2</v>
      </c>
      <c r="AG376" s="1">
        <f>(Table2[[#This Row],[Close Price]]/Table2[[#This Row],[Current Month Low]])-1</f>
        <v>1.4448428601560703E-2</v>
      </c>
      <c r="AH376" s="1">
        <f>(Table2[[#This Row],[Current Month High]]/Table2[[#This Row],[Close Price]])-1</f>
        <v>0.11217382264268627</v>
      </c>
      <c r="AI376">
        <v>32.986796964341401</v>
      </c>
      <c r="AJ376">
        <v>34.493847874720302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0.05</v>
      </c>
      <c r="AM376" t="s">
        <v>3147</v>
      </c>
      <c r="AN376">
        <v>-4.84</v>
      </c>
      <c r="AO376" t="s">
        <v>3146</v>
      </c>
      <c r="AP376">
        <v>1.8061910140302999E-2</v>
      </c>
      <c r="AQ376">
        <f>(Table2[[#This Row],[Sharpe Ratio]]-AVERAGE(Table2[Sharpe Ratio]))/_xlfn.STDEV.P(Table2[Sharpe Ratio])</f>
        <v>-0.46103687093725187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412</v>
      </c>
      <c r="AT376">
        <f>_xlfn.RANK.AVG(Table2[[#This Row],[6M Return vs Nifty Z-Score]],Table2[6M Return vs Nifty Z-Score])</f>
        <v>263</v>
      </c>
      <c r="AU376">
        <f>_xlfn.RANK.AVG(Table2[[#This Row],[Sharpe Ratio Z-Score]],Table2[Sharpe Ratio Z-Score])</f>
        <v>454</v>
      </c>
      <c r="AV376">
        <f>(Table2[[#This Row],[Rank 1Y]]+Table2[[#This Row],[Rank 6M]]+Table2[[#This Row],[Rank Sharpe]])/3</f>
        <v>376.33333333333331</v>
      </c>
    </row>
    <row r="377" spans="1:48" x14ac:dyDescent="0.3">
      <c r="A377" t="s">
        <v>374</v>
      </c>
      <c r="B377" t="s">
        <v>375</v>
      </c>
      <c r="C377" t="s">
        <v>3115</v>
      </c>
      <c r="D377" t="s">
        <v>285</v>
      </c>
      <c r="E377">
        <v>64239.061711404996</v>
      </c>
      <c r="F377">
        <v>7532.35</v>
      </c>
      <c r="G377">
        <v>-3.0396983718657302</v>
      </c>
      <c r="H377">
        <f>(Table2[[#This Row],[1Y Return vs Nifty]]-AVERAGE(Table2[1Y Return vs Nifty]))/_xlfn.STDEV.P(Table2[1Y Return vs Nifty])</f>
        <v>-0.38806679376506981</v>
      </c>
      <c r="I377">
        <v>-4.0284755756556798</v>
      </c>
      <c r="J377">
        <f>(Table2[[#This Row],[1M Return vs Nifty]]-AVERAGE(Table2[1M Return vs Nifty]))/_xlfn.STDEV.P(Table2[1M Return vs Nifty])</f>
        <v>-0.27112912625893693</v>
      </c>
      <c r="K377">
        <v>-17.054462907795401</v>
      </c>
      <c r="L377">
        <f>(Table2[[#This Row],[6M Return vs Nifty]]-AVERAGE(Table2[6M Return vs Nifty]))/_xlfn.STDEV.P(Table2[6M Return vs Nifty])</f>
        <v>-0.68454807947882623</v>
      </c>
      <c r="M377">
        <v>-8.0505342875899508</v>
      </c>
      <c r="N377">
        <f>(Table2[[#This Row],[1W Return vs Nifty]]-AVERAGE(Table2[1W Return vs Nifty]))/_xlfn.STDEV.P(Table2[1W Return vs Nifty])</f>
        <v>-0.79185110115840962</v>
      </c>
      <c r="O377">
        <v>8002.35</v>
      </c>
      <c r="P377">
        <v>8015.1706160859103</v>
      </c>
      <c r="Q377">
        <v>7460.2692759396496</v>
      </c>
      <c r="R377">
        <v>23.418036228105699</v>
      </c>
      <c r="S377" s="1">
        <f>(Table2[[#This Row],[Close Price]]-Table2[[#This Row],[20D EMA]])/Table2[[#This Row],[20D EMA]]</f>
        <v>-5.8732747255493697E-2</v>
      </c>
      <c r="T377" s="1">
        <f>(Table2[[#This Row],[Close Price]]-Table2[[#This Row],[50D EMA]])/Table2[[#This Row],[50D EMA]]</f>
        <v>-6.0238345409256953E-2</v>
      </c>
      <c r="U377" s="1">
        <f>(Table2[[#This Row],[Close Price]]-Table2[[#This Row],[200D EMA]])/Table2[[#This Row],[200D EMA]]</f>
        <v>9.6619466931067259E-3</v>
      </c>
      <c r="V377">
        <v>0.54478837196456098</v>
      </c>
      <c r="W377">
        <v>7410</v>
      </c>
      <c r="X377">
        <v>7651.25</v>
      </c>
      <c r="Y377">
        <v>7410</v>
      </c>
      <c r="Z377">
        <v>7695.05</v>
      </c>
      <c r="AA377">
        <v>7410</v>
      </c>
      <c r="AB377">
        <v>8560</v>
      </c>
      <c r="AC377" s="1">
        <f>(Table2[[#This Row],[Close Price]]/Table2[[#This Row],[Day Low]])-1</f>
        <v>1.6511470985155263E-2</v>
      </c>
      <c r="AD377" s="1">
        <f>(Table2[[#This Row],[Day High]]/Table2[[#This Row],[Close Price]])-1</f>
        <v>1.5785246304274247E-2</v>
      </c>
      <c r="AE377" s="1">
        <f>(Table2[[#This Row],[Close Price]]/Table2[[#This Row],[Current Week Low]])-1</f>
        <v>1.6511470985155263E-2</v>
      </c>
      <c r="AF377" s="1">
        <f>(Table2[[#This Row],[Current Week High]]/Table2[[#This Row],[Close Price]])-1</f>
        <v>2.1600164623258422E-2</v>
      </c>
      <c r="AG377" s="1">
        <f>(Table2[[#This Row],[Close Price]]/Table2[[#This Row],[Current Month Low]])-1</f>
        <v>1.6511470985155263E-2</v>
      </c>
      <c r="AH377" s="1">
        <f>(Table2[[#This Row],[Current Month High]]/Table2[[#This Row],[Close Price]])-1</f>
        <v>0.13643152535397318</v>
      </c>
      <c r="AI377">
        <v>31.898411518317602</v>
      </c>
      <c r="AJ377">
        <v>41.452582159624399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7.0000000000000007E-2</v>
      </c>
      <c r="AM377" t="s">
        <v>3147</v>
      </c>
      <c r="AN377">
        <v>-7.55</v>
      </c>
      <c r="AO377" t="s">
        <v>3146</v>
      </c>
      <c r="AP377">
        <v>0.125732020547938</v>
      </c>
      <c r="AQ377">
        <f>(Table2[[#This Row],[Sharpe Ratio]]-AVERAGE(Table2[Sharpe Ratio]))/_xlfn.STDEV.P(Table2[Sharpe Ratio])</f>
        <v>0.81870007068427664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440</v>
      </c>
      <c r="AT377">
        <f>_xlfn.RANK.AVG(Table2[[#This Row],[6M Return vs Nifty Z-Score]],Table2[6M Return vs Nifty Z-Score])</f>
        <v>551</v>
      </c>
      <c r="AU377">
        <f>_xlfn.RANK.AVG(Table2[[#This Row],[Sharpe Ratio Z-Score]],Table2[Sharpe Ratio Z-Score])</f>
        <v>140</v>
      </c>
      <c r="AV377">
        <f>(Table2[[#This Row],[Rank 1Y]]+Table2[[#This Row],[Rank 6M]]+Table2[[#This Row],[Rank Sharpe]])/3</f>
        <v>377</v>
      </c>
    </row>
    <row r="378" spans="1:48" x14ac:dyDescent="0.3">
      <c r="A378" t="s">
        <v>1094</v>
      </c>
      <c r="B378" t="s">
        <v>1095</v>
      </c>
      <c r="C378" t="s">
        <v>3110</v>
      </c>
      <c r="D378" t="s">
        <v>72</v>
      </c>
      <c r="E378">
        <v>11307</v>
      </c>
      <c r="F378">
        <v>75.38</v>
      </c>
      <c r="G378">
        <v>9.98548351695249</v>
      </c>
      <c r="H378">
        <f>(Table2[[#This Row],[1Y Return vs Nifty]]-AVERAGE(Table2[1Y Return vs Nifty]))/_xlfn.STDEV.P(Table2[1Y Return vs Nifty])</f>
        <v>-0.1561692507379028</v>
      </c>
      <c r="I378">
        <v>-10.232340603582401</v>
      </c>
      <c r="J378">
        <f>(Table2[[#This Row],[1M Return vs Nifty]]-AVERAGE(Table2[1M Return vs Nifty]))/_xlfn.STDEV.P(Table2[1M Return vs Nifty])</f>
        <v>-0.98833284726891768</v>
      </c>
      <c r="K378">
        <v>-8.5413472612000501</v>
      </c>
      <c r="L378">
        <f>(Table2[[#This Row],[6M Return vs Nifty]]-AVERAGE(Table2[6M Return vs Nifty]))/_xlfn.STDEV.P(Table2[6M Return vs Nifty])</f>
        <v>-0.37752503379996716</v>
      </c>
      <c r="M378">
        <v>-5.2570280110768302</v>
      </c>
      <c r="N378">
        <f>(Table2[[#This Row],[1W Return vs Nifty]]-AVERAGE(Table2[1W Return vs Nifty]))/_xlfn.STDEV.P(Table2[1W Return vs Nifty])</f>
        <v>-0.18377627536093924</v>
      </c>
      <c r="O378">
        <v>81.09</v>
      </c>
      <c r="P378">
        <v>86.711884107222502</v>
      </c>
      <c r="Q378">
        <v>80.819915640767206</v>
      </c>
      <c r="R378">
        <v>31.797231394202399</v>
      </c>
      <c r="S378" s="1">
        <f>(Table2[[#This Row],[Close Price]]-Table2[[#This Row],[20D EMA]])/Table2[[#This Row],[20D EMA]]</f>
        <v>-7.0415587618695374E-2</v>
      </c>
      <c r="T378" s="1">
        <f>(Table2[[#This Row],[Close Price]]-Table2[[#This Row],[50D EMA]])/Table2[[#This Row],[50D EMA]]</f>
        <v>-0.13068432572875716</v>
      </c>
      <c r="U378" s="1">
        <f>(Table2[[#This Row],[Close Price]]-Table2[[#This Row],[200D EMA]])/Table2[[#This Row],[200D EMA]]</f>
        <v>-6.7309098229535971E-2</v>
      </c>
      <c r="V378">
        <v>0.26036333793632999</v>
      </c>
      <c r="W378">
        <v>74.05</v>
      </c>
      <c r="X378">
        <v>76.39</v>
      </c>
      <c r="Y378">
        <v>72.81</v>
      </c>
      <c r="Z378">
        <v>76.39</v>
      </c>
      <c r="AA378">
        <v>72.16</v>
      </c>
      <c r="AB378">
        <v>91.17</v>
      </c>
      <c r="AC378" s="1">
        <f>(Table2[[#This Row],[Close Price]]/Table2[[#This Row],[Day Low]])-1</f>
        <v>1.7960837272113395E-2</v>
      </c>
      <c r="AD378" s="1">
        <f>(Table2[[#This Row],[Day High]]/Table2[[#This Row],[Close Price]])-1</f>
        <v>1.3398779517113324E-2</v>
      </c>
      <c r="AE378" s="1">
        <f>(Table2[[#This Row],[Close Price]]/Table2[[#This Row],[Current Week Low]])-1</f>
        <v>3.5297349265210665E-2</v>
      </c>
      <c r="AF378" s="1">
        <f>(Table2[[#This Row],[Current Week High]]/Table2[[#This Row],[Close Price]])-1</f>
        <v>1.3398779517113324E-2</v>
      </c>
      <c r="AG378" s="1">
        <f>(Table2[[#This Row],[Close Price]]/Table2[[#This Row],[Current Month Low]])-1</f>
        <v>4.4623059866962356E-2</v>
      </c>
      <c r="AH378" s="1">
        <f>(Table2[[#This Row],[Current Month High]]/Table2[[#This Row],[Close Price]])-1</f>
        <v>0.20947200849031589</v>
      </c>
      <c r="AI378">
        <v>74.847439639161607</v>
      </c>
      <c r="AJ378">
        <v>51.670020120724303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-0.28000000000000003</v>
      </c>
      <c r="AM378" t="s">
        <v>3146</v>
      </c>
      <c r="AN378">
        <v>-11.38</v>
      </c>
      <c r="AO378" t="s">
        <v>3146</v>
      </c>
      <c r="AP378">
        <v>5.9338090882587E-2</v>
      </c>
      <c r="AQ378">
        <f>(Table2[[#This Row],[Sharpe Ratio]]-AVERAGE(Table2[Sharpe Ratio]))/_xlfn.STDEV.P(Table2[Sharpe Ratio])</f>
        <v>2.9560316201902869E-2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357</v>
      </c>
      <c r="AT378">
        <f>_xlfn.RANK.AVG(Table2[[#This Row],[6M Return vs Nifty Z-Score]],Table2[6M Return vs Nifty Z-Score])</f>
        <v>451</v>
      </c>
      <c r="AU378">
        <f>_xlfn.RANK.AVG(Table2[[#This Row],[Sharpe Ratio Z-Score]],Table2[Sharpe Ratio Z-Score])</f>
        <v>326</v>
      </c>
      <c r="AV378">
        <f>(Table2[[#This Row],[Rank 1Y]]+Table2[[#This Row],[Rank 6M]]+Table2[[#This Row],[Rank Sharpe]])/3</f>
        <v>378</v>
      </c>
    </row>
    <row r="379" spans="1:48" x14ac:dyDescent="0.3">
      <c r="A379" t="s">
        <v>1012</v>
      </c>
      <c r="B379" t="s">
        <v>1013</v>
      </c>
      <c r="C379" t="s">
        <v>3104</v>
      </c>
      <c r="D379" t="s">
        <v>282</v>
      </c>
      <c r="E379">
        <v>13278.42366092</v>
      </c>
      <c r="F379">
        <v>568.70000000000005</v>
      </c>
      <c r="G379">
        <v>82.137180078943402</v>
      </c>
      <c r="H379">
        <f>(Table2[[#This Row],[1Y Return vs Nifty]]-AVERAGE(Table2[1Y Return vs Nifty]))/_xlfn.STDEV.P(Table2[1Y Return vs Nifty])</f>
        <v>1.1284040704478231</v>
      </c>
      <c r="I379">
        <v>-5.2774914517753198</v>
      </c>
      <c r="J379">
        <f>(Table2[[#This Row],[1M Return vs Nifty]]-AVERAGE(Table2[1M Return vs Nifty]))/_xlfn.STDEV.P(Table2[1M Return vs Nifty])</f>
        <v>-0.41552279535410669</v>
      </c>
      <c r="K379">
        <v>-22.585510379044699</v>
      </c>
      <c r="L379">
        <f>(Table2[[#This Row],[6M Return vs Nifty]]-AVERAGE(Table2[6M Return vs Nifty]))/_xlfn.STDEV.P(Table2[6M Return vs Nifty])</f>
        <v>-0.88402370167320532</v>
      </c>
      <c r="M379">
        <v>-6.4965432269993997</v>
      </c>
      <c r="N379">
        <f>(Table2[[#This Row],[1W Return vs Nifty]]-AVERAGE(Table2[1W Return vs Nifty]))/_xlfn.STDEV.P(Table2[1W Return vs Nifty])</f>
        <v>-0.45358701655470091</v>
      </c>
      <c r="O379">
        <v>593.29</v>
      </c>
      <c r="P379">
        <v>625.89201729950003</v>
      </c>
      <c r="Q379">
        <v>606.16823572710598</v>
      </c>
      <c r="R379">
        <v>41.403556920294001</v>
      </c>
      <c r="S379" s="1">
        <f>(Table2[[#This Row],[Close Price]]-Table2[[#This Row],[20D EMA]])/Table2[[#This Row],[20D EMA]]</f>
        <v>-4.1446847241652346E-2</v>
      </c>
      <c r="T379" s="1">
        <f>(Table2[[#This Row],[Close Price]]-Table2[[#This Row],[50D EMA]])/Table2[[#This Row],[50D EMA]]</f>
        <v>-9.1376812163642948E-2</v>
      </c>
      <c r="U379" s="1">
        <f>(Table2[[#This Row],[Close Price]]-Table2[[#This Row],[200D EMA]])/Table2[[#This Row],[200D EMA]]</f>
        <v>-6.1811611890488359E-2</v>
      </c>
      <c r="V379">
        <v>1.21020517735776</v>
      </c>
      <c r="W379">
        <v>545.4</v>
      </c>
      <c r="X379">
        <v>575</v>
      </c>
      <c r="Y379">
        <v>545.4</v>
      </c>
      <c r="Z379">
        <v>577.45000000000005</v>
      </c>
      <c r="AA379">
        <v>504.05</v>
      </c>
      <c r="AB379">
        <v>641.70000000000005</v>
      </c>
      <c r="AC379" s="1">
        <f>(Table2[[#This Row],[Close Price]]/Table2[[#This Row],[Day Low]])-1</f>
        <v>4.2720938760542948E-2</v>
      </c>
      <c r="AD379" s="1">
        <f>(Table2[[#This Row],[Day High]]/Table2[[#This Row],[Close Price]])-1</f>
        <v>1.1077896957974342E-2</v>
      </c>
      <c r="AE379" s="1">
        <f>(Table2[[#This Row],[Close Price]]/Table2[[#This Row],[Current Week Low]])-1</f>
        <v>4.2720938760542948E-2</v>
      </c>
      <c r="AF379" s="1">
        <f>(Table2[[#This Row],[Current Week High]]/Table2[[#This Row],[Close Price]])-1</f>
        <v>1.5385967997186611E-2</v>
      </c>
      <c r="AG379" s="1">
        <f>(Table2[[#This Row],[Close Price]]/Table2[[#This Row],[Current Month Low]])-1</f>
        <v>0.12826108520980073</v>
      </c>
      <c r="AH379" s="1">
        <f>(Table2[[#This Row],[Current Month High]]/Table2[[#This Row],[Close Price]])-1</f>
        <v>0.12836293300509927</v>
      </c>
      <c r="AI379">
        <v>45.595217161948298</v>
      </c>
      <c r="AJ379">
        <v>119.660100424874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-0.12</v>
      </c>
      <c r="AM379" t="s">
        <v>3146</v>
      </c>
      <c r="AN379">
        <v>0.41</v>
      </c>
      <c r="AO379" t="s">
        <v>3147</v>
      </c>
      <c r="AP379">
        <v>2.3350967243935001E-2</v>
      </c>
      <c r="AQ379">
        <f>(Table2[[#This Row],[Sharpe Ratio]]-AVERAGE(Table2[Sharpe Ratio]))/_xlfn.STDEV.P(Table2[Sharpe Ratio])</f>
        <v>-0.39817261142978072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86</v>
      </c>
      <c r="AT379">
        <f>_xlfn.RANK.AVG(Table2[[#This Row],[6M Return vs Nifty Z-Score]],Table2[6M Return vs Nifty Z-Score])</f>
        <v>615</v>
      </c>
      <c r="AU379">
        <f>_xlfn.RANK.AVG(Table2[[#This Row],[Sharpe Ratio Z-Score]],Table2[Sharpe Ratio Z-Score])</f>
        <v>439</v>
      </c>
      <c r="AV379">
        <f>(Table2[[#This Row],[Rank 1Y]]+Table2[[#This Row],[Rank 6M]]+Table2[[#This Row],[Rank Sharpe]])/3</f>
        <v>380</v>
      </c>
    </row>
    <row r="380" spans="1:48" x14ac:dyDescent="0.3">
      <c r="A380" t="s">
        <v>1145</v>
      </c>
      <c r="B380" t="s">
        <v>1146</v>
      </c>
      <c r="C380" t="s">
        <v>3107</v>
      </c>
      <c r="D380" t="s">
        <v>402</v>
      </c>
      <c r="E380">
        <v>10473.04543194</v>
      </c>
      <c r="F380">
        <v>382.2</v>
      </c>
      <c r="G380">
        <v>-1.13832803445276</v>
      </c>
      <c r="H380">
        <f>(Table2[[#This Row],[1Y Return vs Nifty]]-AVERAGE(Table2[1Y Return vs Nifty]))/_xlfn.STDEV.P(Table2[1Y Return vs Nifty])</f>
        <v>-0.35421520432896958</v>
      </c>
      <c r="I380">
        <v>-5.7001974776492297</v>
      </c>
      <c r="J380">
        <f>(Table2[[#This Row],[1M Return vs Nifty]]-AVERAGE(Table2[1M Return vs Nifty]))/_xlfn.STDEV.P(Table2[1M Return vs Nifty])</f>
        <v>-0.46439012778081246</v>
      </c>
      <c r="K380">
        <v>-14.249977812560401</v>
      </c>
      <c r="L380">
        <f>(Table2[[#This Row],[6M Return vs Nifty]]-AVERAGE(Table2[6M Return vs Nifty]))/_xlfn.STDEV.P(Table2[6M Return vs Nifty])</f>
        <v>-0.58340513825208851</v>
      </c>
      <c r="M380">
        <v>-5.1445065691697902</v>
      </c>
      <c r="N380">
        <f>(Table2[[#This Row],[1W Return vs Nifty]]-AVERAGE(Table2[1W Return vs Nifty]))/_xlfn.STDEV.P(Table2[1W Return vs Nifty])</f>
        <v>-0.15928323707376282</v>
      </c>
      <c r="O380">
        <v>396.85</v>
      </c>
      <c r="P380">
        <v>407.71214847455798</v>
      </c>
      <c r="Q380">
        <v>402.32863028358997</v>
      </c>
      <c r="R380">
        <v>34.893625247287702</v>
      </c>
      <c r="S380" s="1">
        <f>(Table2[[#This Row],[Close Price]]-Table2[[#This Row],[20D EMA]])/Table2[[#This Row],[20D EMA]]</f>
        <v>-3.6915711225904077E-2</v>
      </c>
      <c r="T380" s="1">
        <f>(Table2[[#This Row],[Close Price]]-Table2[[#This Row],[50D EMA]])/Table2[[#This Row],[50D EMA]]</f>
        <v>-6.2573922729579873E-2</v>
      </c>
      <c r="U380" s="1">
        <f>(Table2[[#This Row],[Close Price]]-Table2[[#This Row],[200D EMA]])/Table2[[#This Row],[200D EMA]]</f>
        <v>-5.0030320410958291E-2</v>
      </c>
      <c r="V380">
        <v>0.54694680869999002</v>
      </c>
      <c r="W380">
        <v>376.75</v>
      </c>
      <c r="X380">
        <v>384</v>
      </c>
      <c r="Y380">
        <v>369</v>
      </c>
      <c r="Z380">
        <v>385.8</v>
      </c>
      <c r="AA380">
        <v>368.25</v>
      </c>
      <c r="AB380">
        <v>433.2</v>
      </c>
      <c r="AC380" s="1">
        <f>(Table2[[#This Row],[Close Price]]/Table2[[#This Row],[Day Low]])-1</f>
        <v>1.4465826144658189E-2</v>
      </c>
      <c r="AD380" s="1">
        <f>(Table2[[#This Row],[Day High]]/Table2[[#This Row],[Close Price]])-1</f>
        <v>4.7095761381474865E-3</v>
      </c>
      <c r="AE380" s="1">
        <f>(Table2[[#This Row],[Close Price]]/Table2[[#This Row],[Current Week Low]])-1</f>
        <v>3.577235772357712E-2</v>
      </c>
      <c r="AF380" s="1">
        <f>(Table2[[#This Row],[Current Week High]]/Table2[[#This Row],[Close Price]])-1</f>
        <v>9.4191522762951951E-3</v>
      </c>
      <c r="AG380" s="1">
        <f>(Table2[[#This Row],[Close Price]]/Table2[[#This Row],[Current Month Low]])-1</f>
        <v>3.7881873727087623E-2</v>
      </c>
      <c r="AH380" s="1">
        <f>(Table2[[#This Row],[Current Month High]]/Table2[[#This Row],[Close Price]])-1</f>
        <v>0.13343799058084782</v>
      </c>
      <c r="AI380">
        <v>44.937205651491297</v>
      </c>
      <c r="AJ380">
        <v>28.0402010050251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</v>
      </c>
      <c r="AM380" t="s">
        <v>3145</v>
      </c>
      <c r="AN380">
        <v>-4.97</v>
      </c>
      <c r="AO380" t="s">
        <v>3146</v>
      </c>
      <c r="AP380">
        <v>0.104804548541946</v>
      </c>
      <c r="AQ380">
        <f>(Table2[[#This Row],[Sharpe Ratio]]-AVERAGE(Table2[Sharpe Ratio]))/_xlfn.STDEV.P(Table2[Sharpe Ratio])</f>
        <v>0.56996196760790752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423</v>
      </c>
      <c r="AT380">
        <f>_xlfn.RANK.AVG(Table2[[#This Row],[6M Return vs Nifty Z-Score]],Table2[6M Return vs Nifty Z-Score])</f>
        <v>520</v>
      </c>
      <c r="AU380">
        <f>_xlfn.RANK.AVG(Table2[[#This Row],[Sharpe Ratio Z-Score]],Table2[Sharpe Ratio Z-Score])</f>
        <v>198</v>
      </c>
      <c r="AV380">
        <f>(Table2[[#This Row],[Rank 1Y]]+Table2[[#This Row],[Rank 6M]]+Table2[[#This Row],[Rank Sharpe]])/3</f>
        <v>380.33333333333331</v>
      </c>
    </row>
    <row r="381" spans="1:48" x14ac:dyDescent="0.3">
      <c r="A381" t="s">
        <v>678</v>
      </c>
      <c r="B381" t="s">
        <v>679</v>
      </c>
      <c r="C381" t="s">
        <v>3111</v>
      </c>
      <c r="D381" t="s">
        <v>297</v>
      </c>
      <c r="E381">
        <v>26294.82112665</v>
      </c>
      <c r="F381">
        <v>2072.5500000000002</v>
      </c>
      <c r="G381">
        <v>-0.47876774131484301</v>
      </c>
      <c r="H381">
        <f>(Table2[[#This Row],[1Y Return vs Nifty]]-AVERAGE(Table2[1Y Return vs Nifty]))/_xlfn.STDEV.P(Table2[1Y Return vs Nifty])</f>
        <v>-0.34247253441752179</v>
      </c>
      <c r="I381">
        <v>4.3709859242306797</v>
      </c>
      <c r="J381">
        <f>(Table2[[#This Row],[1M Return vs Nifty]]-AVERAGE(Table2[1M Return vs Nifty]))/_xlfn.STDEV.P(Table2[1M Return vs Nifty])</f>
        <v>0.69989861452538882</v>
      </c>
      <c r="K381">
        <v>32.297206547454998</v>
      </c>
      <c r="L381">
        <f>(Table2[[#This Row],[6M Return vs Nifty]]-AVERAGE(Table2[6M Return vs Nifty]))/_xlfn.STDEV.P(Table2[6M Return vs Nifty])</f>
        <v>1.095305559834423</v>
      </c>
      <c r="M381">
        <v>-7.5578942908990303</v>
      </c>
      <c r="N381">
        <f>(Table2[[#This Row],[1W Return vs Nifty]]-AVERAGE(Table2[1W Return vs Nifty]))/_xlfn.STDEV.P(Table2[1W Return vs Nifty])</f>
        <v>-0.68461598137818358</v>
      </c>
      <c r="O381">
        <v>2256.13</v>
      </c>
      <c r="P381">
        <v>2195.84027604535</v>
      </c>
      <c r="Q381">
        <v>1867.2742180238299</v>
      </c>
      <c r="R381">
        <v>14.5215101692862</v>
      </c>
      <c r="S381" s="1">
        <f>(Table2[[#This Row],[Close Price]]-Table2[[#This Row],[20D EMA]])/Table2[[#This Row],[20D EMA]]</f>
        <v>-8.1369424634218743E-2</v>
      </c>
      <c r="T381" s="1">
        <f>(Table2[[#This Row],[Close Price]]-Table2[[#This Row],[50D EMA]])/Table2[[#This Row],[50D EMA]]</f>
        <v>-5.6147196765783149E-2</v>
      </c>
      <c r="U381" s="1">
        <f>(Table2[[#This Row],[Close Price]]-Table2[[#This Row],[200D EMA]])/Table2[[#This Row],[200D EMA]]</f>
        <v>0.109933388462578</v>
      </c>
      <c r="V381">
        <v>1.3658229810125599</v>
      </c>
      <c r="W381">
        <v>2063.85</v>
      </c>
      <c r="X381">
        <v>2150.0500000000002</v>
      </c>
      <c r="Y381">
        <v>2063.85</v>
      </c>
      <c r="Z381">
        <v>2206.35</v>
      </c>
      <c r="AA381">
        <v>2063.85</v>
      </c>
      <c r="AB381">
        <v>2449.6999999999998</v>
      </c>
      <c r="AC381" s="1">
        <f>(Table2[[#This Row],[Close Price]]/Table2[[#This Row],[Day Low]])-1</f>
        <v>4.2154226324588873E-3</v>
      </c>
      <c r="AD381" s="1">
        <f>(Table2[[#This Row],[Day High]]/Table2[[#This Row],[Close Price]])-1</f>
        <v>3.7393549009674176E-2</v>
      </c>
      <c r="AE381" s="1">
        <f>(Table2[[#This Row],[Close Price]]/Table2[[#This Row],[Current Week Low]])-1</f>
        <v>4.2154226324588873E-3</v>
      </c>
      <c r="AF381" s="1">
        <f>(Table2[[#This Row],[Current Week High]]/Table2[[#This Row],[Close Price]])-1</f>
        <v>6.4558152999927509E-2</v>
      </c>
      <c r="AG381" s="1">
        <f>(Table2[[#This Row],[Close Price]]/Table2[[#This Row],[Current Month Low]])-1</f>
        <v>4.2154226324588873E-3</v>
      </c>
      <c r="AH381" s="1">
        <f>(Table2[[#This Row],[Current Month High]]/Table2[[#This Row],[Close Price]])-1</f>
        <v>0.18197389689030397</v>
      </c>
      <c r="AI381">
        <v>18.197389689030299</v>
      </c>
      <c r="AJ381">
        <v>74.736531489756302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0.01</v>
      </c>
      <c r="AM381" t="s">
        <v>3147</v>
      </c>
      <c r="AN381">
        <v>-12.45</v>
      </c>
      <c r="AO381" t="s">
        <v>3146</v>
      </c>
      <c r="AP381">
        <v>-4.2446497998089E-2</v>
      </c>
      <c r="AQ381">
        <f>(Table2[[#This Row],[Sharpe Ratio]]-AVERAGE(Table2[Sharpe Ratio]))/_xlfn.STDEV.P(Table2[Sharpe Ratio])</f>
        <v>-1.1802229559170812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-0.41210729735297458</v>
      </c>
      <c r="AS381">
        <f>_xlfn.RANK.AVG(Table2[[#This Row],[1Y Return vs Nifty Z-Score]],Table2[1Y Return vs Nifty Z-Score])</f>
        <v>420</v>
      </c>
      <c r="AT381">
        <f>_xlfn.RANK.AVG(Table2[[#This Row],[6M Return vs Nifty Z-Score]],Table2[6M Return vs Nifty Z-Score])</f>
        <v>83</v>
      </c>
      <c r="AU381">
        <f>_xlfn.RANK.AVG(Table2[[#This Row],[Sharpe Ratio Z-Score]],Table2[Sharpe Ratio Z-Score])</f>
        <v>646</v>
      </c>
      <c r="AV381">
        <f>(Table2[[#This Row],[Rank 1Y]]+Table2[[#This Row],[Rank 6M]]+Table2[[#This Row],[Rank Sharpe]])/3</f>
        <v>383</v>
      </c>
    </row>
    <row r="382" spans="1:48" x14ac:dyDescent="0.3">
      <c r="A382" t="s">
        <v>1192</v>
      </c>
      <c r="B382" t="s">
        <v>1193</v>
      </c>
      <c r="C382" t="s">
        <v>3110</v>
      </c>
      <c r="D382" t="s">
        <v>449</v>
      </c>
      <c r="E382">
        <v>9630.3945317500002</v>
      </c>
      <c r="F382">
        <v>206.75</v>
      </c>
      <c r="G382">
        <v>19.9672235169656</v>
      </c>
      <c r="H382">
        <f>(Table2[[#This Row],[1Y Return vs Nifty]]-AVERAGE(Table2[1Y Return vs Nifty]))/_xlfn.STDEV.P(Table2[1Y Return vs Nifty])</f>
        <v>2.1543506051019984E-2</v>
      </c>
      <c r="I382">
        <v>-15.399269464154001</v>
      </c>
      <c r="J382">
        <f>(Table2[[#This Row],[1M Return vs Nifty]]-AVERAGE(Table2[1M Return vs Nifty]))/_xlfn.STDEV.P(Table2[1M Return vs Nifty])</f>
        <v>-1.5856605757598514</v>
      </c>
      <c r="K382">
        <v>-19.204595880862101</v>
      </c>
      <c r="L382">
        <f>(Table2[[#This Row],[6M Return vs Nifty]]-AVERAGE(Table2[6M Return vs Nifty]))/_xlfn.STDEV.P(Table2[6M Return vs Nifty])</f>
        <v>-0.76209200128253018</v>
      </c>
      <c r="M382">
        <v>-10.217158712084499</v>
      </c>
      <c r="N382">
        <f>(Table2[[#This Row],[1W Return vs Nifty]]-AVERAGE(Table2[1W Return vs Nifty]))/_xlfn.STDEV.P(Table2[1W Return vs Nifty])</f>
        <v>-1.2634697907493078</v>
      </c>
      <c r="O382">
        <v>229.29</v>
      </c>
      <c r="P382">
        <v>244.673829182302</v>
      </c>
      <c r="Q382">
        <v>232.66249863477401</v>
      </c>
      <c r="R382">
        <v>24.017665889518099</v>
      </c>
      <c r="S382" s="1">
        <f>(Table2[[#This Row],[Close Price]]-Table2[[#This Row],[20D EMA]])/Table2[[#This Row],[20D EMA]]</f>
        <v>-9.8303458502333255E-2</v>
      </c>
      <c r="T382" s="1">
        <f>(Table2[[#This Row],[Close Price]]-Table2[[#This Row],[50D EMA]])/Table2[[#This Row],[50D EMA]]</f>
        <v>-0.1549974891431713</v>
      </c>
      <c r="U382" s="1">
        <f>(Table2[[#This Row],[Close Price]]-Table2[[#This Row],[200D EMA]])/Table2[[#This Row],[200D EMA]]</f>
        <v>-0.11137376580593937</v>
      </c>
      <c r="V382">
        <v>0.68174547963335796</v>
      </c>
      <c r="W382">
        <v>202.05</v>
      </c>
      <c r="X382">
        <v>208.45</v>
      </c>
      <c r="Y382">
        <v>199.3</v>
      </c>
      <c r="Z382">
        <v>208.45</v>
      </c>
      <c r="AA382">
        <v>199.3</v>
      </c>
      <c r="AB382">
        <v>262.8</v>
      </c>
      <c r="AC382" s="1">
        <f>(Table2[[#This Row],[Close Price]]/Table2[[#This Row],[Day Low]])-1</f>
        <v>2.3261568918584441E-2</v>
      </c>
      <c r="AD382" s="1">
        <f>(Table2[[#This Row],[Day High]]/Table2[[#This Row],[Close Price]])-1</f>
        <v>8.2224909310761873E-3</v>
      </c>
      <c r="AE382" s="1">
        <f>(Table2[[#This Row],[Close Price]]/Table2[[#This Row],[Current Week Low]])-1</f>
        <v>3.7380832915203221E-2</v>
      </c>
      <c r="AF382" s="1">
        <f>(Table2[[#This Row],[Current Week High]]/Table2[[#This Row],[Close Price]])-1</f>
        <v>8.2224909310761873E-3</v>
      </c>
      <c r="AG382" s="1">
        <f>(Table2[[#This Row],[Close Price]]/Table2[[#This Row],[Current Month Low]])-1</f>
        <v>3.7380832915203221E-2</v>
      </c>
      <c r="AH382" s="1">
        <f>(Table2[[#This Row],[Current Month High]]/Table2[[#This Row],[Close Price]])-1</f>
        <v>0.27110036275695282</v>
      </c>
      <c r="AI382">
        <v>85.828295042321599</v>
      </c>
      <c r="AJ382">
        <v>58.126195028680598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-0.16</v>
      </c>
      <c r="AM382" t="s">
        <v>3146</v>
      </c>
      <c r="AN382">
        <v>-15.21</v>
      </c>
      <c r="AO382" t="s">
        <v>3146</v>
      </c>
      <c r="AP382">
        <v>7.3110481552354001E-2</v>
      </c>
      <c r="AQ382">
        <f>(Table2[[#This Row],[Sharpe Ratio]]-AVERAGE(Table2[Sharpe Ratio]))/_xlfn.STDEV.P(Table2[Sharpe Ratio])</f>
        <v>0.19325511550894145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286</v>
      </c>
      <c r="AT382">
        <f>_xlfn.RANK.AVG(Table2[[#This Row],[6M Return vs Nifty Z-Score]],Table2[6M Return vs Nifty Z-Score])</f>
        <v>574</v>
      </c>
      <c r="AU382">
        <f>_xlfn.RANK.AVG(Table2[[#This Row],[Sharpe Ratio Z-Score]],Table2[Sharpe Ratio Z-Score])</f>
        <v>289</v>
      </c>
      <c r="AV382">
        <f>(Table2[[#This Row],[Rank 1Y]]+Table2[[#This Row],[Rank 6M]]+Table2[[#This Row],[Rank Sharpe]])/3</f>
        <v>383</v>
      </c>
    </row>
    <row r="383" spans="1:48" x14ac:dyDescent="0.3">
      <c r="A383" t="s">
        <v>1942</v>
      </c>
      <c r="B383" t="s">
        <v>1943</v>
      </c>
      <c r="C383" t="s">
        <v>3108</v>
      </c>
      <c r="D383" t="s">
        <v>117</v>
      </c>
      <c r="E383">
        <v>3543.7056820799999</v>
      </c>
      <c r="F383">
        <v>656.8</v>
      </c>
      <c r="G383">
        <v>25.544204048496201</v>
      </c>
      <c r="H383">
        <f>(Table2[[#This Row],[1Y Return vs Nifty]]-AVERAGE(Table2[1Y Return vs Nifty]))/_xlfn.STDEV.P(Table2[1Y Return vs Nifty])</f>
        <v>0.12083487056413629</v>
      </c>
      <c r="I383">
        <v>2.7085696553354599</v>
      </c>
      <c r="J383">
        <f>(Table2[[#This Row],[1M Return vs Nifty]]-AVERAGE(Table2[1M Return vs Nifty]))/_xlfn.STDEV.P(Table2[1M Return vs Nifty])</f>
        <v>0.50771339957437411</v>
      </c>
      <c r="K383">
        <v>-17.447297643795199</v>
      </c>
      <c r="L383">
        <f>(Table2[[#This Row],[6M Return vs Nifty]]-AVERAGE(Table2[6M Return vs Nifty]))/_xlfn.STDEV.P(Table2[6M Return vs Nifty])</f>
        <v>-0.69871555025004073</v>
      </c>
      <c r="M383">
        <v>-4.0079587631244804</v>
      </c>
      <c r="N383">
        <f>(Table2[[#This Row],[1W Return vs Nifty]]-AVERAGE(Table2[1W Return vs Nifty]))/_xlfn.STDEV.P(Table2[1W Return vs Nifty])</f>
        <v>8.8114134101699035E-2</v>
      </c>
      <c r="O383">
        <v>675.61</v>
      </c>
      <c r="P383">
        <v>680.57992955021302</v>
      </c>
      <c r="Q383">
        <v>646.71336741263406</v>
      </c>
      <c r="R383">
        <v>38.789676845910002</v>
      </c>
      <c r="S383" s="1">
        <f>(Table2[[#This Row],[Close Price]]-Table2[[#This Row],[20D EMA]])/Table2[[#This Row],[20D EMA]]</f>
        <v>-2.7841506194402184E-2</v>
      </c>
      <c r="T383" s="1">
        <f>(Table2[[#This Row],[Close Price]]-Table2[[#This Row],[50D EMA]])/Table2[[#This Row],[50D EMA]]</f>
        <v>-3.494068590287247E-2</v>
      </c>
      <c r="U383" s="1">
        <f>(Table2[[#This Row],[Close Price]]-Table2[[#This Row],[200D EMA]])/Table2[[#This Row],[200D EMA]]</f>
        <v>1.559675908311656E-2</v>
      </c>
      <c r="V383">
        <v>0.92270508299527898</v>
      </c>
      <c r="W383">
        <v>640.35</v>
      </c>
      <c r="X383">
        <v>659.45</v>
      </c>
      <c r="Y383">
        <v>640.35</v>
      </c>
      <c r="Z383">
        <v>664.75</v>
      </c>
      <c r="AA383">
        <v>631.04999999999995</v>
      </c>
      <c r="AB383">
        <v>732.4</v>
      </c>
      <c r="AC383" s="1">
        <f>(Table2[[#This Row],[Close Price]]/Table2[[#This Row],[Day Low]])-1</f>
        <v>2.568907628640571E-2</v>
      </c>
      <c r="AD383" s="1">
        <f>(Table2[[#This Row],[Day High]]/Table2[[#This Row],[Close Price]])-1</f>
        <v>4.0347137637029018E-3</v>
      </c>
      <c r="AE383" s="1">
        <f>(Table2[[#This Row],[Close Price]]/Table2[[#This Row],[Current Week Low]])-1</f>
        <v>2.568907628640571E-2</v>
      </c>
      <c r="AF383" s="1">
        <f>(Table2[[#This Row],[Current Week High]]/Table2[[#This Row],[Close Price]])-1</f>
        <v>1.2104141291108483E-2</v>
      </c>
      <c r="AG383" s="1">
        <f>(Table2[[#This Row],[Close Price]]/Table2[[#This Row],[Current Month Low]])-1</f>
        <v>4.0805007527137338E-2</v>
      </c>
      <c r="AH383" s="1">
        <f>(Table2[[#This Row],[Current Month High]]/Table2[[#This Row],[Close Price]])-1</f>
        <v>0.11510353227771009</v>
      </c>
      <c r="AI383">
        <v>33.982947624847696</v>
      </c>
      <c r="AJ383">
        <v>60.195121951219498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-7.0000000000000007E-2</v>
      </c>
      <c r="AM383" t="s">
        <v>3146</v>
      </c>
      <c r="AN383">
        <v>-7.07</v>
      </c>
      <c r="AO383" t="s">
        <v>3146</v>
      </c>
      <c r="AP383">
        <v>5.5343510530237998E-2</v>
      </c>
      <c r="AQ383">
        <f>(Table2[[#This Row],[Sharpe Ratio]]-AVERAGE(Table2[Sharpe Ratio]))/_xlfn.STDEV.P(Table2[Sharpe Ratio])</f>
        <v>-1.7918153206391348E-2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254</v>
      </c>
      <c r="AT383">
        <f>_xlfn.RANK.AVG(Table2[[#This Row],[6M Return vs Nifty Z-Score]],Table2[6M Return vs Nifty Z-Score])</f>
        <v>557</v>
      </c>
      <c r="AU383">
        <f>_xlfn.RANK.AVG(Table2[[#This Row],[Sharpe Ratio Z-Score]],Table2[Sharpe Ratio Z-Score])</f>
        <v>340</v>
      </c>
      <c r="AV383">
        <f>(Table2[[#This Row],[Rank 1Y]]+Table2[[#This Row],[Rank 6M]]+Table2[[#This Row],[Rank Sharpe]])/3</f>
        <v>383.66666666666669</v>
      </c>
    </row>
    <row r="384" spans="1:48" x14ac:dyDescent="0.3">
      <c r="A384" t="s">
        <v>30</v>
      </c>
      <c r="B384" t="s">
        <v>31</v>
      </c>
      <c r="C384" t="s">
        <v>3100</v>
      </c>
      <c r="D384" t="s">
        <v>21</v>
      </c>
      <c r="E384">
        <v>761821.42463508004</v>
      </c>
      <c r="F384">
        <v>1839.3</v>
      </c>
      <c r="G384">
        <v>5.1146834952534999</v>
      </c>
      <c r="H384">
        <f>(Table2[[#This Row],[1Y Return vs Nifty]]-AVERAGE(Table2[1Y Return vs Nifty]))/_xlfn.STDEV.P(Table2[1Y Return vs Nifty])</f>
        <v>-0.24288792900667516</v>
      </c>
      <c r="I384">
        <v>5.7765675852243996</v>
      </c>
      <c r="J384">
        <f>(Table2[[#This Row],[1M Return vs Nifty]]-AVERAGE(Table2[1M Return vs Nifty]))/_xlfn.STDEV.P(Table2[1M Return vs Nifty])</f>
        <v>0.86239222019059458</v>
      </c>
      <c r="K384">
        <v>20.1436515052735</v>
      </c>
      <c r="L384">
        <f>(Table2[[#This Row],[6M Return vs Nifty]]-AVERAGE(Table2[6M Return vs Nifty]))/_xlfn.STDEV.P(Table2[6M Return vs Nifty])</f>
        <v>0.65699112364224876</v>
      </c>
      <c r="M384">
        <v>7.7774409080183293E-2</v>
      </c>
      <c r="N384">
        <f>(Table2[[#This Row],[1W Return vs Nifty]]-AVERAGE(Table2[1W Return vs Nifty]))/_xlfn.STDEV.P(Table2[1W Return vs Nifty])</f>
        <v>0.97747368479667252</v>
      </c>
      <c r="O384">
        <v>1890.36</v>
      </c>
      <c r="P384">
        <v>1876.70334209718</v>
      </c>
      <c r="Q384">
        <v>1706.04480592453</v>
      </c>
      <c r="R384">
        <v>32.845393111852403</v>
      </c>
      <c r="S384" s="1">
        <f>(Table2[[#This Row],[Close Price]]-Table2[[#This Row],[20D EMA]])/Table2[[#This Row],[20D EMA]]</f>
        <v>-2.7010728115279603E-2</v>
      </c>
      <c r="T384" s="1">
        <f>(Table2[[#This Row],[Close Price]]-Table2[[#This Row],[50D EMA]])/Table2[[#This Row],[50D EMA]]</f>
        <v>-1.9930343415588803E-2</v>
      </c>
      <c r="U384" s="1">
        <f>(Table2[[#This Row],[Close Price]]-Table2[[#This Row],[200D EMA]])/Table2[[#This Row],[200D EMA]]</f>
        <v>7.8107675491709647E-2</v>
      </c>
      <c r="V384">
        <v>0.91946930271338301</v>
      </c>
      <c r="W384">
        <v>1829</v>
      </c>
      <c r="X384">
        <v>1851.6</v>
      </c>
      <c r="Y384">
        <v>1829</v>
      </c>
      <c r="Z384">
        <v>1881.9</v>
      </c>
      <c r="AA384">
        <v>1829</v>
      </c>
      <c r="AB384">
        <v>1991.45</v>
      </c>
      <c r="AC384" s="1">
        <f>(Table2[[#This Row],[Close Price]]/Table2[[#This Row],[Day Low]])-1</f>
        <v>5.6314926189173775E-3</v>
      </c>
      <c r="AD384" s="1">
        <f>(Table2[[#This Row],[Day High]]/Table2[[#This Row],[Close Price]])-1</f>
        <v>6.6873267003750847E-3</v>
      </c>
      <c r="AE384" s="1">
        <f>(Table2[[#This Row],[Close Price]]/Table2[[#This Row],[Current Week Low]])-1</f>
        <v>5.6314926189173775E-3</v>
      </c>
      <c r="AF384" s="1">
        <f>(Table2[[#This Row],[Current Week High]]/Table2[[#This Row],[Close Price]])-1</f>
        <v>2.3160985157396841E-2</v>
      </c>
      <c r="AG384" s="1">
        <f>(Table2[[#This Row],[Close Price]]/Table2[[#This Row],[Current Month Low]])-1</f>
        <v>5.6314926189173775E-3</v>
      </c>
      <c r="AH384" s="1">
        <f>(Table2[[#This Row],[Current Month High]]/Table2[[#This Row],[Close Price]])-1</f>
        <v>8.2721687598543037E-2</v>
      </c>
      <c r="AI384">
        <v>8.2721687598542992</v>
      </c>
      <c r="AJ384">
        <v>36.078126733991702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-0.04</v>
      </c>
      <c r="AM384" t="s">
        <v>3146</v>
      </c>
      <c r="AN384">
        <v>-4.95</v>
      </c>
      <c r="AO384" t="s">
        <v>3146</v>
      </c>
      <c r="AP384">
        <v>-3.1342005985559002E-2</v>
      </c>
      <c r="AQ384">
        <f>(Table2[[#This Row],[Sharpe Ratio]]-AVERAGE(Table2[Sharpe Ratio]))/_xlfn.STDEV.P(Table2[Sharpe Ratio])</f>
        <v>-1.0482380569272485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1.2057310426955921</v>
      </c>
      <c r="AS384">
        <f>_xlfn.RANK.AVG(Table2[[#This Row],[1Y Return vs Nifty Z-Score]],Table2[1Y Return vs Nifty Z-Score])</f>
        <v>383</v>
      </c>
      <c r="AT384">
        <f>_xlfn.RANK.AVG(Table2[[#This Row],[6M Return vs Nifty Z-Score]],Table2[6M Return vs Nifty Z-Score])</f>
        <v>145</v>
      </c>
      <c r="AU384">
        <f>_xlfn.RANK.AVG(Table2[[#This Row],[Sharpe Ratio Z-Score]],Table2[Sharpe Ratio Z-Score])</f>
        <v>625</v>
      </c>
      <c r="AV384">
        <f>(Table2[[#This Row],[Rank 1Y]]+Table2[[#This Row],[Rank 6M]]+Table2[[#This Row],[Rank Sharpe]])/3</f>
        <v>384.33333333333331</v>
      </c>
    </row>
    <row r="385" spans="1:48" x14ac:dyDescent="0.3">
      <c r="A385" t="s">
        <v>770</v>
      </c>
      <c r="B385" t="s">
        <v>771</v>
      </c>
      <c r="C385" t="s">
        <v>3099</v>
      </c>
      <c r="D385" t="s">
        <v>285</v>
      </c>
      <c r="E385">
        <v>20723.1030671839</v>
      </c>
      <c r="F385">
        <v>209.51</v>
      </c>
      <c r="G385">
        <v>22.056606185645698</v>
      </c>
      <c r="H385">
        <f>(Table2[[#This Row],[1Y Return vs Nifty]]-AVERAGE(Table2[1Y Return vs Nifty]))/_xlfn.STDEV.P(Table2[1Y Return vs Nifty])</f>
        <v>5.8742426683860462E-2</v>
      </c>
      <c r="I385">
        <v>-8.0189881384454704</v>
      </c>
      <c r="J385">
        <f>(Table2[[#This Row],[1M Return vs Nifty]]-AVERAGE(Table2[1M Return vs Nifty]))/_xlfn.STDEV.P(Table2[1M Return vs Nifty])</f>
        <v>-0.73245612900425172</v>
      </c>
      <c r="K385">
        <v>-9.2740205285267798</v>
      </c>
      <c r="L385">
        <f>(Table2[[#This Row],[6M Return vs Nifty]]-AVERAGE(Table2[6M Return vs Nifty]))/_xlfn.STDEV.P(Table2[6M Return vs Nifty])</f>
        <v>-0.40394868259793654</v>
      </c>
      <c r="M385">
        <v>-4.3438649174937503</v>
      </c>
      <c r="N385">
        <f>(Table2[[#This Row],[1W Return vs Nifty]]-AVERAGE(Table2[1W Return vs Nifty]))/_xlfn.STDEV.P(Table2[1W Return vs Nifty])</f>
        <v>1.4995960708028985E-2</v>
      </c>
      <c r="O385">
        <v>221.11</v>
      </c>
      <c r="P385">
        <v>233.735376514623</v>
      </c>
      <c r="Q385">
        <v>217.05650737101499</v>
      </c>
      <c r="R385">
        <v>35.807555172842399</v>
      </c>
      <c r="S385" s="1">
        <f>(Table2[[#This Row],[Close Price]]-Table2[[#This Row],[20D EMA]])/Table2[[#This Row],[20D EMA]]</f>
        <v>-5.2462575188820144E-2</v>
      </c>
      <c r="T385" s="1">
        <f>(Table2[[#This Row],[Close Price]]-Table2[[#This Row],[50D EMA]])/Table2[[#This Row],[50D EMA]]</f>
        <v>-0.10364445842928452</v>
      </c>
      <c r="U385" s="1">
        <f>(Table2[[#This Row],[Close Price]]-Table2[[#This Row],[200D EMA]])/Table2[[#This Row],[200D EMA]]</f>
        <v>-3.4767478120873573E-2</v>
      </c>
      <c r="V385">
        <v>0.48584692606414198</v>
      </c>
      <c r="W385">
        <v>205.4</v>
      </c>
      <c r="X385">
        <v>212</v>
      </c>
      <c r="Y385">
        <v>200.45</v>
      </c>
      <c r="Z385">
        <v>212</v>
      </c>
      <c r="AA385">
        <v>200.45</v>
      </c>
      <c r="AB385">
        <v>247.48</v>
      </c>
      <c r="AC385" s="1">
        <f>(Table2[[#This Row],[Close Price]]/Table2[[#This Row],[Day Low]])-1</f>
        <v>2.0009737098344527E-2</v>
      </c>
      <c r="AD385" s="1">
        <f>(Table2[[#This Row],[Day High]]/Table2[[#This Row],[Close Price]])-1</f>
        <v>1.1884874230347009E-2</v>
      </c>
      <c r="AE385" s="1">
        <f>(Table2[[#This Row],[Close Price]]/Table2[[#This Row],[Current Week Low]])-1</f>
        <v>4.5198303816412988E-2</v>
      </c>
      <c r="AF385" s="1">
        <f>(Table2[[#This Row],[Current Week High]]/Table2[[#This Row],[Close Price]])-1</f>
        <v>1.1884874230347009E-2</v>
      </c>
      <c r="AG385" s="1">
        <f>(Table2[[#This Row],[Close Price]]/Table2[[#This Row],[Current Month Low]])-1</f>
        <v>4.5198303816412988E-2</v>
      </c>
      <c r="AH385" s="1">
        <f>(Table2[[#This Row],[Current Month High]]/Table2[[#This Row],[Close Price]])-1</f>
        <v>0.18123239940814284</v>
      </c>
      <c r="AI385">
        <v>35.745310486372901</v>
      </c>
      <c r="AJ385">
        <v>58.240181268882097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-0.12</v>
      </c>
      <c r="AM385" t="s">
        <v>3146</v>
      </c>
      <c r="AN385">
        <v>-8.0399999999999991</v>
      </c>
      <c r="AO385" t="s">
        <v>3146</v>
      </c>
      <c r="AP385">
        <v>3.4019913391023997E-2</v>
      </c>
      <c r="AQ385">
        <f>(Table2[[#This Row],[Sharpe Ratio]]-AVERAGE(Table2[Sharpe Ratio]))/_xlfn.STDEV.P(Table2[Sharpe Ratio])</f>
        <v>-0.27136448927861884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275</v>
      </c>
      <c r="AT385">
        <f>_xlfn.RANK.AVG(Table2[[#This Row],[6M Return vs Nifty Z-Score]],Table2[6M Return vs Nifty Z-Score])</f>
        <v>464</v>
      </c>
      <c r="AU385">
        <f>_xlfn.RANK.AVG(Table2[[#This Row],[Sharpe Ratio Z-Score]],Table2[Sharpe Ratio Z-Score])</f>
        <v>414</v>
      </c>
      <c r="AV385">
        <f>(Table2[[#This Row],[Rank 1Y]]+Table2[[#This Row],[Rank 6M]]+Table2[[#This Row],[Rank Sharpe]])/3</f>
        <v>384.33333333333331</v>
      </c>
    </row>
    <row r="386" spans="1:48" x14ac:dyDescent="0.3">
      <c r="A386" t="s">
        <v>1219</v>
      </c>
      <c r="B386" t="s">
        <v>1220</v>
      </c>
      <c r="C386" t="s">
        <v>3110</v>
      </c>
      <c r="D386" t="s">
        <v>83</v>
      </c>
      <c r="E386">
        <v>9338.6087414699996</v>
      </c>
      <c r="F386">
        <v>193.17</v>
      </c>
      <c r="G386">
        <v>27.266016670850501</v>
      </c>
      <c r="H386">
        <f>(Table2[[#This Row],[1Y Return vs Nifty]]-AVERAGE(Table2[1Y Return vs Nifty]))/_xlfn.STDEV.P(Table2[1Y Return vs Nifty])</f>
        <v>0.15148965297603492</v>
      </c>
      <c r="I386">
        <v>-6.1453880338555296</v>
      </c>
      <c r="J386">
        <f>(Table2[[#This Row],[1M Return vs Nifty]]-AVERAGE(Table2[1M Return vs Nifty]))/_xlfn.STDEV.P(Table2[1M Return vs Nifty])</f>
        <v>-0.51585680573598491</v>
      </c>
      <c r="K386">
        <v>-19.2595175843229</v>
      </c>
      <c r="L386">
        <f>(Table2[[#This Row],[6M Return vs Nifty]]-AVERAGE(Table2[6M Return vs Nifty]))/_xlfn.STDEV.P(Table2[6M Return vs Nifty])</f>
        <v>-0.7640727365820853</v>
      </c>
      <c r="M386">
        <v>-6.4134401576773197</v>
      </c>
      <c r="N386">
        <f>(Table2[[#This Row],[1W Return vs Nifty]]-AVERAGE(Table2[1W Return vs Nifty]))/_xlfn.STDEV.P(Table2[1W Return vs Nifty])</f>
        <v>-0.43549760511284275</v>
      </c>
      <c r="O386">
        <v>205.3</v>
      </c>
      <c r="P386">
        <v>213.322076407705</v>
      </c>
      <c r="Q386">
        <v>201.117323884375</v>
      </c>
      <c r="R386">
        <v>23.4726176533716</v>
      </c>
      <c r="S386" s="1">
        <f>(Table2[[#This Row],[Close Price]]-Table2[[#This Row],[20D EMA]])/Table2[[#This Row],[20D EMA]]</f>
        <v>-5.9084266926449212E-2</v>
      </c>
      <c r="T386" s="1">
        <f>(Table2[[#This Row],[Close Price]]-Table2[[#This Row],[50D EMA]])/Table2[[#This Row],[50D EMA]]</f>
        <v>-9.446784293056476E-2</v>
      </c>
      <c r="U386" s="1">
        <f>(Table2[[#This Row],[Close Price]]-Table2[[#This Row],[200D EMA]])/Table2[[#This Row],[200D EMA]]</f>
        <v>-3.9515859354532931E-2</v>
      </c>
      <c r="V386">
        <v>0.42476397031915403</v>
      </c>
      <c r="W386">
        <v>189.2</v>
      </c>
      <c r="X386">
        <v>194.18</v>
      </c>
      <c r="Y386">
        <v>187.54</v>
      </c>
      <c r="Z386">
        <v>194.18</v>
      </c>
      <c r="AA386">
        <v>187.35</v>
      </c>
      <c r="AB386">
        <v>221.9</v>
      </c>
      <c r="AC386" s="1">
        <f>(Table2[[#This Row],[Close Price]]/Table2[[#This Row],[Day Low]])-1</f>
        <v>2.0983086680760987E-2</v>
      </c>
      <c r="AD386" s="1">
        <f>(Table2[[#This Row],[Day High]]/Table2[[#This Row],[Close Price]])-1</f>
        <v>5.2285551586686019E-3</v>
      </c>
      <c r="AE386" s="1">
        <f>(Table2[[#This Row],[Close Price]]/Table2[[#This Row],[Current Week Low]])-1</f>
        <v>3.0020262344033322E-2</v>
      </c>
      <c r="AF386" s="1">
        <f>(Table2[[#This Row],[Current Week High]]/Table2[[#This Row],[Close Price]])-1</f>
        <v>5.2285551586686019E-3</v>
      </c>
      <c r="AG386" s="1">
        <f>(Table2[[#This Row],[Close Price]]/Table2[[#This Row],[Current Month Low]])-1</f>
        <v>3.1064851881505096E-2</v>
      </c>
      <c r="AH386" s="1">
        <f>(Table2[[#This Row],[Current Month High]]/Table2[[#This Row],[Close Price]])-1</f>
        <v>0.14872909872133366</v>
      </c>
      <c r="AI386">
        <v>29.776880467981499</v>
      </c>
      <c r="AJ386">
        <v>60.373599003735897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-0.12</v>
      </c>
      <c r="AM386" t="s">
        <v>3146</v>
      </c>
      <c r="AN386">
        <v>-8.77</v>
      </c>
      <c r="AO386" t="s">
        <v>3146</v>
      </c>
      <c r="AP386">
        <v>5.5555896323362997E-2</v>
      </c>
      <c r="AQ386">
        <f>(Table2[[#This Row],[Sharpe Ratio]]-AVERAGE(Table2[Sharpe Ratio]))/_xlfn.STDEV.P(Table2[Sharpe Ratio])</f>
        <v>-1.5393794827741678E-2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239</v>
      </c>
      <c r="AT386">
        <f>_xlfn.RANK.AVG(Table2[[#This Row],[6M Return vs Nifty Z-Score]],Table2[6M Return vs Nifty Z-Score])</f>
        <v>575</v>
      </c>
      <c r="AU386">
        <f>_xlfn.RANK.AVG(Table2[[#This Row],[Sharpe Ratio Z-Score]],Table2[Sharpe Ratio Z-Score])</f>
        <v>339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1865</v>
      </c>
      <c r="B387" t="s">
        <v>1866</v>
      </c>
      <c r="C387" t="s">
        <v>3116</v>
      </c>
      <c r="D387" t="s">
        <v>114</v>
      </c>
      <c r="E387">
        <v>3859.5568042199998</v>
      </c>
      <c r="F387">
        <v>225.7</v>
      </c>
      <c r="G387">
        <v>37.808058843294702</v>
      </c>
      <c r="H387">
        <f>(Table2[[#This Row],[1Y Return vs Nifty]]-AVERAGE(Table2[1Y Return vs Nifty]))/_xlfn.STDEV.P(Table2[1Y Return vs Nifty])</f>
        <v>0.33917790939702797</v>
      </c>
      <c r="I387">
        <v>-11.309397224126</v>
      </c>
      <c r="J387">
        <f>(Table2[[#This Row],[1M Return vs Nifty]]-AVERAGE(Table2[1M Return vs Nifty]))/_xlfn.STDEV.P(Table2[1M Return vs Nifty])</f>
        <v>-1.1128470029629942</v>
      </c>
      <c r="K387">
        <v>-25.166376198173801</v>
      </c>
      <c r="L387">
        <f>(Table2[[#This Row],[6M Return vs Nifty]]-AVERAGE(Table2[6M Return vs Nifty]))/_xlfn.STDEV.P(Table2[6M Return vs Nifty])</f>
        <v>-0.97710187859123876</v>
      </c>
      <c r="M387">
        <v>-7.3851987021525396</v>
      </c>
      <c r="N387">
        <f>(Table2[[#This Row],[1W Return vs Nifty]]-AVERAGE(Table2[1W Return vs Nifty]))/_xlfn.STDEV.P(Table2[1W Return vs Nifty])</f>
        <v>-0.64702457128330781</v>
      </c>
      <c r="O387">
        <v>245.07</v>
      </c>
      <c r="P387">
        <v>258.39617526865902</v>
      </c>
      <c r="Q387">
        <v>250.97318954426399</v>
      </c>
      <c r="R387">
        <v>30.733406036728699</v>
      </c>
      <c r="S387" s="1">
        <f>(Table2[[#This Row],[Close Price]]-Table2[[#This Row],[20D EMA]])/Table2[[#This Row],[20D EMA]]</f>
        <v>-7.9038642020647185E-2</v>
      </c>
      <c r="T387" s="1">
        <f>(Table2[[#This Row],[Close Price]]-Table2[[#This Row],[50D EMA]])/Table2[[#This Row],[50D EMA]]</f>
        <v>-0.12653505894452288</v>
      </c>
      <c r="U387" s="1">
        <f>(Table2[[#This Row],[Close Price]]-Table2[[#This Row],[200D EMA]])/Table2[[#This Row],[200D EMA]]</f>
        <v>-0.10070075449157322</v>
      </c>
      <c r="V387">
        <v>0.77587521398145698</v>
      </c>
      <c r="W387">
        <v>222.2</v>
      </c>
      <c r="X387">
        <v>229.7</v>
      </c>
      <c r="Y387">
        <v>217.35</v>
      </c>
      <c r="Z387">
        <v>232</v>
      </c>
      <c r="AA387">
        <v>217.35</v>
      </c>
      <c r="AB387">
        <v>278.45</v>
      </c>
      <c r="AC387" s="1">
        <f>(Table2[[#This Row],[Close Price]]/Table2[[#This Row],[Day Low]])-1</f>
        <v>1.5751575157515685E-2</v>
      </c>
      <c r="AD387" s="1">
        <f>(Table2[[#This Row],[Day High]]/Table2[[#This Row],[Close Price]])-1</f>
        <v>1.7722640673460299E-2</v>
      </c>
      <c r="AE387" s="1">
        <f>(Table2[[#This Row],[Close Price]]/Table2[[#This Row],[Current Week Low]])-1</f>
        <v>3.8417299286864548E-2</v>
      </c>
      <c r="AF387" s="1">
        <f>(Table2[[#This Row],[Current Week High]]/Table2[[#This Row],[Close Price]])-1</f>
        <v>2.7913159060700021E-2</v>
      </c>
      <c r="AG387" s="1">
        <f>(Table2[[#This Row],[Close Price]]/Table2[[#This Row],[Current Month Low]])-1</f>
        <v>3.8417299286864548E-2</v>
      </c>
      <c r="AH387" s="1">
        <f>(Table2[[#This Row],[Current Month High]]/Table2[[#This Row],[Close Price]])-1</f>
        <v>0.23371732388125821</v>
      </c>
      <c r="AI387">
        <v>41.980505095259097</v>
      </c>
      <c r="AJ387">
        <v>68.432835820895505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</v>
      </c>
      <c r="AM387">
        <v>0</v>
      </c>
      <c r="AN387">
        <v>-10.37</v>
      </c>
      <c r="AO387" t="s">
        <v>3146</v>
      </c>
      <c r="AP387">
        <v>6.2350973392362001E-2</v>
      </c>
      <c r="AQ387">
        <f>(Table2[[#This Row],[Sharpe Ratio]]-AVERAGE(Table2[Sharpe Ratio]))/_xlfn.STDEV.P(Table2[Sharpe Ratio])</f>
        <v>6.5370598497768745E-2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200</v>
      </c>
      <c r="AT387">
        <f>_xlfn.RANK.AVG(Table2[[#This Row],[6M Return vs Nifty Z-Score]],Table2[6M Return vs Nifty Z-Score])</f>
        <v>639</v>
      </c>
      <c r="AU387">
        <f>_xlfn.RANK.AVG(Table2[[#This Row],[Sharpe Ratio Z-Score]],Table2[Sharpe Ratio Z-Score])</f>
        <v>317</v>
      </c>
      <c r="AV387">
        <f>(Table2[[#This Row],[Rank 1Y]]+Table2[[#This Row],[Rank 6M]]+Table2[[#This Row],[Rank Sharpe]])/3</f>
        <v>385.33333333333331</v>
      </c>
    </row>
    <row r="388" spans="1:48" x14ac:dyDescent="0.3">
      <c r="A388" t="s">
        <v>601</v>
      </c>
      <c r="B388" t="s">
        <v>602</v>
      </c>
      <c r="C388" t="s">
        <v>3111</v>
      </c>
      <c r="D388" t="s">
        <v>603</v>
      </c>
      <c r="E388">
        <v>31813.963591740001</v>
      </c>
      <c r="F388">
        <v>1169.8499999999999</v>
      </c>
      <c r="G388">
        <v>-29.773569379249999</v>
      </c>
      <c r="H388">
        <f>(Table2[[#This Row],[1Y Return vs Nifty]]-AVERAGE(Table2[1Y Return vs Nifty]))/_xlfn.STDEV.P(Table2[1Y Return vs Nifty])</f>
        <v>-0.86403089585102633</v>
      </c>
      <c r="I388">
        <v>-2.04003488256234</v>
      </c>
      <c r="J388">
        <f>(Table2[[#This Row],[1M Return vs Nifty]]-AVERAGE(Table2[1M Return vs Nifty]))/_xlfn.STDEV.P(Table2[1M Return vs Nifty])</f>
        <v>-4.1253547458537848E-2</v>
      </c>
      <c r="K388">
        <v>0.98844007461980199</v>
      </c>
      <c r="L388">
        <f>(Table2[[#This Row],[6M Return vs Nifty]]-AVERAGE(Table2[6M Return vs Nifty]))/_xlfn.STDEV.P(Table2[6M Return vs Nifty])</f>
        <v>-3.3836018640708461E-2</v>
      </c>
      <c r="M388">
        <v>-5.6928327127043197</v>
      </c>
      <c r="N388">
        <f>(Table2[[#This Row],[1W Return vs Nifty]]-AVERAGE(Table2[1W Return vs Nifty]))/_xlfn.STDEV.P(Table2[1W Return vs Nifty])</f>
        <v>-0.27863980591818288</v>
      </c>
      <c r="O388">
        <v>1207.8900000000001</v>
      </c>
      <c r="P388">
        <v>1236.51219104553</v>
      </c>
      <c r="Q388">
        <v>1205.05865288584</v>
      </c>
      <c r="R388">
        <v>39.014208515050903</v>
      </c>
      <c r="S388" s="1">
        <f>(Table2[[#This Row],[Close Price]]-Table2[[#This Row],[20D EMA]])/Table2[[#This Row],[20D EMA]]</f>
        <v>-3.1492933959218296E-2</v>
      </c>
      <c r="T388" s="1">
        <f>(Table2[[#This Row],[Close Price]]-Table2[[#This Row],[50D EMA]])/Table2[[#This Row],[50D EMA]]</f>
        <v>-5.3911470932740298E-2</v>
      </c>
      <c r="U388" s="1">
        <f>(Table2[[#This Row],[Close Price]]-Table2[[#This Row],[200D EMA]])/Table2[[#This Row],[200D EMA]]</f>
        <v>-2.9217376931424427E-2</v>
      </c>
      <c r="V388">
        <v>0.82052034694670595</v>
      </c>
      <c r="W388">
        <v>1148.9000000000001</v>
      </c>
      <c r="X388">
        <v>1175</v>
      </c>
      <c r="Y388">
        <v>1124.75</v>
      </c>
      <c r="Z388">
        <v>1189.95</v>
      </c>
      <c r="AA388">
        <v>1124.75</v>
      </c>
      <c r="AB388">
        <v>1300.05</v>
      </c>
      <c r="AC388" s="1">
        <f>(Table2[[#This Row],[Close Price]]/Table2[[#This Row],[Day Low]])-1</f>
        <v>1.8234833318826471E-2</v>
      </c>
      <c r="AD388" s="1">
        <f>(Table2[[#This Row],[Day High]]/Table2[[#This Row],[Close Price]])-1</f>
        <v>4.4022737957858382E-3</v>
      </c>
      <c r="AE388" s="1">
        <f>(Table2[[#This Row],[Close Price]]/Table2[[#This Row],[Current Week Low]])-1</f>
        <v>4.0097799511002341E-2</v>
      </c>
      <c r="AF388" s="1">
        <f>(Table2[[#This Row],[Current Week High]]/Table2[[#This Row],[Close Price]])-1</f>
        <v>1.7181689960251489E-2</v>
      </c>
      <c r="AG388" s="1">
        <f>(Table2[[#This Row],[Close Price]]/Table2[[#This Row],[Current Month Low]])-1</f>
        <v>4.0097799511002341E-2</v>
      </c>
      <c r="AH388" s="1">
        <f>(Table2[[#This Row],[Current Month High]]/Table2[[#This Row],[Close Price]])-1</f>
        <v>0.11129632004103085</v>
      </c>
      <c r="AI388">
        <v>23.195281446339202</v>
      </c>
      <c r="AJ388">
        <v>18.1606989545982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-0.12</v>
      </c>
      <c r="AM388" t="s">
        <v>3146</v>
      </c>
      <c r="AN388">
        <v>-4.55</v>
      </c>
      <c r="AO388" t="s">
        <v>3146</v>
      </c>
      <c r="AP388">
        <v>0.101872680849004</v>
      </c>
      <c r="AQ388">
        <f>(Table2[[#This Row],[Sharpe Ratio]]-AVERAGE(Table2[Sharpe Ratio]))/_xlfn.STDEV.P(Table2[Sharpe Ratio])</f>
        <v>0.53511460485886275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613</v>
      </c>
      <c r="AT388">
        <f>_xlfn.RANK.AVG(Table2[[#This Row],[6M Return vs Nifty Z-Score]],Table2[6M Return vs Nifty Z-Score])</f>
        <v>338</v>
      </c>
      <c r="AU388">
        <f>_xlfn.RANK.AVG(Table2[[#This Row],[Sharpe Ratio Z-Score]],Table2[Sharpe Ratio Z-Score])</f>
        <v>207</v>
      </c>
      <c r="AV388">
        <f>(Table2[[#This Row],[Rank 1Y]]+Table2[[#This Row],[Rank 6M]]+Table2[[#This Row],[Rank Sharpe]])/3</f>
        <v>386</v>
      </c>
    </row>
    <row r="389" spans="1:48" x14ac:dyDescent="0.3">
      <c r="A389" t="s">
        <v>650</v>
      </c>
      <c r="B389" t="s">
        <v>651</v>
      </c>
      <c r="C389" t="s">
        <v>3107</v>
      </c>
      <c r="D389" t="s">
        <v>197</v>
      </c>
      <c r="E389">
        <v>27935.51614965</v>
      </c>
      <c r="F389">
        <v>1329.45</v>
      </c>
      <c r="G389">
        <v>-25.769431821650102</v>
      </c>
      <c r="H389">
        <f>(Table2[[#This Row],[1Y Return vs Nifty]]-AVERAGE(Table2[1Y Return vs Nifty]))/_xlfn.STDEV.P(Table2[1Y Return vs Nifty])</f>
        <v>-0.79274209009950336</v>
      </c>
      <c r="I389">
        <v>0.80993787666155004</v>
      </c>
      <c r="J389">
        <f>(Table2[[#This Row],[1M Return vs Nifty]]-AVERAGE(Table2[1M Return vs Nifty]))/_xlfn.STDEV.P(Table2[1M Return vs Nifty])</f>
        <v>0.2882202658000248</v>
      </c>
      <c r="K389">
        <v>12.417401977866801</v>
      </c>
      <c r="L389">
        <f>(Table2[[#This Row],[6M Return vs Nifty]]-AVERAGE(Table2[6M Return vs Nifty]))/_xlfn.STDEV.P(Table2[6M Return vs Nifty])</f>
        <v>0.37834617623947975</v>
      </c>
      <c r="M389">
        <v>-6.1955873571630002</v>
      </c>
      <c r="N389">
        <f>(Table2[[#This Row],[1W Return vs Nifty]]-AVERAGE(Table2[1W Return vs Nifty]))/_xlfn.STDEV.P(Table2[1W Return vs Nifty])</f>
        <v>-0.388076625666329</v>
      </c>
      <c r="O389">
        <v>1387.75</v>
      </c>
      <c r="P389">
        <v>1384.77532373546</v>
      </c>
      <c r="Q389">
        <v>1295.00824298319</v>
      </c>
      <c r="R389">
        <v>33.7370981186452</v>
      </c>
      <c r="S389" s="1">
        <f>(Table2[[#This Row],[Close Price]]-Table2[[#This Row],[20D EMA]])/Table2[[#This Row],[20D EMA]]</f>
        <v>-4.2010448567825584E-2</v>
      </c>
      <c r="T389" s="1">
        <f>(Table2[[#This Row],[Close Price]]-Table2[[#This Row],[50D EMA]])/Table2[[#This Row],[50D EMA]]</f>
        <v>-3.9952563269410921E-2</v>
      </c>
      <c r="U389" s="1">
        <f>(Table2[[#This Row],[Close Price]]-Table2[[#This Row],[200D EMA]])/Table2[[#This Row],[200D EMA]]</f>
        <v>2.6595782075849759E-2</v>
      </c>
      <c r="V389">
        <v>0.86171616704043397</v>
      </c>
      <c r="W389">
        <v>1298.9000000000001</v>
      </c>
      <c r="X389">
        <v>1338.05</v>
      </c>
      <c r="Y389">
        <v>1296.0999999999999</v>
      </c>
      <c r="Z389">
        <v>1374.4</v>
      </c>
      <c r="AA389">
        <v>1296.0999999999999</v>
      </c>
      <c r="AB389">
        <v>1497.55</v>
      </c>
      <c r="AC389" s="1">
        <f>(Table2[[#This Row],[Close Price]]/Table2[[#This Row],[Day Low]])-1</f>
        <v>2.3519901455077319E-2</v>
      </c>
      <c r="AD389" s="1">
        <f>(Table2[[#This Row],[Day High]]/Table2[[#This Row],[Close Price]])-1</f>
        <v>6.4688404979502678E-3</v>
      </c>
      <c r="AE389" s="1">
        <f>(Table2[[#This Row],[Close Price]]/Table2[[#This Row],[Current Week Low]])-1</f>
        <v>2.5731039271661205E-2</v>
      </c>
      <c r="AF389" s="1">
        <f>(Table2[[#This Row],[Current Week High]]/Table2[[#This Row],[Close Price]])-1</f>
        <v>3.3810974463123866E-2</v>
      </c>
      <c r="AG389" s="1">
        <f>(Table2[[#This Row],[Close Price]]/Table2[[#This Row],[Current Month Low]])-1</f>
        <v>2.5731039271661205E-2</v>
      </c>
      <c r="AH389" s="1">
        <f>(Table2[[#This Row],[Current Month High]]/Table2[[#This Row],[Close Price]])-1</f>
        <v>0.12644326601226075</v>
      </c>
      <c r="AI389">
        <v>13.2761668359095</v>
      </c>
      <c r="AJ389">
        <v>32.540750710333398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0.06</v>
      </c>
      <c r="AM389" t="s">
        <v>3147</v>
      </c>
      <c r="AN389">
        <v>-7.31</v>
      </c>
      <c r="AO389" t="s">
        <v>3146</v>
      </c>
      <c r="AP389">
        <v>4.6808654920136E-2</v>
      </c>
      <c r="AQ389">
        <f>(Table2[[#This Row],[Sharpe Ratio]]-AVERAGE(Table2[Sharpe Ratio]))/_xlfn.STDEV.P(Table2[Sharpe Ratio])</f>
        <v>-0.11936106966948024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-0.63361334339580799</v>
      </c>
      <c r="AS389">
        <f>_xlfn.RANK.AVG(Table2[[#This Row],[1Y Return vs Nifty Z-Score]],Table2[1Y Return vs Nifty Z-Score])</f>
        <v>586</v>
      </c>
      <c r="AT389">
        <f>_xlfn.RANK.AVG(Table2[[#This Row],[6M Return vs Nifty Z-Score]],Table2[6M Return vs Nifty Z-Score])</f>
        <v>202</v>
      </c>
      <c r="AU389">
        <f>_xlfn.RANK.AVG(Table2[[#This Row],[Sharpe Ratio Z-Score]],Table2[Sharpe Ratio Z-Score])</f>
        <v>370</v>
      </c>
      <c r="AV389">
        <f>(Table2[[#This Row],[Rank 1Y]]+Table2[[#This Row],[Rank 6M]]+Table2[[#This Row],[Rank Sharpe]])/3</f>
        <v>386</v>
      </c>
    </row>
    <row r="390" spans="1:48" x14ac:dyDescent="0.3">
      <c r="A390" t="s">
        <v>540</v>
      </c>
      <c r="B390" t="s">
        <v>541</v>
      </c>
      <c r="C390" t="s">
        <v>3100</v>
      </c>
      <c r="D390" t="s">
        <v>21</v>
      </c>
      <c r="E390">
        <v>37160.501581875003</v>
      </c>
      <c r="F390">
        <v>1368.75</v>
      </c>
      <c r="G390">
        <v>-12.9860984933122</v>
      </c>
      <c r="H390">
        <f>(Table2[[#This Row],[1Y Return vs Nifty]]-AVERAGE(Table2[1Y Return vs Nifty]))/_xlfn.STDEV.P(Table2[1Y Return vs Nifty])</f>
        <v>-0.56515036694024845</v>
      </c>
      <c r="I390">
        <v>-8.8009391606454592</v>
      </c>
      <c r="J390">
        <f>(Table2[[#This Row],[1M Return vs Nifty]]-AVERAGE(Table2[1M Return vs Nifty]))/_xlfn.STDEV.P(Table2[1M Return vs Nifty])</f>
        <v>-0.82285432113848811</v>
      </c>
      <c r="K390">
        <v>-17.317068121320499</v>
      </c>
      <c r="L390">
        <f>(Table2[[#This Row],[6M Return vs Nifty]]-AVERAGE(Table2[6M Return vs Nifty]))/_xlfn.STDEV.P(Table2[6M Return vs Nifty])</f>
        <v>-0.69401886030862359</v>
      </c>
      <c r="M390">
        <v>-19.765030044362302</v>
      </c>
      <c r="N390">
        <f>(Table2[[#This Row],[1W Return vs Nifty]]-AVERAGE(Table2[1W Return vs Nifty]))/_xlfn.STDEV.P(Table2[1W Return vs Nifty])</f>
        <v>-3.3417970334424449</v>
      </c>
      <c r="O390">
        <v>1614.51</v>
      </c>
      <c r="P390">
        <v>1680.1255069441299</v>
      </c>
      <c r="Q390">
        <v>1589.0797123459199</v>
      </c>
      <c r="R390">
        <v>13.7662439588544</v>
      </c>
      <c r="S390" s="1">
        <f>(Table2[[#This Row],[Close Price]]-Table2[[#This Row],[20D EMA]])/Table2[[#This Row],[20D EMA]]</f>
        <v>-0.15221955887544827</v>
      </c>
      <c r="T390" s="1">
        <f>(Table2[[#This Row],[Close Price]]-Table2[[#This Row],[50D EMA]])/Table2[[#This Row],[50D EMA]]</f>
        <v>-0.18532871839465756</v>
      </c>
      <c r="U390" s="1">
        <f>(Table2[[#This Row],[Close Price]]-Table2[[#This Row],[200D EMA]])/Table2[[#This Row],[200D EMA]]</f>
        <v>-0.13865239775835567</v>
      </c>
      <c r="V390">
        <v>2.1587473117272</v>
      </c>
      <c r="W390">
        <v>1309.05</v>
      </c>
      <c r="X390">
        <v>1385.95</v>
      </c>
      <c r="Y390">
        <v>1309.05</v>
      </c>
      <c r="Z390">
        <v>1423</v>
      </c>
      <c r="AA390">
        <v>1309.05</v>
      </c>
      <c r="AB390">
        <v>1822.9</v>
      </c>
      <c r="AC390" s="1">
        <f>(Table2[[#This Row],[Close Price]]/Table2[[#This Row],[Day Low]])-1</f>
        <v>4.5605591841411774E-2</v>
      </c>
      <c r="AD390" s="1">
        <f>(Table2[[#This Row],[Day High]]/Table2[[#This Row],[Close Price]])-1</f>
        <v>1.2566210045662052E-2</v>
      </c>
      <c r="AE390" s="1">
        <f>(Table2[[#This Row],[Close Price]]/Table2[[#This Row],[Current Week Low]])-1</f>
        <v>4.5605591841411774E-2</v>
      </c>
      <c r="AF390" s="1">
        <f>(Table2[[#This Row],[Current Week High]]/Table2[[#This Row],[Close Price]])-1</f>
        <v>3.9634703196347099E-2</v>
      </c>
      <c r="AG390" s="1">
        <f>(Table2[[#This Row],[Close Price]]/Table2[[#This Row],[Current Month Low]])-1</f>
        <v>4.5605591841411774E-2</v>
      </c>
      <c r="AH390" s="1">
        <f>(Table2[[#This Row],[Current Month High]]/Table2[[#This Row],[Close Price]])-1</f>
        <v>0.33179908675799097</v>
      </c>
      <c r="AI390">
        <v>40.909589041095899</v>
      </c>
      <c r="AJ390">
        <v>21.343085106382901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-0.28000000000000003</v>
      </c>
      <c r="AM390" t="s">
        <v>3146</v>
      </c>
      <c r="AN390">
        <v>-23.49</v>
      </c>
      <c r="AO390" t="s">
        <v>3146</v>
      </c>
      <c r="AP390">
        <v>0.15370941976469599</v>
      </c>
      <c r="AQ390">
        <f>(Table2[[#This Row],[Sharpe Ratio]]-AVERAGE(Table2[Sharpe Ratio]))/_xlfn.STDEV.P(Table2[Sharpe Ratio])</f>
        <v>1.1512316448846458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508</v>
      </c>
      <c r="AT390">
        <f>_xlfn.RANK.AVG(Table2[[#This Row],[6M Return vs Nifty Z-Score]],Table2[6M Return vs Nifty Z-Score])</f>
        <v>555</v>
      </c>
      <c r="AU390">
        <f>_xlfn.RANK.AVG(Table2[[#This Row],[Sharpe Ratio Z-Score]],Table2[Sharpe Ratio Z-Score])</f>
        <v>96</v>
      </c>
      <c r="AV390">
        <f>(Table2[[#This Row],[Rank 1Y]]+Table2[[#This Row],[Rank 6M]]+Table2[[#This Row],[Rank Sharpe]])/3</f>
        <v>386.33333333333331</v>
      </c>
    </row>
    <row r="391" spans="1:48" x14ac:dyDescent="0.3">
      <c r="A391" t="s">
        <v>1290</v>
      </c>
      <c r="B391" t="s">
        <v>1291</v>
      </c>
      <c r="C391" t="s">
        <v>3105</v>
      </c>
      <c r="D391" t="s">
        <v>51</v>
      </c>
      <c r="E391">
        <v>8533.6315828749994</v>
      </c>
      <c r="F391">
        <v>491.95</v>
      </c>
      <c r="G391">
        <v>-9.4524836997454003</v>
      </c>
      <c r="H391">
        <f>(Table2[[#This Row],[1Y Return vs Nifty]]-AVERAGE(Table2[1Y Return vs Nifty]))/_xlfn.STDEV.P(Table2[1Y Return vs Nifty])</f>
        <v>-0.50223864750114744</v>
      </c>
      <c r="I391">
        <v>0.22491478788416</v>
      </c>
      <c r="J391">
        <f>(Table2[[#This Row],[1M Return vs Nifty]]-AVERAGE(Table2[1M Return vs Nifty]))/_xlfn.STDEV.P(Table2[1M Return vs Nifty])</f>
        <v>0.22058811483298213</v>
      </c>
      <c r="K391">
        <v>18.039630098358199</v>
      </c>
      <c r="L391">
        <f>(Table2[[#This Row],[6M Return vs Nifty]]-AVERAGE(Table2[6M Return vs Nifty]))/_xlfn.STDEV.P(Table2[6M Return vs Nifty])</f>
        <v>0.58111020209233399</v>
      </c>
      <c r="M391">
        <v>-4.4247558114396499</v>
      </c>
      <c r="N391">
        <f>(Table2[[#This Row],[1W Return vs Nifty]]-AVERAGE(Table2[1W Return vs Nifty]))/_xlfn.STDEV.P(Table2[1W Return vs Nifty])</f>
        <v>-2.6119167677829285E-3</v>
      </c>
      <c r="O391">
        <v>497.19</v>
      </c>
      <c r="P391">
        <v>492.471493631501</v>
      </c>
      <c r="Q391">
        <v>430.310149833796</v>
      </c>
      <c r="R391">
        <v>48.213216005168803</v>
      </c>
      <c r="S391" s="1">
        <f>(Table2[[#This Row],[Close Price]]-Table2[[#This Row],[20D EMA]])/Table2[[#This Row],[20D EMA]]</f>
        <v>-1.0539230475271041E-2</v>
      </c>
      <c r="T391" s="1">
        <f>(Table2[[#This Row],[Close Price]]-Table2[[#This Row],[50D EMA]])/Table2[[#This Row],[50D EMA]]</f>
        <v>-1.0589316097374595E-3</v>
      </c>
      <c r="U391" s="1">
        <f>(Table2[[#This Row],[Close Price]]-Table2[[#This Row],[200D EMA]])/Table2[[#This Row],[200D EMA]]</f>
        <v>0.14324516907168447</v>
      </c>
      <c r="V391">
        <v>0.31655485747281298</v>
      </c>
      <c r="W391">
        <v>480.55</v>
      </c>
      <c r="X391">
        <v>510</v>
      </c>
      <c r="Y391">
        <v>472.5</v>
      </c>
      <c r="Z391">
        <v>510</v>
      </c>
      <c r="AA391">
        <v>465</v>
      </c>
      <c r="AB391">
        <v>532.85</v>
      </c>
      <c r="AC391" s="1">
        <f>(Table2[[#This Row],[Close Price]]/Table2[[#This Row],[Day Low]])-1</f>
        <v>2.3722817604827862E-2</v>
      </c>
      <c r="AD391" s="1">
        <f>(Table2[[#This Row],[Day High]]/Table2[[#This Row],[Close Price]])-1</f>
        <v>3.6690720601687099E-2</v>
      </c>
      <c r="AE391" s="1">
        <f>(Table2[[#This Row],[Close Price]]/Table2[[#This Row],[Current Week Low]])-1</f>
        <v>4.1164021164021181E-2</v>
      </c>
      <c r="AF391" s="1">
        <f>(Table2[[#This Row],[Current Week High]]/Table2[[#This Row],[Close Price]])-1</f>
        <v>3.6690720601687099E-2</v>
      </c>
      <c r="AG391" s="1">
        <f>(Table2[[#This Row],[Close Price]]/Table2[[#This Row],[Current Month Low]])-1</f>
        <v>5.7956989247311741E-2</v>
      </c>
      <c r="AH391" s="1">
        <f>(Table2[[#This Row],[Current Month High]]/Table2[[#This Row],[Close Price]])-1</f>
        <v>8.313853033844909E-2</v>
      </c>
      <c r="AI391">
        <v>12.480943185283</v>
      </c>
      <c r="AJ391">
        <v>53.974960876369302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0.02</v>
      </c>
      <c r="AM391" t="s">
        <v>3147</v>
      </c>
      <c r="AN391">
        <v>-5.96</v>
      </c>
      <c r="AO391" t="s">
        <v>3146</v>
      </c>
      <c r="AQ391">
        <f>(Table2[[#This Row],[Sharpe Ratio]]-AVERAGE(Table2[Sharpe Ratio]))/_xlfn.STDEV.P(Table2[Sharpe Ratio])</f>
        <v>-0.67571570385832558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-0.37886795120193983</v>
      </c>
      <c r="AS391">
        <f>_xlfn.RANK.AVG(Table2[[#This Row],[1Y Return vs Nifty Z-Score]],Table2[1Y Return vs Nifty Z-Score])</f>
        <v>484</v>
      </c>
      <c r="AT391">
        <f>_xlfn.RANK.AVG(Table2[[#This Row],[6M Return vs Nifty Z-Score]],Table2[6M Return vs Nifty Z-Score])</f>
        <v>154</v>
      </c>
      <c r="AU391">
        <f>_xlfn.RANK.AVG(Table2[[#This Row],[Sharpe Ratio Z-Score]],Table2[Sharpe Ratio Z-Score])</f>
        <v>521.5</v>
      </c>
      <c r="AV391">
        <f>(Table2[[#This Row],[Rank 1Y]]+Table2[[#This Row],[Rank 6M]]+Table2[[#This Row],[Rank Sharpe]])/3</f>
        <v>386.5</v>
      </c>
    </row>
    <row r="392" spans="1:48" x14ac:dyDescent="0.3">
      <c r="A392" t="s">
        <v>1074</v>
      </c>
      <c r="B392" t="s">
        <v>1075</v>
      </c>
      <c r="C392" t="s">
        <v>3107</v>
      </c>
      <c r="D392" t="s">
        <v>264</v>
      </c>
      <c r="E392">
        <v>11806.84369419</v>
      </c>
      <c r="F392">
        <v>4949.3</v>
      </c>
      <c r="G392">
        <v>-25.161197213345499</v>
      </c>
      <c r="H392">
        <f>(Table2[[#This Row],[1Y Return vs Nifty]]-AVERAGE(Table2[1Y Return vs Nifty]))/_xlfn.STDEV.P(Table2[1Y Return vs Nifty])</f>
        <v>-0.78191321166587346</v>
      </c>
      <c r="I392">
        <v>-15.937894359559399</v>
      </c>
      <c r="J392">
        <f>(Table2[[#This Row],[1M Return vs Nifty]]-AVERAGE(Table2[1M Return vs Nifty]))/_xlfn.STDEV.P(Table2[1M Return vs Nifty])</f>
        <v>-1.6479288194231831</v>
      </c>
      <c r="K392">
        <v>3.8336167865780801</v>
      </c>
      <c r="L392">
        <f>(Table2[[#This Row],[6M Return vs Nifty]]-AVERAGE(Table2[6M Return vs Nifty]))/_xlfn.STDEV.P(Table2[6M Return vs Nifty])</f>
        <v>6.8774453936313956E-2</v>
      </c>
      <c r="M392">
        <v>-15.893841754356901</v>
      </c>
      <c r="N392">
        <f>(Table2[[#This Row],[1W Return vs Nifty]]-AVERAGE(Table2[1W Return vs Nifty]))/_xlfn.STDEV.P(Table2[1W Return vs Nifty])</f>
        <v>-2.49913841303208</v>
      </c>
      <c r="O392">
        <v>5746.53</v>
      </c>
      <c r="P392">
        <v>5859.9474147504598</v>
      </c>
      <c r="Q392">
        <v>5237.7186562229499</v>
      </c>
      <c r="R392">
        <v>12.4872393175881</v>
      </c>
      <c r="S392" s="1">
        <f>(Table2[[#This Row],[Close Price]]-Table2[[#This Row],[20D EMA]])/Table2[[#This Row],[20D EMA]]</f>
        <v>-0.13873241765030367</v>
      </c>
      <c r="T392" s="1">
        <f>(Table2[[#This Row],[Close Price]]-Table2[[#This Row],[50D EMA]])/Table2[[#This Row],[50D EMA]]</f>
        <v>-0.15540197723587229</v>
      </c>
      <c r="U392" s="1">
        <f>(Table2[[#This Row],[Close Price]]-Table2[[#This Row],[200D EMA]])/Table2[[#This Row],[200D EMA]]</f>
        <v>-5.5065702293932609E-2</v>
      </c>
      <c r="V392">
        <v>0.67768776095140004</v>
      </c>
      <c r="W392">
        <v>4833</v>
      </c>
      <c r="X392">
        <v>5005.5</v>
      </c>
      <c r="Y392">
        <v>4833</v>
      </c>
      <c r="Z392">
        <v>5176.95</v>
      </c>
      <c r="AA392">
        <v>4833</v>
      </c>
      <c r="AB392">
        <v>6618.95</v>
      </c>
      <c r="AC392" s="1">
        <f>(Table2[[#This Row],[Close Price]]/Table2[[#This Row],[Day Low]])-1</f>
        <v>2.4063728533002315E-2</v>
      </c>
      <c r="AD392" s="1">
        <f>(Table2[[#This Row],[Day High]]/Table2[[#This Row],[Close Price]])-1</f>
        <v>1.1355141131069058E-2</v>
      </c>
      <c r="AE392" s="1">
        <f>(Table2[[#This Row],[Close Price]]/Table2[[#This Row],[Current Week Low]])-1</f>
        <v>2.4063728533002315E-2</v>
      </c>
      <c r="AF392" s="1">
        <f>(Table2[[#This Row],[Current Week High]]/Table2[[#This Row],[Close Price]])-1</f>
        <v>4.5996403531812557E-2</v>
      </c>
      <c r="AG392" s="1">
        <f>(Table2[[#This Row],[Close Price]]/Table2[[#This Row],[Current Month Low]])-1</f>
        <v>2.4063728533002315E-2</v>
      </c>
      <c r="AH392" s="1">
        <f>(Table2[[#This Row],[Current Month High]]/Table2[[#This Row],[Close Price]])-1</f>
        <v>0.33735073646778324</v>
      </c>
      <c r="AI392">
        <v>43.883983593639499</v>
      </c>
      <c r="AJ392">
        <v>30.862891817929398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0.01</v>
      </c>
      <c r="AM392" t="s">
        <v>3147</v>
      </c>
      <c r="AN392">
        <v>-20.53</v>
      </c>
      <c r="AO392" t="s">
        <v>3146</v>
      </c>
      <c r="AP392">
        <v>7.6939074574313995E-2</v>
      </c>
      <c r="AQ392">
        <f>(Table2[[#This Row],[Sharpe Ratio]]-AVERAGE(Table2[Sharpe Ratio]))/_xlfn.STDEV.P(Table2[Sharpe Ratio])</f>
        <v>0.23876070574272998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582</v>
      </c>
      <c r="AT392">
        <f>_xlfn.RANK.AVG(Table2[[#This Row],[6M Return vs Nifty Z-Score]],Table2[6M Return vs Nifty Z-Score])</f>
        <v>302</v>
      </c>
      <c r="AU392">
        <f>_xlfn.RANK.AVG(Table2[[#This Row],[Sharpe Ratio Z-Score]],Table2[Sharpe Ratio Z-Score])</f>
        <v>276</v>
      </c>
      <c r="AV392">
        <f>(Table2[[#This Row],[Rank 1Y]]+Table2[[#This Row],[Rank 6M]]+Table2[[#This Row],[Rank Sharpe]])/3</f>
        <v>386.66666666666669</v>
      </c>
    </row>
    <row r="393" spans="1:48" x14ac:dyDescent="0.3">
      <c r="A393" t="s">
        <v>699</v>
      </c>
      <c r="B393" t="s">
        <v>700</v>
      </c>
      <c r="C393" t="s">
        <v>3105</v>
      </c>
      <c r="D393" t="s">
        <v>249</v>
      </c>
      <c r="E393">
        <v>25013.775678599999</v>
      </c>
      <c r="F393">
        <v>1231.5999999999999</v>
      </c>
      <c r="G393">
        <v>-6.7959217750738796</v>
      </c>
      <c r="H393">
        <f>(Table2[[#This Row],[1Y Return vs Nifty]]-AVERAGE(Table2[1Y Return vs Nifty]))/_xlfn.STDEV.P(Table2[1Y Return vs Nifty])</f>
        <v>-0.4549417891164127</v>
      </c>
      <c r="I393">
        <v>8.6975551124815809</v>
      </c>
      <c r="J393">
        <f>(Table2[[#This Row],[1M Return vs Nifty]]-AVERAGE(Table2[1M Return vs Nifty]))/_xlfn.STDEV.P(Table2[1M Return vs Nifty])</f>
        <v>1.2000757632951271</v>
      </c>
      <c r="K393">
        <v>-10.800845352512599</v>
      </c>
      <c r="L393">
        <f>(Table2[[#This Row],[6M Return vs Nifty]]-AVERAGE(Table2[6M Return vs Nifty]))/_xlfn.STDEV.P(Table2[6M Return vs Nifty])</f>
        <v>-0.45901317686046778</v>
      </c>
      <c r="M393">
        <v>-2.0622067195528602</v>
      </c>
      <c r="N393">
        <f>(Table2[[#This Row],[1W Return vs Nifty]]-AVERAGE(Table2[1W Return vs Nifty]))/_xlfn.STDEV.P(Table2[1W Return vs Nifty])</f>
        <v>0.51165455886735212</v>
      </c>
      <c r="O393">
        <v>1249.47</v>
      </c>
      <c r="P393">
        <v>1252.7961866012399</v>
      </c>
      <c r="Q393">
        <v>1224.0239223491401</v>
      </c>
      <c r="R393">
        <v>37.320800192422801</v>
      </c>
      <c r="S393" s="1">
        <f>(Table2[[#This Row],[Close Price]]-Table2[[#This Row],[20D EMA]])/Table2[[#This Row],[20D EMA]]</f>
        <v>-1.4302064075167965E-2</v>
      </c>
      <c r="T393" s="1">
        <f>(Table2[[#This Row],[Close Price]]-Table2[[#This Row],[50D EMA]])/Table2[[#This Row],[50D EMA]]</f>
        <v>-1.6919102107697169E-2</v>
      </c>
      <c r="U393" s="1">
        <f>(Table2[[#This Row],[Close Price]]-Table2[[#This Row],[200D EMA]])/Table2[[#This Row],[200D EMA]]</f>
        <v>6.189484954117439E-3</v>
      </c>
      <c r="V393">
        <v>0.63031783825157595</v>
      </c>
      <c r="W393">
        <v>1213.4000000000001</v>
      </c>
      <c r="X393">
        <v>1253.95</v>
      </c>
      <c r="Y393">
        <v>1213.4000000000001</v>
      </c>
      <c r="Z393">
        <v>1260</v>
      </c>
      <c r="AA393">
        <v>1189.3</v>
      </c>
      <c r="AB393">
        <v>1297.5</v>
      </c>
      <c r="AC393" s="1">
        <f>(Table2[[#This Row],[Close Price]]/Table2[[#This Row],[Day Low]])-1</f>
        <v>1.4999175869457648E-2</v>
      </c>
      <c r="AD393" s="1">
        <f>(Table2[[#This Row],[Day High]]/Table2[[#This Row],[Close Price]])-1</f>
        <v>1.8147125690159305E-2</v>
      </c>
      <c r="AE393" s="1">
        <f>(Table2[[#This Row],[Close Price]]/Table2[[#This Row],[Current Week Low]])-1</f>
        <v>1.4999175869457648E-2</v>
      </c>
      <c r="AF393" s="1">
        <f>(Table2[[#This Row],[Current Week High]]/Table2[[#This Row],[Close Price]])-1</f>
        <v>2.305943488145501E-2</v>
      </c>
      <c r="AG393" s="1">
        <f>(Table2[[#This Row],[Close Price]]/Table2[[#This Row],[Current Month Low]])-1</f>
        <v>3.5567140334650693E-2</v>
      </c>
      <c r="AH393" s="1">
        <f>(Table2[[#This Row],[Current Month High]]/Table2[[#This Row],[Close Price]])-1</f>
        <v>5.3507632348165135E-2</v>
      </c>
      <c r="AI393">
        <v>17.3189347190646</v>
      </c>
      <c r="AJ393">
        <v>24.529828109201201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-0.02</v>
      </c>
      <c r="AM393" t="s">
        <v>3146</v>
      </c>
      <c r="AN393">
        <v>0.85</v>
      </c>
      <c r="AO393" t="s">
        <v>3147</v>
      </c>
      <c r="AP393">
        <v>0.10238061461166099</v>
      </c>
      <c r="AQ393">
        <f>(Table2[[#This Row],[Sharpe Ratio]]-AVERAGE(Table2[Sharpe Ratio]))/_xlfn.STDEV.P(Table2[Sharpe Ratio])</f>
        <v>0.54115176408074916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468</v>
      </c>
      <c r="AT393">
        <f>_xlfn.RANK.AVG(Table2[[#This Row],[6M Return vs Nifty Z-Score]],Table2[6M Return vs Nifty Z-Score])</f>
        <v>489</v>
      </c>
      <c r="AU393">
        <f>_xlfn.RANK.AVG(Table2[[#This Row],[Sharpe Ratio Z-Score]],Table2[Sharpe Ratio Z-Score])</f>
        <v>204</v>
      </c>
      <c r="AV393">
        <f>(Table2[[#This Row],[Rank 1Y]]+Table2[[#This Row],[Rank 6M]]+Table2[[#This Row],[Rank Sharpe]])/3</f>
        <v>387</v>
      </c>
    </row>
    <row r="394" spans="1:48" x14ac:dyDescent="0.3">
      <c r="A394" t="s">
        <v>1294</v>
      </c>
      <c r="B394" t="s">
        <v>1295</v>
      </c>
      <c r="C394" t="s">
        <v>3115</v>
      </c>
      <c r="D394" t="s">
        <v>422</v>
      </c>
      <c r="E394">
        <v>8527.4429617000005</v>
      </c>
      <c r="F394">
        <v>154.57</v>
      </c>
      <c r="G394">
        <v>-4.0510367986971296</v>
      </c>
      <c r="H394">
        <f>(Table2[[#This Row],[1Y Return vs Nifty]]-AVERAGE(Table2[1Y Return vs Nifty]))/_xlfn.STDEV.P(Table2[1Y Return vs Nifty])</f>
        <v>-0.40607244607404047</v>
      </c>
      <c r="I394">
        <v>-9.6517935420612702</v>
      </c>
      <c r="J394">
        <f>(Table2[[#This Row],[1M Return vs Nifty]]-AVERAGE(Table2[1M Return vs Nifty]))/_xlfn.STDEV.P(Table2[1M Return vs Nifty])</f>
        <v>-0.92121815169284194</v>
      </c>
      <c r="K394">
        <v>-6.3955488602484802</v>
      </c>
      <c r="L394">
        <f>(Table2[[#This Row],[6M Return vs Nifty]]-AVERAGE(Table2[6M Return vs Nifty]))/_xlfn.STDEV.P(Table2[6M Return vs Nifty])</f>
        <v>-0.30013743708190138</v>
      </c>
      <c r="M394">
        <v>-8.2928977956851195</v>
      </c>
      <c r="N394">
        <f>(Table2[[#This Row],[1W Return vs Nifty]]-AVERAGE(Table2[1W Return vs Nifty]))/_xlfn.STDEV.P(Table2[1W Return vs Nifty])</f>
        <v>-0.84460743437438091</v>
      </c>
      <c r="O394">
        <v>167.32</v>
      </c>
      <c r="P394">
        <v>178.370311983058</v>
      </c>
      <c r="Q394">
        <v>171.21176496635701</v>
      </c>
      <c r="R394">
        <v>32.970354509240501</v>
      </c>
      <c r="S394" s="1">
        <f>(Table2[[#This Row],[Close Price]]-Table2[[#This Row],[20D EMA]])/Table2[[#This Row],[20D EMA]]</f>
        <v>-7.6201290939517094E-2</v>
      </c>
      <c r="T394" s="1">
        <f>(Table2[[#This Row],[Close Price]]-Table2[[#This Row],[50D EMA]])/Table2[[#This Row],[50D EMA]]</f>
        <v>-0.13343202530989917</v>
      </c>
      <c r="U394" s="1">
        <f>(Table2[[#This Row],[Close Price]]-Table2[[#This Row],[200D EMA]])/Table2[[#This Row],[200D EMA]]</f>
        <v>-9.7199891430516536E-2</v>
      </c>
      <c r="V394">
        <v>0.52018467175984895</v>
      </c>
      <c r="W394">
        <v>151</v>
      </c>
      <c r="X394">
        <v>157.49</v>
      </c>
      <c r="Y394">
        <v>147.93</v>
      </c>
      <c r="Z394">
        <v>157.49</v>
      </c>
      <c r="AA394">
        <v>147.80000000000001</v>
      </c>
      <c r="AB394">
        <v>189.3</v>
      </c>
      <c r="AC394" s="1">
        <f>(Table2[[#This Row],[Close Price]]/Table2[[#This Row],[Day Low]])-1</f>
        <v>2.3642384105960312E-2</v>
      </c>
      <c r="AD394" s="1">
        <f>(Table2[[#This Row],[Day High]]/Table2[[#This Row],[Close Price]])-1</f>
        <v>1.8891117293135862E-2</v>
      </c>
      <c r="AE394" s="1">
        <f>(Table2[[#This Row],[Close Price]]/Table2[[#This Row],[Current Week Low]])-1</f>
        <v>4.4886094774555518E-2</v>
      </c>
      <c r="AF394" s="1">
        <f>(Table2[[#This Row],[Current Week High]]/Table2[[#This Row],[Close Price]])-1</f>
        <v>1.8891117293135862E-2</v>
      </c>
      <c r="AG394" s="1">
        <f>(Table2[[#This Row],[Close Price]]/Table2[[#This Row],[Current Month Low]])-1</f>
        <v>4.5805142083896966E-2</v>
      </c>
      <c r="AH394" s="1">
        <f>(Table2[[#This Row],[Current Month High]]/Table2[[#This Row],[Close Price]])-1</f>
        <v>0.22468784369541317</v>
      </c>
      <c r="AI394">
        <v>58.504237562269502</v>
      </c>
      <c r="AJ394">
        <v>30.548986486486399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-0.21</v>
      </c>
      <c r="AM394" t="s">
        <v>3146</v>
      </c>
      <c r="AN394">
        <v>-14.04</v>
      </c>
      <c r="AO394" t="s">
        <v>3146</v>
      </c>
      <c r="AP394">
        <v>7.3294477765445995E-2</v>
      </c>
      <c r="AQ394">
        <f>(Table2[[#This Row],[Sharpe Ratio]]-AVERAGE(Table2[Sharpe Ratio]))/_xlfn.STDEV.P(Table2[Sharpe Ratio])</f>
        <v>0.19544204324701864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448</v>
      </c>
      <c r="AT394">
        <f>_xlfn.RANK.AVG(Table2[[#This Row],[6M Return vs Nifty Z-Score]],Table2[6M Return vs Nifty Z-Score])</f>
        <v>428</v>
      </c>
      <c r="AU394">
        <f>_xlfn.RANK.AVG(Table2[[#This Row],[Sharpe Ratio Z-Score]],Table2[Sharpe Ratio Z-Score])</f>
        <v>288</v>
      </c>
      <c r="AV394">
        <f>(Table2[[#This Row],[Rank 1Y]]+Table2[[#This Row],[Rank 6M]]+Table2[[#This Row],[Rank Sharpe]])/3</f>
        <v>388</v>
      </c>
    </row>
    <row r="395" spans="1:48" x14ac:dyDescent="0.3">
      <c r="A395" t="s">
        <v>380</v>
      </c>
      <c r="B395" t="s">
        <v>381</v>
      </c>
      <c r="C395" t="s">
        <v>3112</v>
      </c>
      <c r="D395" t="s">
        <v>194</v>
      </c>
      <c r="E395">
        <v>61121.733749940002</v>
      </c>
      <c r="F395">
        <v>208.15</v>
      </c>
      <c r="G395">
        <v>-4.5177561382533504</v>
      </c>
      <c r="H395">
        <f>(Table2[[#This Row],[1Y Return vs Nifty]]-AVERAGE(Table2[1Y Return vs Nifty]))/_xlfn.STDEV.P(Table2[1Y Return vs Nifty])</f>
        <v>-0.41438181703332533</v>
      </c>
      <c r="I395">
        <v>-4.9697224716573496</v>
      </c>
      <c r="J395">
        <f>(Table2[[#This Row],[1M Return vs Nifty]]-AVERAGE(Table2[1M Return vs Nifty]))/_xlfn.STDEV.P(Table2[1M Return vs Nifty])</f>
        <v>-0.37994286949201517</v>
      </c>
      <c r="K395">
        <v>4.2481536473477801</v>
      </c>
      <c r="L395">
        <f>(Table2[[#This Row],[6M Return vs Nifty]]-AVERAGE(Table2[6M Return vs Nifty]))/_xlfn.STDEV.P(Table2[6M Return vs Nifty])</f>
        <v>8.3724605540394001E-2</v>
      </c>
      <c r="M395">
        <v>-2.8881877608819599</v>
      </c>
      <c r="N395">
        <f>(Table2[[#This Row],[1W Return vs Nifty]]-AVERAGE(Table2[1W Return vs Nifty]))/_xlfn.STDEV.P(Table2[1W Return vs Nifty])</f>
        <v>0.33185962443637285</v>
      </c>
      <c r="O395">
        <v>221.41</v>
      </c>
      <c r="P395">
        <v>230.19658822503601</v>
      </c>
      <c r="Q395">
        <v>215.849133196005</v>
      </c>
      <c r="R395">
        <v>25.320506096416</v>
      </c>
      <c r="S395" s="1">
        <f>(Table2[[#This Row],[Close Price]]-Table2[[#This Row],[20D EMA]])/Table2[[#This Row],[20D EMA]]</f>
        <v>-5.9888893907230886E-2</v>
      </c>
      <c r="T395" s="1">
        <f>(Table2[[#This Row],[Close Price]]-Table2[[#This Row],[50D EMA]])/Table2[[#This Row],[50D EMA]]</f>
        <v>-9.5772871331540582E-2</v>
      </c>
      <c r="U395" s="1">
        <f>(Table2[[#This Row],[Close Price]]-Table2[[#This Row],[200D EMA]])/Table2[[#This Row],[200D EMA]]</f>
        <v>-3.5669048478474463E-2</v>
      </c>
      <c r="V395">
        <v>0.87080759706576705</v>
      </c>
      <c r="W395">
        <v>206.18</v>
      </c>
      <c r="X395">
        <v>212.5</v>
      </c>
      <c r="Y395">
        <v>206.18</v>
      </c>
      <c r="Z395">
        <v>216.4</v>
      </c>
      <c r="AA395">
        <v>206.18</v>
      </c>
      <c r="AB395">
        <v>242.19</v>
      </c>
      <c r="AC395" s="1">
        <f>(Table2[[#This Row],[Close Price]]/Table2[[#This Row],[Day Low]])-1</f>
        <v>9.5547579784653891E-3</v>
      </c>
      <c r="AD395" s="1">
        <f>(Table2[[#This Row],[Day High]]/Table2[[#This Row],[Close Price]])-1</f>
        <v>2.0898390583713677E-2</v>
      </c>
      <c r="AE395" s="1">
        <f>(Table2[[#This Row],[Close Price]]/Table2[[#This Row],[Current Week Low]])-1</f>
        <v>9.5547579784653891E-3</v>
      </c>
      <c r="AF395" s="1">
        <f>(Table2[[#This Row],[Current Week High]]/Table2[[#This Row],[Close Price]])-1</f>
        <v>3.9634878693250108E-2</v>
      </c>
      <c r="AG395" s="1">
        <f>(Table2[[#This Row],[Close Price]]/Table2[[#This Row],[Current Month Low]])-1</f>
        <v>9.5547579784653891E-3</v>
      </c>
      <c r="AH395" s="1">
        <f>(Table2[[#This Row],[Current Month High]]/Table2[[#This Row],[Close Price]])-1</f>
        <v>0.16353591160220993</v>
      </c>
      <c r="AI395">
        <v>27.1438866202257</v>
      </c>
      <c r="AJ395">
        <v>32.116788321167803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-0.12</v>
      </c>
      <c r="AM395" t="s">
        <v>3146</v>
      </c>
      <c r="AN395">
        <v>-8.65</v>
      </c>
      <c r="AO395" t="s">
        <v>3146</v>
      </c>
      <c r="AP395">
        <v>3.1226489372407001E-2</v>
      </c>
      <c r="AQ395">
        <f>(Table2[[#This Row],[Sharpe Ratio]]-AVERAGE(Table2[Sharpe Ratio]))/_xlfn.STDEV.P(Table2[Sharpe Ratio])</f>
        <v>-0.30456634907706054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453</v>
      </c>
      <c r="AT395">
        <f>_xlfn.RANK.AVG(Table2[[#This Row],[6M Return vs Nifty Z-Score]],Table2[6M Return vs Nifty Z-Score])</f>
        <v>295</v>
      </c>
      <c r="AU395">
        <f>_xlfn.RANK.AVG(Table2[[#This Row],[Sharpe Ratio Z-Score]],Table2[Sharpe Ratio Z-Score])</f>
        <v>419</v>
      </c>
      <c r="AV395">
        <f>(Table2[[#This Row],[Rank 1Y]]+Table2[[#This Row],[Rank 6M]]+Table2[[#This Row],[Rank Sharpe]])/3</f>
        <v>389</v>
      </c>
    </row>
    <row r="396" spans="1:48" x14ac:dyDescent="0.3">
      <c r="A396" t="s">
        <v>1586</v>
      </c>
      <c r="B396" t="s">
        <v>1587</v>
      </c>
      <c r="C396" t="s">
        <v>3112</v>
      </c>
      <c r="D396" t="s">
        <v>586</v>
      </c>
      <c r="E396">
        <v>5725.8504618750003</v>
      </c>
      <c r="F396">
        <v>326.25</v>
      </c>
      <c r="G396">
        <v>-21.010671769728599</v>
      </c>
      <c r="H396">
        <f>(Table2[[#This Row],[1Y Return vs Nifty]]-AVERAGE(Table2[1Y Return vs Nifty]))/_xlfn.STDEV.P(Table2[1Y Return vs Nifty])</f>
        <v>-0.70801814740786262</v>
      </c>
      <c r="I396">
        <v>-7.3908261300539797</v>
      </c>
      <c r="J396">
        <f>(Table2[[#This Row],[1M Return vs Nifty]]-AVERAGE(Table2[1M Return vs Nifty]))/_xlfn.STDEV.P(Table2[1M Return vs Nifty])</f>
        <v>-0.65983686217825499</v>
      </c>
      <c r="K396">
        <v>-4.5143392287560502</v>
      </c>
      <c r="L396">
        <f>(Table2[[#This Row],[6M Return vs Nifty]]-AVERAGE(Table2[6M Return vs Nifty]))/_xlfn.STDEV.P(Table2[6M Return vs Nifty])</f>
        <v>-0.2322921575628572</v>
      </c>
      <c r="M396">
        <v>-10.229243377248601</v>
      </c>
      <c r="N396">
        <f>(Table2[[#This Row],[1W Return vs Nifty]]-AVERAGE(Table2[1W Return vs Nifty]))/_xlfn.STDEV.P(Table2[1W Return vs Nifty])</f>
        <v>-1.2661003130882995</v>
      </c>
      <c r="O396">
        <v>345.53</v>
      </c>
      <c r="P396">
        <v>354.10828405145003</v>
      </c>
      <c r="Q396">
        <v>336.04743847710699</v>
      </c>
      <c r="R396">
        <v>34.0923206661816</v>
      </c>
      <c r="S396" s="1">
        <f>(Table2[[#This Row],[Close Price]]-Table2[[#This Row],[20D EMA]])/Table2[[#This Row],[20D EMA]]</f>
        <v>-5.5798338783897124E-2</v>
      </c>
      <c r="T396" s="1">
        <f>(Table2[[#This Row],[Close Price]]-Table2[[#This Row],[50D EMA]])/Table2[[#This Row],[50D EMA]]</f>
        <v>-7.8671653011660042E-2</v>
      </c>
      <c r="U396" s="1">
        <f>(Table2[[#This Row],[Close Price]]-Table2[[#This Row],[200D EMA]])/Table2[[#This Row],[200D EMA]]</f>
        <v>-2.9154926820769197E-2</v>
      </c>
      <c r="V396">
        <v>0.58387570485627005</v>
      </c>
      <c r="W396">
        <v>318.39999999999998</v>
      </c>
      <c r="X396">
        <v>327.75</v>
      </c>
      <c r="Y396">
        <v>317.10000000000002</v>
      </c>
      <c r="Z396">
        <v>328.4</v>
      </c>
      <c r="AA396">
        <v>315.14999999999998</v>
      </c>
      <c r="AB396">
        <v>382.4</v>
      </c>
      <c r="AC396" s="1">
        <f>(Table2[[#This Row],[Close Price]]/Table2[[#This Row],[Day Low]])-1</f>
        <v>2.4654522613065444E-2</v>
      </c>
      <c r="AD396" s="1">
        <f>(Table2[[#This Row],[Day High]]/Table2[[#This Row],[Close Price]])-1</f>
        <v>4.5977011494253706E-3</v>
      </c>
      <c r="AE396" s="1">
        <f>(Table2[[#This Row],[Close Price]]/Table2[[#This Row],[Current Week Low]])-1</f>
        <v>2.8855250709555191E-2</v>
      </c>
      <c r="AF396" s="1">
        <f>(Table2[[#This Row],[Current Week High]]/Table2[[#This Row],[Close Price]])-1</f>
        <v>6.5900383141761498E-3</v>
      </c>
      <c r="AG396" s="1">
        <f>(Table2[[#This Row],[Close Price]]/Table2[[#This Row],[Current Month Low]])-1</f>
        <v>3.5221323179438491E-2</v>
      </c>
      <c r="AH396" s="1">
        <f>(Table2[[#This Row],[Current Month High]]/Table2[[#This Row],[Close Price]])-1</f>
        <v>0.1721072796934866</v>
      </c>
      <c r="AI396">
        <v>34.344827586206897</v>
      </c>
      <c r="AJ396">
        <v>30.997791608110798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-0.05</v>
      </c>
      <c r="AM396" t="s">
        <v>3146</v>
      </c>
      <c r="AN396">
        <v>-10.26</v>
      </c>
      <c r="AO396" t="s">
        <v>3146</v>
      </c>
      <c r="AP396">
        <v>0.101882998700026</v>
      </c>
      <c r="AQ396">
        <f>(Table2[[#This Row],[Sharpe Ratio]]-AVERAGE(Table2[Sharpe Ratio]))/_xlfn.STDEV.P(Table2[Sharpe Ratio])</f>
        <v>0.53523723996215189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560</v>
      </c>
      <c r="AT396">
        <f>_xlfn.RANK.AVG(Table2[[#This Row],[6M Return vs Nifty Z-Score]],Table2[6M Return vs Nifty Z-Score])</f>
        <v>404</v>
      </c>
      <c r="AU396">
        <f>_xlfn.RANK.AVG(Table2[[#This Row],[Sharpe Ratio Z-Score]],Table2[Sharpe Ratio Z-Score])</f>
        <v>206</v>
      </c>
      <c r="AV396">
        <f>(Table2[[#This Row],[Rank 1Y]]+Table2[[#This Row],[Rank 6M]]+Table2[[#This Row],[Rank Sharpe]])/3</f>
        <v>390</v>
      </c>
    </row>
    <row r="397" spans="1:48" x14ac:dyDescent="0.3">
      <c r="A397" t="s">
        <v>416</v>
      </c>
      <c r="B397" t="s">
        <v>417</v>
      </c>
      <c r="C397" t="s">
        <v>3107</v>
      </c>
      <c r="D397" t="s">
        <v>197</v>
      </c>
      <c r="E397">
        <v>53956.808402349998</v>
      </c>
      <c r="F397">
        <v>3452.05</v>
      </c>
      <c r="G397">
        <v>-7.7502921394797104</v>
      </c>
      <c r="H397">
        <f>(Table2[[#This Row],[1Y Return vs Nifty]]-AVERAGE(Table2[1Y Return vs Nifty]))/_xlfn.STDEV.P(Table2[1Y Return vs Nifty])</f>
        <v>-0.47193319426781782</v>
      </c>
      <c r="I397">
        <v>-4.9837035893010198</v>
      </c>
      <c r="J397">
        <f>(Table2[[#This Row],[1M Return vs Nifty]]-AVERAGE(Table2[1M Return vs Nifty]))/_xlfn.STDEV.P(Table2[1M Return vs Nifty])</f>
        <v>-0.38155916990357802</v>
      </c>
      <c r="K397">
        <v>-8.7961630300192208</v>
      </c>
      <c r="L397">
        <f>(Table2[[#This Row],[6M Return vs Nifty]]-AVERAGE(Table2[6M Return vs Nifty]))/_xlfn.STDEV.P(Table2[6M Return vs Nifty])</f>
        <v>-0.3867148905665847</v>
      </c>
      <c r="M397">
        <v>-12.781240703402201</v>
      </c>
      <c r="N397">
        <f>(Table2[[#This Row],[1W Return vs Nifty]]-AVERAGE(Table2[1W Return vs Nifty]))/_xlfn.STDEV.P(Table2[1W Return vs Nifty])</f>
        <v>-1.8216048210192566</v>
      </c>
      <c r="O397">
        <v>3796.8</v>
      </c>
      <c r="P397">
        <v>3884.1506535078802</v>
      </c>
      <c r="Q397">
        <v>3748.2831310420102</v>
      </c>
      <c r="R397">
        <v>15.1473480799405</v>
      </c>
      <c r="S397" s="1">
        <f>(Table2[[#This Row],[Close Price]]-Table2[[#This Row],[20D EMA]])/Table2[[#This Row],[20D EMA]]</f>
        <v>-9.0800147492625369E-2</v>
      </c>
      <c r="T397" s="1">
        <f>(Table2[[#This Row],[Close Price]]-Table2[[#This Row],[50D EMA]])/Table2[[#This Row],[50D EMA]]</f>
        <v>-0.11124714050873345</v>
      </c>
      <c r="U397" s="1">
        <f>(Table2[[#This Row],[Close Price]]-Table2[[#This Row],[200D EMA]])/Table2[[#This Row],[200D EMA]]</f>
        <v>-7.9031684823568316E-2</v>
      </c>
      <c r="V397">
        <v>1.09549185663288</v>
      </c>
      <c r="W397">
        <v>3434.35</v>
      </c>
      <c r="X397">
        <v>3518</v>
      </c>
      <c r="Y397">
        <v>3430.6</v>
      </c>
      <c r="Z397">
        <v>3625</v>
      </c>
      <c r="AA397">
        <v>3430.6</v>
      </c>
      <c r="AB397">
        <v>4083.05</v>
      </c>
      <c r="AC397" s="1">
        <f>(Table2[[#This Row],[Close Price]]/Table2[[#This Row],[Day Low]])-1</f>
        <v>5.1538136765327813E-3</v>
      </c>
      <c r="AD397" s="1">
        <f>(Table2[[#This Row],[Day High]]/Table2[[#This Row],[Close Price]])-1</f>
        <v>1.9104590026216339E-2</v>
      </c>
      <c r="AE397" s="1">
        <f>(Table2[[#This Row],[Close Price]]/Table2[[#This Row],[Current Week Low]])-1</f>
        <v>6.252550574243676E-3</v>
      </c>
      <c r="AF397" s="1">
        <f>(Table2[[#This Row],[Current Week High]]/Table2[[#This Row],[Close Price]])-1</f>
        <v>5.010066482235187E-2</v>
      </c>
      <c r="AG397" s="1">
        <f>(Table2[[#This Row],[Close Price]]/Table2[[#This Row],[Current Month Low]])-1</f>
        <v>6.252550574243676E-3</v>
      </c>
      <c r="AH397" s="1">
        <f>(Table2[[#This Row],[Current Month High]]/Table2[[#This Row],[Close Price]])-1</f>
        <v>0.18278993641459418</v>
      </c>
      <c r="AI397">
        <v>43.422024594081698</v>
      </c>
      <c r="AJ397">
        <v>32.151060408850697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-0.06</v>
      </c>
      <c r="AM397" t="s">
        <v>3146</v>
      </c>
      <c r="AN397">
        <v>-11.45</v>
      </c>
      <c r="AO397" t="s">
        <v>3146</v>
      </c>
      <c r="AP397">
        <v>8.8777463610187998E-2</v>
      </c>
      <c r="AQ397">
        <f>(Table2[[#This Row],[Sharpe Ratio]]-AVERAGE(Table2[Sharpe Ratio]))/_xlfn.STDEV.P(Table2[Sharpe Ratio])</f>
        <v>0.37946850033064122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472</v>
      </c>
      <c r="AT397">
        <f>_xlfn.RANK.AVG(Table2[[#This Row],[6M Return vs Nifty Z-Score]],Table2[6M Return vs Nifty Z-Score])</f>
        <v>455</v>
      </c>
      <c r="AU397">
        <f>_xlfn.RANK.AVG(Table2[[#This Row],[Sharpe Ratio Z-Score]],Table2[Sharpe Ratio Z-Score])</f>
        <v>244</v>
      </c>
      <c r="AV397">
        <f>(Table2[[#This Row],[Rank 1Y]]+Table2[[#This Row],[Rank 6M]]+Table2[[#This Row],[Rank Sharpe]])/3</f>
        <v>390.33333333333331</v>
      </c>
    </row>
    <row r="398" spans="1:48" x14ac:dyDescent="0.3">
      <c r="A398" t="s">
        <v>1108</v>
      </c>
      <c r="B398" t="s">
        <v>1109</v>
      </c>
      <c r="C398" t="s">
        <v>3105</v>
      </c>
      <c r="D398" t="s">
        <v>249</v>
      </c>
      <c r="E398">
        <v>10864.06117176</v>
      </c>
      <c r="F398">
        <v>2119.1</v>
      </c>
      <c r="G398">
        <v>23.404372355500598</v>
      </c>
      <c r="H398">
        <f>(Table2[[#This Row],[1Y Return vs Nifty]]-AVERAGE(Table2[1Y Return vs Nifty]))/_xlfn.STDEV.P(Table2[1Y Return vs Nifty])</f>
        <v>8.2737766329197576E-2</v>
      </c>
      <c r="I398">
        <v>5.0192499526675904</v>
      </c>
      <c r="J398">
        <f>(Table2[[#This Row],[1M Return vs Nifty]]-AVERAGE(Table2[1M Return vs Nifty]))/_xlfn.STDEV.P(Table2[1M Return vs Nifty])</f>
        <v>0.77484179451060053</v>
      </c>
      <c r="K398">
        <v>10.0653257134467</v>
      </c>
      <c r="L398">
        <f>(Table2[[#This Row],[6M Return vs Nifty]]-AVERAGE(Table2[6M Return vs Nifty]))/_xlfn.STDEV.P(Table2[6M Return vs Nifty])</f>
        <v>0.29351922822779392</v>
      </c>
      <c r="M398">
        <v>-2.1148783702043801</v>
      </c>
      <c r="N398">
        <f>(Table2[[#This Row],[1W Return vs Nifty]]-AVERAGE(Table2[1W Return vs Nifty]))/_xlfn.STDEV.P(Table2[1W Return vs Nifty])</f>
        <v>0.50018928847806687</v>
      </c>
      <c r="O398">
        <v>2174.61</v>
      </c>
      <c r="P398">
        <v>2156.2337275968298</v>
      </c>
      <c r="Q398">
        <v>1951.7327240836701</v>
      </c>
      <c r="R398">
        <v>36.715510790009098</v>
      </c>
      <c r="S398" s="1">
        <f>(Table2[[#This Row],[Close Price]]-Table2[[#This Row],[20D EMA]])/Table2[[#This Row],[20D EMA]]</f>
        <v>-2.5526416230956455E-2</v>
      </c>
      <c r="T398" s="1">
        <f>(Table2[[#This Row],[Close Price]]-Table2[[#This Row],[50D EMA]])/Table2[[#This Row],[50D EMA]]</f>
        <v>-1.7221568850152552E-2</v>
      </c>
      <c r="U398" s="1">
        <f>(Table2[[#This Row],[Close Price]]-Table2[[#This Row],[200D EMA]])/Table2[[#This Row],[200D EMA]]</f>
        <v>8.5753174013571992E-2</v>
      </c>
      <c r="V398">
        <v>0.70543155412261904</v>
      </c>
      <c r="W398">
        <v>2080.6999999999998</v>
      </c>
      <c r="X398">
        <v>2157.8000000000002</v>
      </c>
      <c r="Y398">
        <v>2080.6999999999998</v>
      </c>
      <c r="Z398">
        <v>2162.5</v>
      </c>
      <c r="AA398">
        <v>2080.6999999999998</v>
      </c>
      <c r="AB398">
        <v>2318.3000000000002</v>
      </c>
      <c r="AC398" s="1">
        <f>(Table2[[#This Row],[Close Price]]/Table2[[#This Row],[Day Low]])-1</f>
        <v>1.8455327534002919E-2</v>
      </c>
      <c r="AD398" s="1">
        <f>(Table2[[#This Row],[Day High]]/Table2[[#This Row],[Close Price]])-1</f>
        <v>1.8262469916474178E-2</v>
      </c>
      <c r="AE398" s="1">
        <f>(Table2[[#This Row],[Close Price]]/Table2[[#This Row],[Current Week Low]])-1</f>
        <v>1.8455327534002919E-2</v>
      </c>
      <c r="AF398" s="1">
        <f>(Table2[[#This Row],[Current Week High]]/Table2[[#This Row],[Close Price]])-1</f>
        <v>2.0480392619508292E-2</v>
      </c>
      <c r="AG398" s="1">
        <f>(Table2[[#This Row],[Close Price]]/Table2[[#This Row],[Current Month Low]])-1</f>
        <v>1.8455327534002919E-2</v>
      </c>
      <c r="AH398" s="1">
        <f>(Table2[[#This Row],[Current Month High]]/Table2[[#This Row],[Close Price]])-1</f>
        <v>9.4002170732858437E-2</v>
      </c>
      <c r="AI398">
        <v>9.4002170732858392</v>
      </c>
      <c r="AJ398">
        <v>55.810448145288703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0.01</v>
      </c>
      <c r="AM398" t="s">
        <v>3147</v>
      </c>
      <c r="AN398">
        <v>-6.81</v>
      </c>
      <c r="AO398" t="s">
        <v>3146</v>
      </c>
      <c r="AP398">
        <v>-6.5921596720208003E-2</v>
      </c>
      <c r="AQ398">
        <f>(Table2[[#This Row],[Sharpe Ratio]]-AVERAGE(Table2[Sharpe Ratio]))/_xlfn.STDEV.P(Table2[Sharpe Ratio])</f>
        <v>-1.4592414405194496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0.19204663702620922</v>
      </c>
      <c r="AS398">
        <f>_xlfn.RANK.AVG(Table2[[#This Row],[1Y Return vs Nifty Z-Score]],Table2[1Y Return vs Nifty Z-Score])</f>
        <v>264</v>
      </c>
      <c r="AT398">
        <f>_xlfn.RANK.AVG(Table2[[#This Row],[6M Return vs Nifty Z-Score]],Table2[6M Return vs Nifty Z-Score])</f>
        <v>223</v>
      </c>
      <c r="AU398">
        <f>_xlfn.RANK.AVG(Table2[[#This Row],[Sharpe Ratio Z-Score]],Table2[Sharpe Ratio Z-Score])</f>
        <v>685</v>
      </c>
      <c r="AV398">
        <f>(Table2[[#This Row],[Rank 1Y]]+Table2[[#This Row],[Rank 6M]]+Table2[[#This Row],[Rank Sharpe]])/3</f>
        <v>390.66666666666669</v>
      </c>
    </row>
    <row r="399" spans="1:48" x14ac:dyDescent="0.3">
      <c r="A399" t="s">
        <v>1561</v>
      </c>
      <c r="B399" t="s">
        <v>1562</v>
      </c>
      <c r="C399" t="s">
        <v>586</v>
      </c>
      <c r="D399" t="s">
        <v>454</v>
      </c>
      <c r="E399">
        <v>5985.3161087500002</v>
      </c>
      <c r="F399">
        <v>837.5</v>
      </c>
      <c r="G399">
        <v>-30.7744216611726</v>
      </c>
      <c r="H399">
        <f>(Table2[[#This Row],[1Y Return vs Nifty]]-AVERAGE(Table2[1Y Return vs Nifty]))/_xlfn.STDEV.P(Table2[1Y Return vs Nifty])</f>
        <v>-0.88184985508646185</v>
      </c>
      <c r="I399">
        <v>-7.8774093385993602</v>
      </c>
      <c r="J399">
        <f>(Table2[[#This Row],[1M Return vs Nifty]]-AVERAGE(Table2[1M Return vs Nifty]))/_xlfn.STDEV.P(Table2[1M Return vs Nifty])</f>
        <v>-0.71608877710206309</v>
      </c>
      <c r="K399">
        <v>-6.0431542019428397</v>
      </c>
      <c r="L399">
        <f>(Table2[[#This Row],[6M Return vs Nifty]]-AVERAGE(Table2[6M Return vs Nifty]))/_xlfn.STDEV.P(Table2[6M Return vs Nifty])</f>
        <v>-0.28742842597887142</v>
      </c>
      <c r="M399">
        <v>-6.09062029860298</v>
      </c>
      <c r="N399">
        <f>(Table2[[#This Row],[1W Return vs Nifty]]-AVERAGE(Table2[1W Return vs Nifty]))/_xlfn.STDEV.P(Table2[1W Return vs Nifty])</f>
        <v>-0.36522798330421929</v>
      </c>
      <c r="O399">
        <v>888.85</v>
      </c>
      <c r="P399">
        <v>911.48398733129295</v>
      </c>
      <c r="Q399">
        <v>868.050097556948</v>
      </c>
      <c r="R399">
        <v>20.730623073287099</v>
      </c>
      <c r="S399" s="1">
        <f>(Table2[[#This Row],[Close Price]]-Table2[[#This Row],[20D EMA]])/Table2[[#This Row],[20D EMA]]</f>
        <v>-5.7771277493390359E-2</v>
      </c>
      <c r="T399" s="1">
        <f>(Table2[[#This Row],[Close Price]]-Table2[[#This Row],[50D EMA]])/Table2[[#This Row],[50D EMA]]</f>
        <v>-8.1168718660553196E-2</v>
      </c>
      <c r="U399" s="1">
        <f>(Table2[[#This Row],[Close Price]]-Table2[[#This Row],[200D EMA]])/Table2[[#This Row],[200D EMA]]</f>
        <v>-3.5193933671488098E-2</v>
      </c>
      <c r="V399">
        <v>0.25352576204310801</v>
      </c>
      <c r="W399">
        <v>825.7</v>
      </c>
      <c r="X399">
        <v>851.2</v>
      </c>
      <c r="Y399">
        <v>820.45</v>
      </c>
      <c r="Z399">
        <v>851.2</v>
      </c>
      <c r="AA399">
        <v>820.45</v>
      </c>
      <c r="AB399">
        <v>979</v>
      </c>
      <c r="AC399" s="1">
        <f>(Table2[[#This Row],[Close Price]]/Table2[[#This Row],[Day Low]])-1</f>
        <v>1.4290904686932171E-2</v>
      </c>
      <c r="AD399" s="1">
        <f>(Table2[[#This Row],[Day High]]/Table2[[#This Row],[Close Price]])-1</f>
        <v>1.6358208955223885E-2</v>
      </c>
      <c r="AE399" s="1">
        <f>(Table2[[#This Row],[Close Price]]/Table2[[#This Row],[Current Week Low]])-1</f>
        <v>2.0781278566640138E-2</v>
      </c>
      <c r="AF399" s="1">
        <f>(Table2[[#This Row],[Current Week High]]/Table2[[#This Row],[Close Price]])-1</f>
        <v>1.6358208955223885E-2</v>
      </c>
      <c r="AG399" s="1">
        <f>(Table2[[#This Row],[Close Price]]/Table2[[#This Row],[Current Month Low]])-1</f>
        <v>2.0781278566640138E-2</v>
      </c>
      <c r="AH399" s="1">
        <f>(Table2[[#This Row],[Current Month High]]/Table2[[#This Row],[Close Price]])-1</f>
        <v>0.16895522388059692</v>
      </c>
      <c r="AI399">
        <v>34.686567164179102</v>
      </c>
      <c r="AJ399">
        <v>21.960099024319099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3146</v>
      </c>
      <c r="AN399">
        <v>-10.15</v>
      </c>
      <c r="AO399" t="s">
        <v>3146</v>
      </c>
      <c r="AP399">
        <v>0.13087957611602899</v>
      </c>
      <c r="AQ399">
        <f>(Table2[[#This Row],[Sharpe Ratio]]-AVERAGE(Table2[Sharpe Ratio]))/_xlfn.STDEV.P(Table2[Sharpe Ratio])</f>
        <v>0.87988248235447497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618</v>
      </c>
      <c r="AT399">
        <f>_xlfn.RANK.AVG(Table2[[#This Row],[6M Return vs Nifty Z-Score]],Table2[6M Return vs Nifty Z-Score])</f>
        <v>424</v>
      </c>
      <c r="AU399">
        <f>_xlfn.RANK.AVG(Table2[[#This Row],[Sharpe Ratio Z-Score]],Table2[Sharpe Ratio Z-Score])</f>
        <v>132</v>
      </c>
      <c r="AV399">
        <f>(Table2[[#This Row],[Rank 1Y]]+Table2[[#This Row],[Rank 6M]]+Table2[[#This Row],[Rank Sharpe]])/3</f>
        <v>391.33333333333331</v>
      </c>
    </row>
    <row r="400" spans="1:48" x14ac:dyDescent="0.3">
      <c r="A400" t="s">
        <v>641</v>
      </c>
      <c r="B400" t="s">
        <v>642</v>
      </c>
      <c r="C400" t="s">
        <v>3101</v>
      </c>
      <c r="D400" t="s">
        <v>539</v>
      </c>
      <c r="E400">
        <v>28668.894462259999</v>
      </c>
      <c r="F400">
        <v>882.1</v>
      </c>
      <c r="G400">
        <v>10.208813903409</v>
      </c>
      <c r="H400">
        <f>(Table2[[#This Row],[1Y Return vs Nifty]]-AVERAGE(Table2[1Y Return vs Nifty]))/_xlfn.STDEV.P(Table2[1Y Return vs Nifty])</f>
        <v>-0.15219312446614361</v>
      </c>
      <c r="I400">
        <v>3.7483678008078298</v>
      </c>
      <c r="J400">
        <f>(Table2[[#This Row],[1M Return vs Nifty]]-AVERAGE(Table2[1M Return vs Nifty]))/_xlfn.STDEV.P(Table2[1M Return vs Nifty])</f>
        <v>0.62792025379752003</v>
      </c>
      <c r="K400">
        <v>8.0663670348790699</v>
      </c>
      <c r="L400">
        <f>(Table2[[#This Row],[6M Return vs Nifty]]-AVERAGE(Table2[6M Return vs Nifty]))/_xlfn.STDEV.P(Table2[6M Return vs Nifty])</f>
        <v>0.22142736349135408</v>
      </c>
      <c r="M400">
        <v>0.74311458336970204</v>
      </c>
      <c r="N400">
        <f>(Table2[[#This Row],[1W Return vs Nifty]]-AVERAGE(Table2[1W Return vs Nifty]))/_xlfn.STDEV.P(Table2[1W Return vs Nifty])</f>
        <v>1.1223012135474415</v>
      </c>
      <c r="O400">
        <v>854.58</v>
      </c>
      <c r="P400">
        <v>842.49468187848197</v>
      </c>
      <c r="Q400">
        <v>775.99611770939202</v>
      </c>
      <c r="R400">
        <v>66.851755161284004</v>
      </c>
      <c r="S400" s="1">
        <f>(Table2[[#This Row],[Close Price]]-Table2[[#This Row],[20D EMA]])/Table2[[#This Row],[20D EMA]]</f>
        <v>3.2202953497624538E-2</v>
      </c>
      <c r="T400" s="1">
        <f>(Table2[[#This Row],[Close Price]]-Table2[[#This Row],[50D EMA]])/Table2[[#This Row],[50D EMA]]</f>
        <v>4.7009576408496026E-2</v>
      </c>
      <c r="U400" s="1">
        <f>(Table2[[#This Row],[Close Price]]-Table2[[#This Row],[200D EMA]])/Table2[[#This Row],[200D EMA]]</f>
        <v>0.13673249114159042</v>
      </c>
      <c r="V400">
        <v>0.67213623664595401</v>
      </c>
      <c r="W400">
        <v>860.2</v>
      </c>
      <c r="X400">
        <v>884</v>
      </c>
      <c r="Y400">
        <v>848.6</v>
      </c>
      <c r="Z400">
        <v>884</v>
      </c>
      <c r="AA400">
        <v>820.1</v>
      </c>
      <c r="AB400">
        <v>898.7</v>
      </c>
      <c r="AC400" s="1">
        <f>(Table2[[#This Row],[Close Price]]/Table2[[#This Row],[Day Low]])-1</f>
        <v>2.5459195535921797E-2</v>
      </c>
      <c r="AD400" s="1">
        <f>(Table2[[#This Row],[Day High]]/Table2[[#This Row],[Close Price]])-1</f>
        <v>2.1539507992289764E-3</v>
      </c>
      <c r="AE400" s="1">
        <f>(Table2[[#This Row],[Close Price]]/Table2[[#This Row],[Current Week Low]])-1</f>
        <v>3.9476785293424355E-2</v>
      </c>
      <c r="AF400" s="1">
        <f>(Table2[[#This Row],[Current Week High]]/Table2[[#This Row],[Close Price]])-1</f>
        <v>2.1539507992289764E-3</v>
      </c>
      <c r="AG400" s="1">
        <f>(Table2[[#This Row],[Close Price]]/Table2[[#This Row],[Current Month Low]])-1</f>
        <v>7.560053651993659E-2</v>
      </c>
      <c r="AH400" s="1">
        <f>(Table2[[#This Row],[Current Month High]]/Table2[[#This Row],[Close Price]])-1</f>
        <v>1.8818728035370214E-2</v>
      </c>
      <c r="AI400">
        <v>4.5743113025733901</v>
      </c>
      <c r="AJ400">
        <v>41.919395060735198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0.11</v>
      </c>
      <c r="AM400" t="s">
        <v>3147</v>
      </c>
      <c r="AN400">
        <v>6.35</v>
      </c>
      <c r="AO400" t="s">
        <v>3147</v>
      </c>
      <c r="AP400">
        <v>-1.1941841796890999E-2</v>
      </c>
      <c r="AQ400">
        <f>(Table2[[#This Row],[Sharpe Ratio]]-AVERAGE(Table2[Sharpe Ratio]))/_xlfn.STDEV.P(Table2[Sharpe Ratio])</f>
        <v>-0.81765310914771161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1.0018025972224605</v>
      </c>
      <c r="AS400">
        <f>_xlfn.RANK.AVG(Table2[[#This Row],[1Y Return vs Nifty Z-Score]],Table2[1Y Return vs Nifty Z-Score])</f>
        <v>353</v>
      </c>
      <c r="AT400">
        <f>_xlfn.RANK.AVG(Table2[[#This Row],[6M Return vs Nifty Z-Score]],Table2[6M Return vs Nifty Z-Score])</f>
        <v>244</v>
      </c>
      <c r="AU400">
        <f>_xlfn.RANK.AVG(Table2[[#This Row],[Sharpe Ratio Z-Score]],Table2[Sharpe Ratio Z-Score])</f>
        <v>581</v>
      </c>
      <c r="AV400">
        <f>(Table2[[#This Row],[Rank 1Y]]+Table2[[#This Row],[Rank 6M]]+Table2[[#This Row],[Rank Sharpe]])/3</f>
        <v>392.66666666666669</v>
      </c>
    </row>
    <row r="401" spans="1:48" x14ac:dyDescent="0.3">
      <c r="A401" t="s">
        <v>1292</v>
      </c>
      <c r="B401" t="s">
        <v>1293</v>
      </c>
      <c r="C401" t="s">
        <v>3100</v>
      </c>
      <c r="D401" t="s">
        <v>271</v>
      </c>
      <c r="E401">
        <v>8531.8737323000005</v>
      </c>
      <c r="F401">
        <v>723.85</v>
      </c>
      <c r="G401">
        <v>-13.2457479591822</v>
      </c>
      <c r="H401">
        <f>(Table2[[#This Row],[1Y Return vs Nifty]]-AVERAGE(Table2[1Y Return vs Nifty]))/_xlfn.STDEV.P(Table2[1Y Return vs Nifty])</f>
        <v>-0.5697731103074839</v>
      </c>
      <c r="I401">
        <v>5.6043791345620901</v>
      </c>
      <c r="J401">
        <f>(Table2[[#This Row],[1M Return vs Nifty]]-AVERAGE(Table2[1M Return vs Nifty]))/_xlfn.STDEV.P(Table2[1M Return vs Nifty])</f>
        <v>0.84248621047341954</v>
      </c>
      <c r="K401">
        <v>-3.6389063499614198</v>
      </c>
      <c r="L401">
        <f>(Table2[[#This Row],[6M Return vs Nifty]]-AVERAGE(Table2[6M Return vs Nifty]))/_xlfn.STDEV.P(Table2[6M Return vs Nifty])</f>
        <v>-0.20071992479958781</v>
      </c>
      <c r="M401">
        <v>-2.7863223763883598</v>
      </c>
      <c r="N401">
        <f>(Table2[[#This Row],[1W Return vs Nifty]]-AVERAGE(Table2[1W Return vs Nifty]))/_xlfn.STDEV.P(Table2[1W Return vs Nifty])</f>
        <v>0.35403311173136276</v>
      </c>
      <c r="O401">
        <v>731.55</v>
      </c>
      <c r="P401">
        <v>740.078915420263</v>
      </c>
      <c r="Q401">
        <v>722.09211864628196</v>
      </c>
      <c r="R401">
        <v>45.518672446484899</v>
      </c>
      <c r="S401" s="1">
        <f>(Table2[[#This Row],[Close Price]]-Table2[[#This Row],[20D EMA]])/Table2[[#This Row],[20D EMA]]</f>
        <v>-1.0525596336545599E-2</v>
      </c>
      <c r="T401" s="1">
        <f>(Table2[[#This Row],[Close Price]]-Table2[[#This Row],[50D EMA]])/Table2[[#This Row],[50D EMA]]</f>
        <v>-2.1928628261281013E-2</v>
      </c>
      <c r="U401" s="1">
        <f>(Table2[[#This Row],[Close Price]]-Table2[[#This Row],[200D EMA]])/Table2[[#This Row],[200D EMA]]</f>
        <v>2.4344281128751157E-3</v>
      </c>
      <c r="V401">
        <v>0.65920240902570804</v>
      </c>
      <c r="W401">
        <v>715.05</v>
      </c>
      <c r="X401">
        <v>729.95</v>
      </c>
      <c r="Y401">
        <v>704.1</v>
      </c>
      <c r="Z401">
        <v>729.95</v>
      </c>
      <c r="AA401">
        <v>704.1</v>
      </c>
      <c r="AB401">
        <v>765</v>
      </c>
      <c r="AC401" s="1">
        <f>(Table2[[#This Row],[Close Price]]/Table2[[#This Row],[Day Low]])-1</f>
        <v>1.2306831690091613E-2</v>
      </c>
      <c r="AD401" s="1">
        <f>(Table2[[#This Row],[Day High]]/Table2[[#This Row],[Close Price]])-1</f>
        <v>8.4271603232715098E-3</v>
      </c>
      <c r="AE401" s="1">
        <f>(Table2[[#This Row],[Close Price]]/Table2[[#This Row],[Current Week Low]])-1</f>
        <v>2.8049992898735887E-2</v>
      </c>
      <c r="AF401" s="1">
        <f>(Table2[[#This Row],[Current Week High]]/Table2[[#This Row],[Close Price]])-1</f>
        <v>8.4271603232715098E-3</v>
      </c>
      <c r="AG401" s="1">
        <f>(Table2[[#This Row],[Close Price]]/Table2[[#This Row],[Current Month Low]])-1</f>
        <v>2.8049992898735887E-2</v>
      </c>
      <c r="AH401" s="1">
        <f>(Table2[[#This Row],[Current Month High]]/Table2[[#This Row],[Close Price]])-1</f>
        <v>5.6848794639773326E-2</v>
      </c>
      <c r="AI401">
        <v>27.333010982938401</v>
      </c>
      <c r="AJ401">
        <v>18.469721767594098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-0.17</v>
      </c>
      <c r="AM401" t="s">
        <v>3146</v>
      </c>
      <c r="AN401">
        <v>-1.96</v>
      </c>
      <c r="AO401" t="s">
        <v>3146</v>
      </c>
      <c r="AP401">
        <v>7.9320488824116006E-2</v>
      </c>
      <c r="AQ401">
        <f>(Table2[[#This Row],[Sharpe Ratio]]-AVERAGE(Table2[Sharpe Ratio]))/_xlfn.STDEV.P(Table2[Sharpe Ratio])</f>
        <v>0.2670655321911985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512</v>
      </c>
      <c r="AT401">
        <f>_xlfn.RANK.AVG(Table2[[#This Row],[6M Return vs Nifty Z-Score]],Table2[6M Return vs Nifty Z-Score])</f>
        <v>396</v>
      </c>
      <c r="AU401">
        <f>_xlfn.RANK.AVG(Table2[[#This Row],[Sharpe Ratio Z-Score]],Table2[Sharpe Ratio Z-Score])</f>
        <v>271</v>
      </c>
      <c r="AV401">
        <f>(Table2[[#This Row],[Rank 1Y]]+Table2[[#This Row],[Rank 6M]]+Table2[[#This Row],[Rank Sharpe]])/3</f>
        <v>393</v>
      </c>
    </row>
    <row r="402" spans="1:48" x14ac:dyDescent="0.3">
      <c r="A402" t="s">
        <v>840</v>
      </c>
      <c r="B402" t="s">
        <v>841</v>
      </c>
      <c r="C402" t="s">
        <v>3107</v>
      </c>
      <c r="D402" t="s">
        <v>197</v>
      </c>
      <c r="E402">
        <v>17928.473750000001</v>
      </c>
      <c r="F402">
        <v>1516.15</v>
      </c>
      <c r="G402">
        <v>-5.6186461329004898</v>
      </c>
      <c r="H402">
        <f>(Table2[[#This Row],[1Y Return vs Nifty]]-AVERAGE(Table2[1Y Return vs Nifty]))/_xlfn.STDEV.P(Table2[1Y Return vs Nifty])</f>
        <v>-0.43398182623711434</v>
      </c>
      <c r="I402">
        <v>-10.8766976576571</v>
      </c>
      <c r="J402">
        <f>(Table2[[#This Row],[1M Return vs Nifty]]-AVERAGE(Table2[1M Return vs Nifty]))/_xlfn.STDEV.P(Table2[1M Return vs Nifty])</f>
        <v>-1.0628243577645684</v>
      </c>
      <c r="K402">
        <v>-28.569281116184399</v>
      </c>
      <c r="L402">
        <f>(Table2[[#This Row],[6M Return vs Nifty]]-AVERAGE(Table2[6M Return vs Nifty]))/_xlfn.STDEV.P(Table2[6M Return vs Nifty])</f>
        <v>-1.0998266570923998</v>
      </c>
      <c r="M402">
        <v>-14.0315989094283</v>
      </c>
      <c r="N402">
        <f>(Table2[[#This Row],[1W Return vs Nifty]]-AVERAGE(Table2[1W Return vs Nifty]))/_xlfn.STDEV.P(Table2[1W Return vs Nifty])</f>
        <v>-2.0937758036679104</v>
      </c>
      <c r="O402">
        <v>1694.02</v>
      </c>
      <c r="P402">
        <v>1798.8312954446501</v>
      </c>
      <c r="Q402">
        <v>1805.7943600972701</v>
      </c>
      <c r="R402">
        <v>17.388367076975701</v>
      </c>
      <c r="S402" s="1">
        <f>(Table2[[#This Row],[Close Price]]-Table2[[#This Row],[20D EMA]])/Table2[[#This Row],[20D EMA]]</f>
        <v>-0.10499876034521428</v>
      </c>
      <c r="T402" s="1">
        <f>(Table2[[#This Row],[Close Price]]-Table2[[#This Row],[50D EMA]])/Table2[[#This Row],[50D EMA]]</f>
        <v>-0.15714719671628488</v>
      </c>
      <c r="U402" s="1">
        <f>(Table2[[#This Row],[Close Price]]-Table2[[#This Row],[200D EMA]])/Table2[[#This Row],[200D EMA]]</f>
        <v>-0.16039720053266096</v>
      </c>
      <c r="V402">
        <v>0.77542928913507703</v>
      </c>
      <c r="W402">
        <v>1502</v>
      </c>
      <c r="X402">
        <v>1547.45</v>
      </c>
      <c r="Y402">
        <v>1470</v>
      </c>
      <c r="Z402">
        <v>1590</v>
      </c>
      <c r="AA402">
        <v>1470</v>
      </c>
      <c r="AB402">
        <v>1859</v>
      </c>
      <c r="AC402" s="1">
        <f>(Table2[[#This Row],[Close Price]]/Table2[[#This Row],[Day Low]])-1</f>
        <v>9.4207723035952817E-3</v>
      </c>
      <c r="AD402" s="1">
        <f>(Table2[[#This Row],[Day High]]/Table2[[#This Row],[Close Price]])-1</f>
        <v>2.0644395343468513E-2</v>
      </c>
      <c r="AE402" s="1">
        <f>(Table2[[#This Row],[Close Price]]/Table2[[#This Row],[Current Week Low]])-1</f>
        <v>3.1394557823129388E-2</v>
      </c>
      <c r="AF402" s="1">
        <f>(Table2[[#This Row],[Current Week High]]/Table2[[#This Row],[Close Price]])-1</f>
        <v>4.8708900834350199E-2</v>
      </c>
      <c r="AG402" s="1">
        <f>(Table2[[#This Row],[Close Price]]/Table2[[#This Row],[Current Month Low]])-1</f>
        <v>3.1394557823129388E-2</v>
      </c>
      <c r="AH402" s="1">
        <f>(Table2[[#This Row],[Current Month High]]/Table2[[#This Row],[Close Price]])-1</f>
        <v>0.22613197902582183</v>
      </c>
      <c r="AI402">
        <v>60.165550901955498</v>
      </c>
      <c r="AJ402">
        <v>28.973671898260399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-0.12</v>
      </c>
      <c r="AM402" t="s">
        <v>3146</v>
      </c>
      <c r="AN402">
        <v>-14.56</v>
      </c>
      <c r="AO402" t="s">
        <v>3146</v>
      </c>
      <c r="AP402">
        <v>0.17713823956007499</v>
      </c>
      <c r="AQ402">
        <f>(Table2[[#This Row],[Sharpe Ratio]]-AVERAGE(Table2[Sharpe Ratio]))/_xlfn.STDEV.P(Table2[Sharpe Ratio])</f>
        <v>1.4297000710544228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462</v>
      </c>
      <c r="AT402">
        <f>_xlfn.RANK.AVG(Table2[[#This Row],[6M Return vs Nifty Z-Score]],Table2[6M Return vs Nifty Z-Score])</f>
        <v>659</v>
      </c>
      <c r="AU402">
        <f>_xlfn.RANK.AVG(Table2[[#This Row],[Sharpe Ratio Z-Score]],Table2[Sharpe Ratio Z-Score])</f>
        <v>59</v>
      </c>
      <c r="AV402">
        <f>(Table2[[#This Row],[Rank 1Y]]+Table2[[#This Row],[Rank 6M]]+Table2[[#This Row],[Rank Sharpe]])/3</f>
        <v>393.33333333333331</v>
      </c>
    </row>
    <row r="403" spans="1:48" x14ac:dyDescent="0.3">
      <c r="A403" t="s">
        <v>578</v>
      </c>
      <c r="B403" t="s">
        <v>579</v>
      </c>
      <c r="C403" t="s">
        <v>3109</v>
      </c>
      <c r="D403" t="s">
        <v>75</v>
      </c>
      <c r="E403">
        <v>33615.166256295</v>
      </c>
      <c r="F403">
        <v>4350.45</v>
      </c>
      <c r="G403">
        <v>12.705555187555699</v>
      </c>
      <c r="H403">
        <f>(Table2[[#This Row],[1Y Return vs Nifty]]-AVERAGE(Table2[1Y Return vs Nifty]))/_xlfn.STDEV.P(Table2[1Y Return vs Nifty])</f>
        <v>-0.10774167846636376</v>
      </c>
      <c r="I403">
        <v>-1.8395521307872</v>
      </c>
      <c r="J403">
        <f>(Table2[[#This Row],[1M Return vs Nifty]]-AVERAGE(Table2[1M Return vs Nifty]))/_xlfn.STDEV.P(Table2[1M Return vs Nifty])</f>
        <v>-1.8076548132441434E-2</v>
      </c>
      <c r="K403">
        <v>-0.85671272737410897</v>
      </c>
      <c r="L403">
        <f>(Table2[[#This Row],[6M Return vs Nifty]]-AVERAGE(Table2[6M Return vs Nifty]))/_xlfn.STDEV.P(Table2[6M Return vs Nifty])</f>
        <v>-0.10038091906592629</v>
      </c>
      <c r="M403">
        <v>1.08796131512057</v>
      </c>
      <c r="N403">
        <f>(Table2[[#This Row],[1W Return vs Nifty]]-AVERAGE(Table2[1W Return vs Nifty]))/_xlfn.STDEV.P(Table2[1W Return vs Nifty])</f>
        <v>1.1973655218324317</v>
      </c>
      <c r="O403">
        <v>4326.54</v>
      </c>
      <c r="P403">
        <v>4400.8773197853197</v>
      </c>
      <c r="Q403">
        <v>4196.4643832724296</v>
      </c>
      <c r="R403">
        <v>57.112867627177899</v>
      </c>
      <c r="S403" s="1">
        <f>(Table2[[#This Row],[Close Price]]-Table2[[#This Row],[20D EMA]])/Table2[[#This Row],[20D EMA]]</f>
        <v>5.5263559333786011E-3</v>
      </c>
      <c r="T403" s="1">
        <f>(Table2[[#This Row],[Close Price]]-Table2[[#This Row],[50D EMA]])/Table2[[#This Row],[50D EMA]]</f>
        <v>-1.1458469782515962E-2</v>
      </c>
      <c r="U403" s="1">
        <f>(Table2[[#This Row],[Close Price]]-Table2[[#This Row],[200D EMA]])/Table2[[#This Row],[200D EMA]]</f>
        <v>3.6694131693664291E-2</v>
      </c>
      <c r="V403">
        <v>0.73561703865046102</v>
      </c>
      <c r="W403">
        <v>4246.6499999999996</v>
      </c>
      <c r="X403">
        <v>4360</v>
      </c>
      <c r="Y403">
        <v>3989.95</v>
      </c>
      <c r="Z403">
        <v>4360</v>
      </c>
      <c r="AA403">
        <v>3989.95</v>
      </c>
      <c r="AB403">
        <v>4658.6499999999996</v>
      </c>
      <c r="AC403" s="1">
        <f>(Table2[[#This Row],[Close Price]]/Table2[[#This Row],[Day Low]])-1</f>
        <v>2.4442796086326934E-2</v>
      </c>
      <c r="AD403" s="1">
        <f>(Table2[[#This Row],[Day High]]/Table2[[#This Row],[Close Price]])-1</f>
        <v>2.1951752117597145E-3</v>
      </c>
      <c r="AE403" s="1">
        <f>(Table2[[#This Row],[Close Price]]/Table2[[#This Row],[Current Week Low]])-1</f>
        <v>9.0352009423676938E-2</v>
      </c>
      <c r="AF403" s="1">
        <f>(Table2[[#This Row],[Current Week High]]/Table2[[#This Row],[Close Price]])-1</f>
        <v>2.1951752117597145E-3</v>
      </c>
      <c r="AG403" s="1">
        <f>(Table2[[#This Row],[Close Price]]/Table2[[#This Row],[Current Month Low]])-1</f>
        <v>9.0352009423676938E-2</v>
      </c>
      <c r="AH403" s="1">
        <f>(Table2[[#This Row],[Current Month High]]/Table2[[#This Row],[Close Price]])-1</f>
        <v>7.084324610097803E-2</v>
      </c>
      <c r="AI403">
        <v>12.528588996540501</v>
      </c>
      <c r="AJ403">
        <v>41.939641109298499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7.0000000000000007E-2</v>
      </c>
      <c r="AM403" t="s">
        <v>3147</v>
      </c>
      <c r="AN403">
        <v>2.64</v>
      </c>
      <c r="AO403" t="s">
        <v>3147</v>
      </c>
      <c r="AP403">
        <v>7.8568273210850009E-3</v>
      </c>
      <c r="AQ403">
        <f>(Table2[[#This Row],[Sharpe Ratio]]-AVERAGE(Table2[Sharpe Ratio]))/_xlfn.STDEV.P(Table2[Sharpe Ratio])</f>
        <v>-0.58233164277891203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338</v>
      </c>
      <c r="AT403">
        <f>_xlfn.RANK.AVG(Table2[[#This Row],[6M Return vs Nifty Z-Score]],Table2[6M Return vs Nifty Z-Score])</f>
        <v>364</v>
      </c>
      <c r="AU403">
        <f>_xlfn.RANK.AVG(Table2[[#This Row],[Sharpe Ratio Z-Score]],Table2[Sharpe Ratio Z-Score])</f>
        <v>481</v>
      </c>
      <c r="AV403">
        <f>(Table2[[#This Row],[Rank 1Y]]+Table2[[#This Row],[Rank 6M]]+Table2[[#This Row],[Rank Sharpe]])/3</f>
        <v>394.33333333333331</v>
      </c>
    </row>
    <row r="404" spans="1:48" x14ac:dyDescent="0.3">
      <c r="A404" t="s">
        <v>84</v>
      </c>
      <c r="B404" t="s">
        <v>85</v>
      </c>
      <c r="C404" t="s">
        <v>3100</v>
      </c>
      <c r="D404" t="s">
        <v>21</v>
      </c>
      <c r="E404">
        <v>293787.08436306001</v>
      </c>
      <c r="F404">
        <v>562.20000000000005</v>
      </c>
      <c r="G404">
        <v>18.719323583491299</v>
      </c>
      <c r="H404">
        <f>(Table2[[#This Row],[1Y Return vs Nifty]]-AVERAGE(Table2[1Y Return vs Nifty]))/_xlfn.STDEV.P(Table2[1Y Return vs Nifty])</f>
        <v>-6.7383655399077549E-4</v>
      </c>
      <c r="I404">
        <v>10.1090982467611</v>
      </c>
      <c r="J404">
        <f>(Table2[[#This Row],[1M Return vs Nifty]]-AVERAGE(Table2[1M Return vs Nifty]))/_xlfn.STDEV.P(Table2[1M Return vs Nifty])</f>
        <v>1.3632585507533006</v>
      </c>
      <c r="K404">
        <v>13.385701864492299</v>
      </c>
      <c r="L404">
        <f>(Table2[[#This Row],[6M Return vs Nifty]]-AVERAGE(Table2[6M Return vs Nifty]))/_xlfn.STDEV.P(Table2[6M Return vs Nifty])</f>
        <v>0.41326763069442418</v>
      </c>
      <c r="M404">
        <v>1.26295730606712</v>
      </c>
      <c r="N404">
        <f>(Table2[[#This Row],[1W Return vs Nifty]]-AVERAGE(Table2[1W Return vs Nifty]))/_xlfn.STDEV.P(Table2[1W Return vs Nifty])</f>
        <v>1.2354576706150369</v>
      </c>
      <c r="O404">
        <v>543.15</v>
      </c>
      <c r="P404">
        <v>534.19239236087799</v>
      </c>
      <c r="Q404">
        <v>499.52219792614801</v>
      </c>
      <c r="R404">
        <v>70.656313869878005</v>
      </c>
      <c r="S404" s="1">
        <f>(Table2[[#This Row],[Close Price]]-Table2[[#This Row],[20D EMA]])/Table2[[#This Row],[20D EMA]]</f>
        <v>3.5073184203258896E-2</v>
      </c>
      <c r="T404" s="1">
        <f>(Table2[[#This Row],[Close Price]]-Table2[[#This Row],[50D EMA]])/Table2[[#This Row],[50D EMA]]</f>
        <v>5.242981375182388E-2</v>
      </c>
      <c r="U404" s="1">
        <f>(Table2[[#This Row],[Close Price]]-Table2[[#This Row],[200D EMA]])/Table2[[#This Row],[200D EMA]]</f>
        <v>0.12547550906460148</v>
      </c>
      <c r="V404">
        <v>1.3881386719856099</v>
      </c>
      <c r="W404">
        <v>553.25</v>
      </c>
      <c r="X404">
        <v>563.4</v>
      </c>
      <c r="Y404">
        <v>542.70000000000005</v>
      </c>
      <c r="Z404">
        <v>563.4</v>
      </c>
      <c r="AA404">
        <v>520.29999999999995</v>
      </c>
      <c r="AB404">
        <v>563.4</v>
      </c>
      <c r="AC404" s="1">
        <f>(Table2[[#This Row],[Close Price]]/Table2[[#This Row],[Day Low]])-1</f>
        <v>1.6177135110709617E-2</v>
      </c>
      <c r="AD404" s="1">
        <f>(Table2[[#This Row],[Day High]]/Table2[[#This Row],[Close Price]])-1</f>
        <v>2.1344717182496531E-3</v>
      </c>
      <c r="AE404" s="1">
        <f>(Table2[[#This Row],[Close Price]]/Table2[[#This Row],[Current Week Low]])-1</f>
        <v>3.5931453841901551E-2</v>
      </c>
      <c r="AF404" s="1">
        <f>(Table2[[#This Row],[Current Week High]]/Table2[[#This Row],[Close Price]])-1</f>
        <v>2.1344717182496531E-3</v>
      </c>
      <c r="AG404" s="1">
        <f>(Table2[[#This Row],[Close Price]]/Table2[[#This Row],[Current Month Low]])-1</f>
        <v>8.0530463194311119E-2</v>
      </c>
      <c r="AH404" s="1">
        <f>(Table2[[#This Row],[Current Month High]]/Table2[[#This Row],[Close Price]])-1</f>
        <v>2.1344717182496531E-3</v>
      </c>
      <c r="AI404">
        <v>3.1483457844183298</v>
      </c>
      <c r="AJ404">
        <v>49.124668435013199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0.06</v>
      </c>
      <c r="AM404" t="s">
        <v>3147</v>
      </c>
      <c r="AN404">
        <v>6.42</v>
      </c>
      <c r="AO404" t="s">
        <v>3147</v>
      </c>
      <c r="AP404">
        <v>-8.3844090024442E-2</v>
      </c>
      <c r="AQ404">
        <f>(Table2[[#This Row],[Sharpe Ratio]]-AVERAGE(Table2[Sharpe Ratio]))/_xlfn.STDEV.P(Table2[Sharpe Ratio])</f>
        <v>-1.6722632037604979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1.3390468117482732</v>
      </c>
      <c r="AS404">
        <f>_xlfn.RANK.AVG(Table2[[#This Row],[1Y Return vs Nifty Z-Score]],Table2[1Y Return vs Nifty Z-Score])</f>
        <v>298</v>
      </c>
      <c r="AT404">
        <f>_xlfn.RANK.AVG(Table2[[#This Row],[6M Return vs Nifty Z-Score]],Table2[6M Return vs Nifty Z-Score])</f>
        <v>191</v>
      </c>
      <c r="AU404">
        <f>_xlfn.RANK.AVG(Table2[[#This Row],[Sharpe Ratio Z-Score]],Table2[Sharpe Ratio Z-Score])</f>
        <v>695</v>
      </c>
      <c r="AV404">
        <f>(Table2[[#This Row],[Rank 1Y]]+Table2[[#This Row],[Rank 6M]]+Table2[[#This Row],[Rank Sharpe]])/3</f>
        <v>394.66666666666669</v>
      </c>
    </row>
    <row r="405" spans="1:48" x14ac:dyDescent="0.3">
      <c r="A405" t="s">
        <v>691</v>
      </c>
      <c r="B405" t="s">
        <v>692</v>
      </c>
      <c r="C405" t="s">
        <v>3105</v>
      </c>
      <c r="D405" t="s">
        <v>249</v>
      </c>
      <c r="E405">
        <v>25449.128332650002</v>
      </c>
      <c r="F405">
        <v>3055.25</v>
      </c>
      <c r="G405">
        <v>0.81731814043225604</v>
      </c>
      <c r="H405">
        <f>(Table2[[#This Row],[1Y Return vs Nifty]]-AVERAGE(Table2[1Y Return vs Nifty]))/_xlfn.STDEV.P(Table2[1Y Return vs Nifty])</f>
        <v>-0.31939729953060059</v>
      </c>
      <c r="I405">
        <v>1.9065805714224999</v>
      </c>
      <c r="J405">
        <f>(Table2[[#This Row],[1M Return vs Nifty]]-AVERAGE(Table2[1M Return vs Nifty]))/_xlfn.STDEV.P(Table2[1M Return vs Nifty])</f>
        <v>0.41499868824481695</v>
      </c>
      <c r="K405">
        <v>22.126696376926699</v>
      </c>
      <c r="L405">
        <f>(Table2[[#This Row],[6M Return vs Nifty]]-AVERAGE(Table2[6M Return vs Nifty]))/_xlfn.STDEV.P(Table2[6M Return vs Nifty])</f>
        <v>0.72850906154977624</v>
      </c>
      <c r="M405">
        <v>-6.5069115126008601</v>
      </c>
      <c r="N405">
        <f>(Table2[[#This Row],[1W Return vs Nifty]]-AVERAGE(Table2[1W Return vs Nifty]))/_xlfn.STDEV.P(Table2[1W Return vs Nifty])</f>
        <v>-0.45584392698799192</v>
      </c>
      <c r="O405">
        <v>3274.33</v>
      </c>
      <c r="P405">
        <v>3276.3501988458502</v>
      </c>
      <c r="Q405">
        <v>2907.1017176772002</v>
      </c>
      <c r="R405">
        <v>27.140389785169099</v>
      </c>
      <c r="S405" s="1">
        <f>(Table2[[#This Row],[Close Price]]-Table2[[#This Row],[20D EMA]])/Table2[[#This Row],[20D EMA]]</f>
        <v>-6.6908344607904499E-2</v>
      </c>
      <c r="T405" s="1">
        <f>(Table2[[#This Row],[Close Price]]-Table2[[#This Row],[50D EMA]])/Table2[[#This Row],[50D EMA]]</f>
        <v>-6.748368929662539E-2</v>
      </c>
      <c r="U405" s="1">
        <f>(Table2[[#This Row],[Close Price]]-Table2[[#This Row],[200D EMA]])/Table2[[#This Row],[200D EMA]]</f>
        <v>5.0960818268571476E-2</v>
      </c>
      <c r="V405">
        <v>1.2691488873293</v>
      </c>
      <c r="W405">
        <v>3022.75</v>
      </c>
      <c r="X405">
        <v>3114</v>
      </c>
      <c r="Y405">
        <v>3022.75</v>
      </c>
      <c r="Z405">
        <v>3134.7</v>
      </c>
      <c r="AA405">
        <v>3021.05</v>
      </c>
      <c r="AB405">
        <v>3653.95</v>
      </c>
      <c r="AC405" s="1">
        <f>(Table2[[#This Row],[Close Price]]/Table2[[#This Row],[Day Low]])-1</f>
        <v>1.0751798858655182E-2</v>
      </c>
      <c r="AD405" s="1">
        <f>(Table2[[#This Row],[Day High]]/Table2[[#This Row],[Close Price]])-1</f>
        <v>1.9229195646837338E-2</v>
      </c>
      <c r="AE405" s="1">
        <f>(Table2[[#This Row],[Close Price]]/Table2[[#This Row],[Current Week Low]])-1</f>
        <v>1.0751798858655182E-2</v>
      </c>
      <c r="AF405" s="1">
        <f>(Table2[[#This Row],[Current Week High]]/Table2[[#This Row],[Close Price]])-1</f>
        <v>2.6004418623680525E-2</v>
      </c>
      <c r="AG405" s="1">
        <f>(Table2[[#This Row],[Close Price]]/Table2[[#This Row],[Current Month Low]])-1</f>
        <v>1.1320567352410604E-2</v>
      </c>
      <c r="AH405" s="1">
        <f>(Table2[[#This Row],[Current Month High]]/Table2[[#This Row],[Close Price]])-1</f>
        <v>0.19595777759594135</v>
      </c>
      <c r="AI405">
        <v>19.5957777595941</v>
      </c>
      <c r="AJ405">
        <v>57.187323146576098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-7.0000000000000007E-2</v>
      </c>
      <c r="AM405" t="s">
        <v>3146</v>
      </c>
      <c r="AN405">
        <v>-12.86</v>
      </c>
      <c r="AO405" t="s">
        <v>3146</v>
      </c>
      <c r="AP405">
        <v>-4.1008702554669998E-2</v>
      </c>
      <c r="AQ405">
        <f>(Table2[[#This Row],[Sharpe Ratio]]-AVERAGE(Table2[Sharpe Ratio]))/_xlfn.STDEV.P(Table2[Sharpe Ratio])</f>
        <v>-1.1631337197634983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410</v>
      </c>
      <c r="AT405">
        <f>_xlfn.RANK.AVG(Table2[[#This Row],[6M Return vs Nifty Z-Score]],Table2[6M Return vs Nifty Z-Score])</f>
        <v>133</v>
      </c>
      <c r="AU405">
        <f>_xlfn.RANK.AVG(Table2[[#This Row],[Sharpe Ratio Z-Score]],Table2[Sharpe Ratio Z-Score])</f>
        <v>642</v>
      </c>
      <c r="AV405">
        <f>(Table2[[#This Row],[Rank 1Y]]+Table2[[#This Row],[Rank 6M]]+Table2[[#This Row],[Rank Sharpe]])/3</f>
        <v>395</v>
      </c>
    </row>
    <row r="406" spans="1:48" x14ac:dyDescent="0.3">
      <c r="A406" t="s">
        <v>1268</v>
      </c>
      <c r="B406" t="s">
        <v>1269</v>
      </c>
      <c r="C406" t="s">
        <v>3103</v>
      </c>
      <c r="D406" t="s">
        <v>998</v>
      </c>
      <c r="E406">
        <v>8796.41484408</v>
      </c>
      <c r="F406">
        <v>401.85</v>
      </c>
      <c r="G406">
        <v>-19.9626305512773</v>
      </c>
      <c r="H406">
        <f>(Table2[[#This Row],[1Y Return vs Nifty]]-AVERAGE(Table2[1Y Return vs Nifty]))/_xlfn.STDEV.P(Table2[1Y Return vs Nifty])</f>
        <v>-0.6893590464736411</v>
      </c>
      <c r="I406">
        <v>-9.21380019763048</v>
      </c>
      <c r="J406">
        <f>(Table2[[#This Row],[1M Return vs Nifty]]-AVERAGE(Table2[1M Return vs Nifty]))/_xlfn.STDEV.P(Table2[1M Return vs Nifty])</f>
        <v>-0.87058351425484004</v>
      </c>
      <c r="K406">
        <v>0.233277816505784</v>
      </c>
      <c r="L406">
        <f>(Table2[[#This Row],[6M Return vs Nifty]]-AVERAGE(Table2[6M Return vs Nifty]))/_xlfn.STDEV.P(Table2[6M Return vs Nifty])</f>
        <v>-6.1070726366147993E-2</v>
      </c>
      <c r="M406">
        <v>-2.8014725758351902</v>
      </c>
      <c r="N406">
        <f>(Table2[[#This Row],[1W Return vs Nifty]]-AVERAGE(Table2[1W Return vs Nifty]))/_xlfn.STDEV.P(Table2[1W Return vs Nifty])</f>
        <v>0.35073530103128175</v>
      </c>
      <c r="O406">
        <v>424.74</v>
      </c>
      <c r="P406">
        <v>435.20048409223301</v>
      </c>
      <c r="Q406">
        <v>395.36532736786302</v>
      </c>
      <c r="R406">
        <v>35.915564553571798</v>
      </c>
      <c r="S406" s="1">
        <f>(Table2[[#This Row],[Close Price]]-Table2[[#This Row],[20D EMA]])/Table2[[#This Row],[20D EMA]]</f>
        <v>-5.3891792626077094E-2</v>
      </c>
      <c r="T406" s="1">
        <f>(Table2[[#This Row],[Close Price]]-Table2[[#This Row],[50D EMA]])/Table2[[#This Row],[50D EMA]]</f>
        <v>-7.6632460926134779E-2</v>
      </c>
      <c r="U406" s="1">
        <f>(Table2[[#This Row],[Close Price]]-Table2[[#This Row],[200D EMA]])/Table2[[#This Row],[200D EMA]]</f>
        <v>1.6401723123543956E-2</v>
      </c>
      <c r="V406">
        <v>0.324888450441849</v>
      </c>
      <c r="W406">
        <v>394.05</v>
      </c>
      <c r="X406">
        <v>404.5</v>
      </c>
      <c r="Y406">
        <v>385.55</v>
      </c>
      <c r="Z406">
        <v>404.5</v>
      </c>
      <c r="AA406">
        <v>383.05</v>
      </c>
      <c r="AB406">
        <v>485.6</v>
      </c>
      <c r="AC406" s="1">
        <f>(Table2[[#This Row],[Close Price]]/Table2[[#This Row],[Day Low]])-1</f>
        <v>1.9794442329653661E-2</v>
      </c>
      <c r="AD406" s="1">
        <f>(Table2[[#This Row],[Day High]]/Table2[[#This Row],[Close Price]])-1</f>
        <v>6.5945004354859282E-3</v>
      </c>
      <c r="AE406" s="1">
        <f>(Table2[[#This Row],[Close Price]]/Table2[[#This Row],[Current Week Low]])-1</f>
        <v>4.2277266243029521E-2</v>
      </c>
      <c r="AF406" s="1">
        <f>(Table2[[#This Row],[Current Week High]]/Table2[[#This Row],[Close Price]])-1</f>
        <v>6.5945004354859282E-3</v>
      </c>
      <c r="AG406" s="1">
        <f>(Table2[[#This Row],[Close Price]]/Table2[[#This Row],[Current Month Low]])-1</f>
        <v>4.9079754601226933E-2</v>
      </c>
      <c r="AH406" s="1">
        <f>(Table2[[#This Row],[Current Month High]]/Table2[[#This Row],[Close Price]])-1</f>
        <v>0.20841109866865737</v>
      </c>
      <c r="AI406">
        <v>28.9038198332711</v>
      </c>
      <c r="AJ406">
        <v>50.224299065420503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0.11</v>
      </c>
      <c r="AM406" t="s">
        <v>3147</v>
      </c>
      <c r="AN406">
        <v>-7.64</v>
      </c>
      <c r="AO406" t="s">
        <v>3146</v>
      </c>
      <c r="AP406">
        <v>7.4603972102999003E-2</v>
      </c>
      <c r="AQ406">
        <f>(Table2[[#This Row],[Sharpe Ratio]]-AVERAGE(Table2[Sharpe Ratio]))/_xlfn.STDEV.P(Table2[Sharpe Ratio])</f>
        <v>0.21100632819356741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553</v>
      </c>
      <c r="AT406">
        <f>_xlfn.RANK.AVG(Table2[[#This Row],[6M Return vs Nifty Z-Score]],Table2[6M Return vs Nifty Z-Score])</f>
        <v>347</v>
      </c>
      <c r="AU406">
        <f>_xlfn.RANK.AVG(Table2[[#This Row],[Sharpe Ratio Z-Score]],Table2[Sharpe Ratio Z-Score])</f>
        <v>285</v>
      </c>
      <c r="AV406">
        <f>(Table2[[#This Row],[Rank 1Y]]+Table2[[#This Row],[Rank 6M]]+Table2[[#This Row],[Rank Sharpe]])/3</f>
        <v>395</v>
      </c>
    </row>
    <row r="407" spans="1:48" x14ac:dyDescent="0.3">
      <c r="A407" t="s">
        <v>65</v>
      </c>
      <c r="B407" t="s">
        <v>66</v>
      </c>
      <c r="C407" t="s">
        <v>3099</v>
      </c>
      <c r="D407" t="s">
        <v>67</v>
      </c>
      <c r="E407">
        <v>333377.39895900001</v>
      </c>
      <c r="F407">
        <v>265</v>
      </c>
      <c r="G407">
        <v>11.906718205906699</v>
      </c>
      <c r="H407">
        <f>(Table2[[#This Row],[1Y Return vs Nifty]]-AVERAGE(Table2[1Y Return vs Nifty]))/_xlfn.STDEV.P(Table2[1Y Return vs Nifty])</f>
        <v>-0.12196400065003109</v>
      </c>
      <c r="I407">
        <v>-5.1171747463091801</v>
      </c>
      <c r="J407">
        <f>(Table2[[#This Row],[1M Return vs Nifty]]-AVERAGE(Table2[1M Return vs Nifty]))/_xlfn.STDEV.P(Table2[1M Return vs Nifty])</f>
        <v>-0.39698923003913045</v>
      </c>
      <c r="K407">
        <v>-14.4794520886319</v>
      </c>
      <c r="L407">
        <f>(Table2[[#This Row],[6M Return vs Nifty]]-AVERAGE(Table2[6M Return vs Nifty]))/_xlfn.STDEV.P(Table2[6M Return vs Nifty])</f>
        <v>-0.59168106143569998</v>
      </c>
      <c r="M407">
        <v>-4.5791628288840904</v>
      </c>
      <c r="N407">
        <f>(Table2[[#This Row],[1W Return vs Nifty]]-AVERAGE(Table2[1W Return vs Nifty]))/_xlfn.STDEV.P(Table2[1W Return vs Nifty])</f>
        <v>-3.6222372925995235E-2</v>
      </c>
      <c r="O407">
        <v>279.18</v>
      </c>
      <c r="P407">
        <v>290.76422620231</v>
      </c>
      <c r="Q407">
        <v>275.47573708804703</v>
      </c>
      <c r="R407">
        <v>22.941503451013901</v>
      </c>
      <c r="S407" s="1">
        <f>(Table2[[#This Row],[Close Price]]-Table2[[#This Row],[20D EMA]])/Table2[[#This Row],[20D EMA]]</f>
        <v>-5.0791603983093368E-2</v>
      </c>
      <c r="T407" s="1">
        <f>(Table2[[#This Row],[Close Price]]-Table2[[#This Row],[50D EMA]])/Table2[[#This Row],[50D EMA]]</f>
        <v>-8.8608652236274704E-2</v>
      </c>
      <c r="U407" s="1">
        <f>(Table2[[#This Row],[Close Price]]-Table2[[#This Row],[200D EMA]])/Table2[[#This Row],[200D EMA]]</f>
        <v>-3.8027803097224464E-2</v>
      </c>
      <c r="V407">
        <v>0.67439044949469895</v>
      </c>
      <c r="W407">
        <v>259.39999999999998</v>
      </c>
      <c r="X407">
        <v>265.55</v>
      </c>
      <c r="Y407">
        <v>255.3</v>
      </c>
      <c r="Z407">
        <v>265.55</v>
      </c>
      <c r="AA407">
        <v>255.3</v>
      </c>
      <c r="AB407">
        <v>299.7</v>
      </c>
      <c r="AC407" s="1">
        <f>(Table2[[#This Row],[Close Price]]/Table2[[#This Row],[Day Low]])-1</f>
        <v>2.1588280647648617E-2</v>
      </c>
      <c r="AD407" s="1">
        <f>(Table2[[#This Row],[Day High]]/Table2[[#This Row],[Close Price]])-1</f>
        <v>2.0754716981132848E-3</v>
      </c>
      <c r="AE407" s="1">
        <f>(Table2[[#This Row],[Close Price]]/Table2[[#This Row],[Current Week Low]])-1</f>
        <v>3.7994516255385857E-2</v>
      </c>
      <c r="AF407" s="1">
        <f>(Table2[[#This Row],[Current Week High]]/Table2[[#This Row],[Close Price]])-1</f>
        <v>2.0754716981132848E-3</v>
      </c>
      <c r="AG407" s="1">
        <f>(Table2[[#This Row],[Close Price]]/Table2[[#This Row],[Current Month Low]])-1</f>
        <v>3.7994516255385857E-2</v>
      </c>
      <c r="AH407" s="1">
        <f>(Table2[[#This Row],[Current Month High]]/Table2[[#This Row],[Close Price]])-1</f>
        <v>0.13094339622641504</v>
      </c>
      <c r="AI407">
        <v>30.188679245283002</v>
      </c>
      <c r="AJ407">
        <v>43.865363735070503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-0.13</v>
      </c>
      <c r="AM407" t="s">
        <v>3146</v>
      </c>
      <c r="AN407">
        <v>-9.42</v>
      </c>
      <c r="AO407" t="s">
        <v>3146</v>
      </c>
      <c r="AP407">
        <v>6.1934205760694E-2</v>
      </c>
      <c r="AQ407">
        <f>(Table2[[#This Row],[Sharpe Ratio]]-AVERAGE(Table2[Sharpe Ratio]))/_xlfn.STDEV.P(Table2[Sharpe Ratio])</f>
        <v>6.0417014515190832E-2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344</v>
      </c>
      <c r="AT407">
        <f>_xlfn.RANK.AVG(Table2[[#This Row],[6M Return vs Nifty Z-Score]],Table2[6M Return vs Nifty Z-Score])</f>
        <v>524</v>
      </c>
      <c r="AU407">
        <f>_xlfn.RANK.AVG(Table2[[#This Row],[Sharpe Ratio Z-Score]],Table2[Sharpe Ratio Z-Score])</f>
        <v>319</v>
      </c>
      <c r="AV407">
        <f>(Table2[[#This Row],[Rank 1Y]]+Table2[[#This Row],[Rank 6M]]+Table2[[#This Row],[Rank Sharpe]])/3</f>
        <v>395.66666666666669</v>
      </c>
    </row>
    <row r="408" spans="1:48" x14ac:dyDescent="0.3">
      <c r="A408" t="s">
        <v>1308</v>
      </c>
      <c r="B408" t="s">
        <v>1309</v>
      </c>
      <c r="C408" t="s">
        <v>3101</v>
      </c>
      <c r="D408" t="s">
        <v>539</v>
      </c>
      <c r="E408">
        <v>8392.8000918300004</v>
      </c>
      <c r="F408">
        <v>254.1</v>
      </c>
      <c r="G408">
        <v>-17.9992022093308</v>
      </c>
      <c r="H408">
        <f>(Table2[[#This Row],[1Y Return vs Nifty]]-AVERAGE(Table2[1Y Return vs Nifty]))/_xlfn.STDEV.P(Table2[1Y Return vs Nifty])</f>
        <v>-0.65440258964303255</v>
      </c>
      <c r="I408">
        <v>-0.66147124338867902</v>
      </c>
      <c r="J408">
        <f>(Table2[[#This Row],[1M Return vs Nifty]]-AVERAGE(Table2[1M Return vs Nifty]))/_xlfn.STDEV.P(Table2[1M Return vs Nifty])</f>
        <v>0.11811661408007143</v>
      </c>
      <c r="K408">
        <v>6.6908360609930897</v>
      </c>
      <c r="L408">
        <f>(Table2[[#This Row],[6M Return vs Nifty]]-AVERAGE(Table2[6M Return vs Nifty]))/_xlfn.STDEV.P(Table2[6M Return vs Nifty])</f>
        <v>0.17181923803413923</v>
      </c>
      <c r="M408">
        <v>-3.7956293869295701</v>
      </c>
      <c r="N408">
        <f>(Table2[[#This Row],[1W Return vs Nifty]]-AVERAGE(Table2[1W Return vs Nifty]))/_xlfn.STDEV.P(Table2[1W Return vs Nifty])</f>
        <v>0.13433280542774473</v>
      </c>
      <c r="O408">
        <v>265.2</v>
      </c>
      <c r="P408">
        <v>266.20706091510698</v>
      </c>
      <c r="Q408">
        <v>243.75489828117901</v>
      </c>
      <c r="R408">
        <v>32.937670159022801</v>
      </c>
      <c r="S408" s="1">
        <f>(Table2[[#This Row],[Close Price]]-Table2[[#This Row],[20D EMA]])/Table2[[#This Row],[20D EMA]]</f>
        <v>-4.1855203619909485E-2</v>
      </c>
      <c r="T408" s="1">
        <f>(Table2[[#This Row],[Close Price]]-Table2[[#This Row],[50D EMA]])/Table2[[#This Row],[50D EMA]]</f>
        <v>-4.547986395810856E-2</v>
      </c>
      <c r="U408" s="1">
        <f>(Table2[[#This Row],[Close Price]]-Table2[[#This Row],[200D EMA]])/Table2[[#This Row],[200D EMA]]</f>
        <v>4.2440590083599392E-2</v>
      </c>
      <c r="V408">
        <v>0.51258239284431595</v>
      </c>
      <c r="W408">
        <v>252.85</v>
      </c>
      <c r="X408">
        <v>257.7</v>
      </c>
      <c r="Y408">
        <v>243.55</v>
      </c>
      <c r="Z408">
        <v>257.7</v>
      </c>
      <c r="AA408">
        <v>241.1</v>
      </c>
      <c r="AB408">
        <v>297.60000000000002</v>
      </c>
      <c r="AC408" s="1">
        <f>(Table2[[#This Row],[Close Price]]/Table2[[#This Row],[Day Low]])-1</f>
        <v>4.9436424757760555E-3</v>
      </c>
      <c r="AD408" s="1">
        <f>(Table2[[#This Row],[Day High]]/Table2[[#This Row],[Close Price]])-1</f>
        <v>1.4167650531286879E-2</v>
      </c>
      <c r="AE408" s="1">
        <f>(Table2[[#This Row],[Close Price]]/Table2[[#This Row],[Current Week Low]])-1</f>
        <v>4.3317593923218878E-2</v>
      </c>
      <c r="AF408" s="1">
        <f>(Table2[[#This Row],[Current Week High]]/Table2[[#This Row],[Close Price]])-1</f>
        <v>1.4167650531286879E-2</v>
      </c>
      <c r="AG408" s="1">
        <f>(Table2[[#This Row],[Close Price]]/Table2[[#This Row],[Current Month Low]])-1</f>
        <v>5.3919535462463752E-2</v>
      </c>
      <c r="AH408" s="1">
        <f>(Table2[[#This Row],[Current Month High]]/Table2[[#This Row],[Close Price]])-1</f>
        <v>0.17119244391971677</v>
      </c>
      <c r="AI408">
        <v>17.119244391971598</v>
      </c>
      <c r="AJ408">
        <v>26.0416666666666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-0.02</v>
      </c>
      <c r="AM408" t="s">
        <v>3146</v>
      </c>
      <c r="AN408">
        <v>-7.6</v>
      </c>
      <c r="AO408" t="s">
        <v>3146</v>
      </c>
      <c r="AP408">
        <v>4.4449748554284997E-2</v>
      </c>
      <c r="AQ408">
        <f>(Table2[[#This Row],[Sharpe Ratio]]-AVERAGE(Table2[Sharpe Ratio]))/_xlfn.STDEV.P(Table2[Sharpe Ratio])</f>
        <v>-0.14739837367870556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542</v>
      </c>
      <c r="AT408">
        <f>_xlfn.RANK.AVG(Table2[[#This Row],[6M Return vs Nifty Z-Score]],Table2[6M Return vs Nifty Z-Score])</f>
        <v>261</v>
      </c>
      <c r="AU408">
        <f>_xlfn.RANK.AVG(Table2[[#This Row],[Sharpe Ratio Z-Score]],Table2[Sharpe Ratio Z-Score])</f>
        <v>384</v>
      </c>
      <c r="AV408">
        <f>(Table2[[#This Row],[Rank 1Y]]+Table2[[#This Row],[Rank 6M]]+Table2[[#This Row],[Rank Sharpe]])/3</f>
        <v>395.66666666666669</v>
      </c>
    </row>
    <row r="409" spans="1:48" x14ac:dyDescent="0.3">
      <c r="A409" t="s">
        <v>1231</v>
      </c>
      <c r="B409" t="s">
        <v>1232</v>
      </c>
      <c r="C409" t="s">
        <v>3113</v>
      </c>
      <c r="D409" t="s">
        <v>125</v>
      </c>
      <c r="E409">
        <v>9162.6651840899995</v>
      </c>
      <c r="F409">
        <v>1077.45</v>
      </c>
      <c r="G409">
        <v>18.458193110345299</v>
      </c>
      <c r="H409">
        <f>(Table2[[#This Row],[1Y Return vs Nifty]]-AVERAGE(Table2[1Y Return vs Nifty]))/_xlfn.STDEV.P(Table2[1Y Return vs Nifty])</f>
        <v>-5.3229474569305964E-3</v>
      </c>
      <c r="I409">
        <v>-2.4232118927712301</v>
      </c>
      <c r="J409">
        <f>(Table2[[#This Row],[1M Return vs Nifty]]-AVERAGE(Table2[1M Return vs Nifty]))/_xlfn.STDEV.P(Table2[1M Return vs Nifty])</f>
        <v>-8.5551090408007291E-2</v>
      </c>
      <c r="K409">
        <v>-8.8219166517180092</v>
      </c>
      <c r="L409">
        <f>(Table2[[#This Row],[6M Return vs Nifty]]-AVERAGE(Table2[6M Return vs Nifty]))/_xlfn.STDEV.P(Table2[6M Return vs Nifty])</f>
        <v>-0.38764368746063199</v>
      </c>
      <c r="M409">
        <v>-10.015595075751101</v>
      </c>
      <c r="N409">
        <f>(Table2[[#This Row],[1W Return vs Nifty]]-AVERAGE(Table2[1W Return vs Nifty]))/_xlfn.STDEV.P(Table2[1W Return vs Nifty])</f>
        <v>-1.2195945454774326</v>
      </c>
      <c r="O409">
        <v>1159.33</v>
      </c>
      <c r="P409">
        <v>1179.9550866003899</v>
      </c>
      <c r="Q409">
        <v>1057.7454898851499</v>
      </c>
      <c r="R409">
        <v>34.105822131288697</v>
      </c>
      <c r="S409" s="1">
        <f>(Table2[[#This Row],[Close Price]]-Table2[[#This Row],[20D EMA]])/Table2[[#This Row],[20D EMA]]</f>
        <v>-7.0627000077630953E-2</v>
      </c>
      <c r="T409" s="1">
        <f>(Table2[[#This Row],[Close Price]]-Table2[[#This Row],[50D EMA]])/Table2[[#This Row],[50D EMA]]</f>
        <v>-8.6872023998575118E-2</v>
      </c>
      <c r="U409" s="1">
        <f>(Table2[[#This Row],[Close Price]]-Table2[[#This Row],[200D EMA]])/Table2[[#This Row],[200D EMA]]</f>
        <v>1.8628781973808864E-2</v>
      </c>
      <c r="V409">
        <v>0.64475866179509</v>
      </c>
      <c r="W409">
        <v>1047.4000000000001</v>
      </c>
      <c r="X409">
        <v>1085.45</v>
      </c>
      <c r="Y409">
        <v>1018.65</v>
      </c>
      <c r="Z409">
        <v>1085.45</v>
      </c>
      <c r="AA409">
        <v>1018.65</v>
      </c>
      <c r="AB409">
        <v>1395</v>
      </c>
      <c r="AC409" s="1">
        <f>(Table2[[#This Row],[Close Price]]/Table2[[#This Row],[Day Low]])-1</f>
        <v>2.8690089746037817E-2</v>
      </c>
      <c r="AD409" s="1">
        <f>(Table2[[#This Row],[Day High]]/Table2[[#This Row],[Close Price]])-1</f>
        <v>7.4249385122280298E-3</v>
      </c>
      <c r="AE409" s="1">
        <f>(Table2[[#This Row],[Close Price]]/Table2[[#This Row],[Current Week Low]])-1</f>
        <v>5.7723457517302457E-2</v>
      </c>
      <c r="AF409" s="1">
        <f>(Table2[[#This Row],[Current Week High]]/Table2[[#This Row],[Close Price]])-1</f>
        <v>7.4249385122280298E-3</v>
      </c>
      <c r="AG409" s="1">
        <f>(Table2[[#This Row],[Close Price]]/Table2[[#This Row],[Current Month Low]])-1</f>
        <v>5.7723457517302457E-2</v>
      </c>
      <c r="AH409" s="1">
        <f>(Table2[[#This Row],[Current Month High]]/Table2[[#This Row],[Close Price]])-1</f>
        <v>0.2947236530697479</v>
      </c>
      <c r="AI409">
        <v>29.472365306974702</v>
      </c>
      <c r="AJ409">
        <v>54.806034482758598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-0.23</v>
      </c>
      <c r="AM409" t="s">
        <v>3146</v>
      </c>
      <c r="AN409">
        <v>-17.68</v>
      </c>
      <c r="AO409" t="s">
        <v>3146</v>
      </c>
      <c r="AP409">
        <v>2.5605107382046001E-2</v>
      </c>
      <c r="AQ409">
        <f>(Table2[[#This Row],[Sharpe Ratio]]-AVERAGE(Table2[Sharpe Ratio]))/_xlfn.STDEV.P(Table2[Sharpe Ratio])</f>
        <v>-0.3713805296216437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300</v>
      </c>
      <c r="AT409">
        <f>_xlfn.RANK.AVG(Table2[[#This Row],[6M Return vs Nifty Z-Score]],Table2[6M Return vs Nifty Z-Score])</f>
        <v>457</v>
      </c>
      <c r="AU409">
        <f>_xlfn.RANK.AVG(Table2[[#This Row],[Sharpe Ratio Z-Score]],Table2[Sharpe Ratio Z-Score])</f>
        <v>433</v>
      </c>
      <c r="AV409">
        <f>(Table2[[#This Row],[Rank 1Y]]+Table2[[#This Row],[Rank 6M]]+Table2[[#This Row],[Rank Sharpe]])/3</f>
        <v>396.66666666666669</v>
      </c>
    </row>
    <row r="410" spans="1:48" x14ac:dyDescent="0.3">
      <c r="A410" t="s">
        <v>274</v>
      </c>
      <c r="B410" t="s">
        <v>275</v>
      </c>
      <c r="C410" t="s">
        <v>3101</v>
      </c>
      <c r="D410" t="s">
        <v>43</v>
      </c>
      <c r="E410">
        <v>94668.677915830005</v>
      </c>
      <c r="F410">
        <v>1913.3</v>
      </c>
      <c r="G410">
        <v>12.801624388061599</v>
      </c>
      <c r="H410">
        <f>(Table2[[#This Row],[1Y Return vs Nifty]]-AVERAGE(Table2[1Y Return vs Nifty]))/_xlfn.STDEV.P(Table2[1Y Return vs Nifty])</f>
        <v>-0.10603128303787246</v>
      </c>
      <c r="I410">
        <v>-8.4183057704840802</v>
      </c>
      <c r="J410">
        <f>(Table2[[#This Row],[1M Return vs Nifty]]-AVERAGE(Table2[1M Return vs Nifty]))/_xlfn.STDEV.P(Table2[1M Return vs Nifty])</f>
        <v>-0.77861962390199535</v>
      </c>
      <c r="K410">
        <v>4.1213460066316898</v>
      </c>
      <c r="L410">
        <f>(Table2[[#This Row],[6M Return vs Nifty]]-AVERAGE(Table2[6M Return vs Nifty]))/_xlfn.STDEV.P(Table2[6M Return vs Nifty])</f>
        <v>7.9151324771727954E-2</v>
      </c>
      <c r="M410">
        <v>-6.3316046859650204</v>
      </c>
      <c r="N410">
        <f>(Table2[[#This Row],[1W Return vs Nifty]]-AVERAGE(Table2[1W Return vs Nifty]))/_xlfn.STDEV.P(Table2[1W Return vs Nifty])</f>
        <v>-0.41768411723064486</v>
      </c>
      <c r="O410">
        <v>2025.69</v>
      </c>
      <c r="P410">
        <v>2054.25179086657</v>
      </c>
      <c r="Q410">
        <v>1838.3821298259099</v>
      </c>
      <c r="R410">
        <v>20.200170686003499</v>
      </c>
      <c r="S410" s="1">
        <f>(Table2[[#This Row],[Close Price]]-Table2[[#This Row],[20D EMA]])/Table2[[#This Row],[20D EMA]]</f>
        <v>-5.5482329477856973E-2</v>
      </c>
      <c r="T410" s="1">
        <f>(Table2[[#This Row],[Close Price]]-Table2[[#This Row],[50D EMA]])/Table2[[#This Row],[50D EMA]]</f>
        <v>-6.8614661305521185E-2</v>
      </c>
      <c r="U410" s="1">
        <f>(Table2[[#This Row],[Close Price]]-Table2[[#This Row],[200D EMA]])/Table2[[#This Row],[200D EMA]]</f>
        <v>4.0752066155682519E-2</v>
      </c>
      <c r="V410">
        <v>0.97259917342068203</v>
      </c>
      <c r="W410">
        <v>1870.6</v>
      </c>
      <c r="X410">
        <v>1925</v>
      </c>
      <c r="Y410">
        <v>1870.6</v>
      </c>
      <c r="Z410">
        <v>1928.7</v>
      </c>
      <c r="AA410">
        <v>1870.6</v>
      </c>
      <c r="AB410">
        <v>2214.25</v>
      </c>
      <c r="AC410" s="1">
        <f>(Table2[[#This Row],[Close Price]]/Table2[[#This Row],[Day Low]])-1</f>
        <v>2.2826900459745669E-2</v>
      </c>
      <c r="AD410" s="1">
        <f>(Table2[[#This Row],[Day High]]/Table2[[#This Row],[Close Price]])-1</f>
        <v>6.1150891130508089E-3</v>
      </c>
      <c r="AE410" s="1">
        <f>(Table2[[#This Row],[Close Price]]/Table2[[#This Row],[Current Week Low]])-1</f>
        <v>2.2826900459745669E-2</v>
      </c>
      <c r="AF410" s="1">
        <f>(Table2[[#This Row],[Current Week High]]/Table2[[#This Row],[Close Price]])-1</f>
        <v>8.0489207129044171E-3</v>
      </c>
      <c r="AG410" s="1">
        <f>(Table2[[#This Row],[Close Price]]/Table2[[#This Row],[Current Month Low]])-1</f>
        <v>2.2826900459745669E-2</v>
      </c>
      <c r="AH410" s="1">
        <f>(Table2[[#This Row],[Current Month High]]/Table2[[#This Row],[Close Price]])-1</f>
        <v>0.1572936810745833</v>
      </c>
      <c r="AI410">
        <v>20.310458370354901</v>
      </c>
      <c r="AJ410">
        <v>43.6141865265528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-0.08</v>
      </c>
      <c r="AM410" t="s">
        <v>3146</v>
      </c>
      <c r="AN410">
        <v>-7.45</v>
      </c>
      <c r="AO410" t="s">
        <v>3146</v>
      </c>
      <c r="AP410">
        <v>-3.023829091018E-3</v>
      </c>
      <c r="AQ410">
        <f>(Table2[[#This Row],[Sharpe Ratio]]-AVERAGE(Table2[Sharpe Ratio]))/_xlfn.STDEV.P(Table2[Sharpe Ratio])</f>
        <v>-0.71165609416975939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337</v>
      </c>
      <c r="AT410">
        <f>_xlfn.RANK.AVG(Table2[[#This Row],[6M Return vs Nifty Z-Score]],Table2[6M Return vs Nifty Z-Score])</f>
        <v>298</v>
      </c>
      <c r="AU410">
        <f>_xlfn.RANK.AVG(Table2[[#This Row],[Sharpe Ratio Z-Score]],Table2[Sharpe Ratio Z-Score])</f>
        <v>557</v>
      </c>
      <c r="AV410">
        <f>(Table2[[#This Row],[Rank 1Y]]+Table2[[#This Row],[Rank 6M]]+Table2[[#This Row],[Rank Sharpe]])/3</f>
        <v>397.33333333333331</v>
      </c>
    </row>
    <row r="411" spans="1:48" x14ac:dyDescent="0.3">
      <c r="A411" t="s">
        <v>695</v>
      </c>
      <c r="B411" t="s">
        <v>696</v>
      </c>
      <c r="C411" t="s">
        <v>3111</v>
      </c>
      <c r="D411" t="s">
        <v>297</v>
      </c>
      <c r="E411">
        <v>25202.109211114999</v>
      </c>
      <c r="F411">
        <v>391.55</v>
      </c>
      <c r="G411">
        <v>9.8789988115373202</v>
      </c>
      <c r="H411">
        <f>(Table2[[#This Row],[1Y Return vs Nifty]]-AVERAGE(Table2[1Y Return vs Nifty]))/_xlfn.STDEV.P(Table2[1Y Return vs Nifty])</f>
        <v>-0.15806508158053759</v>
      </c>
      <c r="I411">
        <v>-0.83686871825800901</v>
      </c>
      <c r="J411">
        <f>(Table2[[#This Row],[1M Return vs Nifty]]-AVERAGE(Table2[1M Return vs Nifty]))/_xlfn.STDEV.P(Table2[1M Return vs Nifty])</f>
        <v>9.7839622065292217E-2</v>
      </c>
      <c r="K411">
        <v>16.545351384798199</v>
      </c>
      <c r="L411">
        <f>(Table2[[#This Row],[6M Return vs Nifty]]-AVERAGE(Table2[6M Return vs Nifty]))/_xlfn.STDEV.P(Table2[6M Return vs Nifty])</f>
        <v>0.52721947385892176</v>
      </c>
      <c r="M411">
        <v>-2.39940360921935</v>
      </c>
      <c r="N411">
        <f>(Table2[[#This Row],[1W Return vs Nifty]]-AVERAGE(Table2[1W Return vs Nifty]))/_xlfn.STDEV.P(Table2[1W Return vs Nifty])</f>
        <v>0.43825542543159923</v>
      </c>
      <c r="O411">
        <v>412.19</v>
      </c>
      <c r="P411">
        <v>425.40045526998603</v>
      </c>
      <c r="Q411">
        <v>388.74813450286501</v>
      </c>
      <c r="R411">
        <v>21.4445866325132</v>
      </c>
      <c r="S411" s="1">
        <f>(Table2[[#This Row],[Close Price]]-Table2[[#This Row],[20D EMA]])/Table2[[#This Row],[20D EMA]]</f>
        <v>-5.0073995002304729E-2</v>
      </c>
      <c r="T411" s="1">
        <f>(Table2[[#This Row],[Close Price]]-Table2[[#This Row],[50D EMA]])/Table2[[#This Row],[50D EMA]]</f>
        <v>-7.9573152427639918E-2</v>
      </c>
      <c r="U411" s="1">
        <f>(Table2[[#This Row],[Close Price]]-Table2[[#This Row],[200D EMA]])/Table2[[#This Row],[200D EMA]]</f>
        <v>7.2074056399474458E-3</v>
      </c>
      <c r="V411">
        <v>0.67637501622527796</v>
      </c>
      <c r="W411">
        <v>382.1</v>
      </c>
      <c r="X411">
        <v>393.55</v>
      </c>
      <c r="Y411">
        <v>382.1</v>
      </c>
      <c r="Z411">
        <v>395.45</v>
      </c>
      <c r="AA411">
        <v>382.1</v>
      </c>
      <c r="AB411">
        <v>446.65</v>
      </c>
      <c r="AC411" s="1">
        <f>(Table2[[#This Row],[Close Price]]/Table2[[#This Row],[Day Low]])-1</f>
        <v>2.4731745616330736E-2</v>
      </c>
      <c r="AD411" s="1">
        <f>(Table2[[#This Row],[Day High]]/Table2[[#This Row],[Close Price]])-1</f>
        <v>5.1079044821862318E-3</v>
      </c>
      <c r="AE411" s="1">
        <f>(Table2[[#This Row],[Close Price]]/Table2[[#This Row],[Current Week Low]])-1</f>
        <v>2.4731745616330736E-2</v>
      </c>
      <c r="AF411" s="1">
        <f>(Table2[[#This Row],[Current Week High]]/Table2[[#This Row],[Close Price]])-1</f>
        <v>9.9604137402629078E-3</v>
      </c>
      <c r="AG411" s="1">
        <f>(Table2[[#This Row],[Close Price]]/Table2[[#This Row],[Current Month Low]])-1</f>
        <v>2.4731745616330736E-2</v>
      </c>
      <c r="AH411" s="1">
        <f>(Table2[[#This Row],[Current Month High]]/Table2[[#This Row],[Close Price]])-1</f>
        <v>0.14072276848422915</v>
      </c>
      <c r="AI411">
        <v>23.611288468905599</v>
      </c>
      <c r="AJ411">
        <v>49.875598086124398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-0.09</v>
      </c>
      <c r="AM411" t="s">
        <v>3146</v>
      </c>
      <c r="AN411">
        <v>-9.1199999999999992</v>
      </c>
      <c r="AO411" t="s">
        <v>3146</v>
      </c>
      <c r="AP411">
        <v>-6.0299081797924002E-2</v>
      </c>
      <c r="AQ411">
        <f>(Table2[[#This Row],[Sharpe Ratio]]-AVERAGE(Table2[Sharpe Ratio]))/_xlfn.STDEV.P(Table2[Sharpe Ratio])</f>
        <v>-1.3924137942615993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358</v>
      </c>
      <c r="AT411">
        <f>_xlfn.RANK.AVG(Table2[[#This Row],[6M Return vs Nifty Z-Score]],Table2[6M Return vs Nifty Z-Score])</f>
        <v>160</v>
      </c>
      <c r="AU411">
        <f>_xlfn.RANK.AVG(Table2[[#This Row],[Sharpe Ratio Z-Score]],Table2[Sharpe Ratio Z-Score])</f>
        <v>675</v>
      </c>
      <c r="AV411">
        <f>(Table2[[#This Row],[Rank 1Y]]+Table2[[#This Row],[Rank 6M]]+Table2[[#This Row],[Rank Sharpe]])/3</f>
        <v>397.66666666666669</v>
      </c>
    </row>
    <row r="412" spans="1:48" x14ac:dyDescent="0.3">
      <c r="A412" t="s">
        <v>115</v>
      </c>
      <c r="B412" t="s">
        <v>116</v>
      </c>
      <c r="C412" t="s">
        <v>3108</v>
      </c>
      <c r="D412" t="s">
        <v>117</v>
      </c>
      <c r="E412">
        <v>233906.58101327901</v>
      </c>
      <c r="F412">
        <v>958.8</v>
      </c>
      <c r="G412">
        <v>2.0843295176488699</v>
      </c>
      <c r="H412">
        <f>(Table2[[#This Row],[1Y Return vs Nifty]]-AVERAGE(Table2[1Y Return vs Nifty]))/_xlfn.STDEV.P(Table2[1Y Return vs Nifty])</f>
        <v>-0.29683970088268968</v>
      </c>
      <c r="I412">
        <v>2.44975426052088</v>
      </c>
      <c r="J412">
        <f>(Table2[[#This Row],[1M Return vs Nifty]]-AVERAGE(Table2[1M Return vs Nifty]))/_xlfn.STDEV.P(Table2[1M Return vs Nifty])</f>
        <v>0.47779279953228737</v>
      </c>
      <c r="K412">
        <v>-1.01410410986845</v>
      </c>
      <c r="L412">
        <f>(Table2[[#This Row],[6M Return vs Nifty]]-AVERAGE(Table2[6M Return vs Nifty]))/_xlfn.STDEV.P(Table2[6M Return vs Nifty])</f>
        <v>-0.10605719360782619</v>
      </c>
      <c r="M412">
        <v>-1.52569952526476</v>
      </c>
      <c r="N412">
        <f>(Table2[[#This Row],[1W Return vs Nifty]]-AVERAGE(Table2[1W Return vs Nifty]))/_xlfn.STDEV.P(Table2[1W Return vs Nifty])</f>
        <v>0.6284384449279331</v>
      </c>
      <c r="O412">
        <v>977.14</v>
      </c>
      <c r="P412">
        <v>967.74796685181195</v>
      </c>
      <c r="Q412">
        <v>904.09867377476098</v>
      </c>
      <c r="R412">
        <v>40.210568845286097</v>
      </c>
      <c r="S412" s="1">
        <f>(Table2[[#This Row],[Close Price]]-Table2[[#This Row],[20D EMA]])/Table2[[#This Row],[20D EMA]]</f>
        <v>-1.8769060728247775E-2</v>
      </c>
      <c r="T412" s="1">
        <f>(Table2[[#This Row],[Close Price]]-Table2[[#This Row],[50D EMA]])/Table2[[#This Row],[50D EMA]]</f>
        <v>-9.2461747875541341E-3</v>
      </c>
      <c r="U412" s="1">
        <f>(Table2[[#This Row],[Close Price]]-Table2[[#This Row],[200D EMA]])/Table2[[#This Row],[200D EMA]]</f>
        <v>6.0503712495066406E-2</v>
      </c>
      <c r="V412">
        <v>0.59854164447837899</v>
      </c>
      <c r="W412">
        <v>947</v>
      </c>
      <c r="X412">
        <v>972.8</v>
      </c>
      <c r="Y412">
        <v>909</v>
      </c>
      <c r="Z412">
        <v>972.8</v>
      </c>
      <c r="AA412">
        <v>909</v>
      </c>
      <c r="AB412">
        <v>1063</v>
      </c>
      <c r="AC412" s="1">
        <f>(Table2[[#This Row],[Close Price]]/Table2[[#This Row],[Day Low]])-1</f>
        <v>1.2460401267159416E-2</v>
      </c>
      <c r="AD412" s="1">
        <f>(Table2[[#This Row],[Day High]]/Table2[[#This Row],[Close Price]])-1</f>
        <v>1.4601585314977017E-2</v>
      </c>
      <c r="AE412" s="1">
        <f>(Table2[[#This Row],[Close Price]]/Table2[[#This Row],[Current Week Low]])-1</f>
        <v>5.478547854785476E-2</v>
      </c>
      <c r="AF412" s="1">
        <f>(Table2[[#This Row],[Current Week High]]/Table2[[#This Row],[Close Price]])-1</f>
        <v>1.4601585314977017E-2</v>
      </c>
      <c r="AG412" s="1">
        <f>(Table2[[#This Row],[Close Price]]/Table2[[#This Row],[Current Month Low]])-1</f>
        <v>5.478547854785476E-2</v>
      </c>
      <c r="AH412" s="1">
        <f>(Table2[[#This Row],[Current Month High]]/Table2[[#This Row],[Close Price]])-1</f>
        <v>0.10867751355861488</v>
      </c>
      <c r="AI412">
        <v>10.867751355861399</v>
      </c>
      <c r="AJ412">
        <v>32.614107883817397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0.03</v>
      </c>
      <c r="AM412" t="s">
        <v>3147</v>
      </c>
      <c r="AN412">
        <v>-5.26</v>
      </c>
      <c r="AO412" t="s">
        <v>3146</v>
      </c>
      <c r="AP412">
        <v>2.8085541724491001E-2</v>
      </c>
      <c r="AQ412">
        <f>(Table2[[#This Row],[Sharpe Ratio]]-AVERAGE(Table2[Sharpe Ratio]))/_xlfn.STDEV.P(Table2[Sharpe Ratio])</f>
        <v>-0.34189877793330808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0.36143557203639654</v>
      </c>
      <c r="AS412">
        <f>_xlfn.RANK.AVG(Table2[[#This Row],[1Y Return vs Nifty Z-Score]],Table2[1Y Return vs Nifty Z-Score])</f>
        <v>402</v>
      </c>
      <c r="AT412">
        <f>_xlfn.RANK.AVG(Table2[[#This Row],[6M Return vs Nifty Z-Score]],Table2[6M Return vs Nifty Z-Score])</f>
        <v>366</v>
      </c>
      <c r="AU412">
        <f>_xlfn.RANK.AVG(Table2[[#This Row],[Sharpe Ratio Z-Score]],Table2[Sharpe Ratio Z-Score])</f>
        <v>426</v>
      </c>
      <c r="AV412">
        <f>(Table2[[#This Row],[Rank 1Y]]+Table2[[#This Row],[Rank 6M]]+Table2[[#This Row],[Rank Sharpe]])/3</f>
        <v>398</v>
      </c>
    </row>
    <row r="413" spans="1:48" x14ac:dyDescent="0.3">
      <c r="A413" t="s">
        <v>612</v>
      </c>
      <c r="B413" t="s">
        <v>613</v>
      </c>
      <c r="C413" t="s">
        <v>3104</v>
      </c>
      <c r="D413" t="s">
        <v>48</v>
      </c>
      <c r="E413">
        <v>31354.488000000001</v>
      </c>
      <c r="F413">
        <v>51.92</v>
      </c>
      <c r="G413">
        <v>23.359414211457299</v>
      </c>
      <c r="H413">
        <f>(Table2[[#This Row],[1Y Return vs Nifty]]-AVERAGE(Table2[1Y Return vs Nifty]))/_xlfn.STDEV.P(Table2[1Y Return vs Nifty])</f>
        <v>8.1937341181073334E-2</v>
      </c>
      <c r="I413">
        <v>-10.225806000966401</v>
      </c>
      <c r="J413">
        <f>(Table2[[#This Row],[1M Return vs Nifty]]-AVERAGE(Table2[1M Return vs Nifty]))/_xlfn.STDEV.P(Table2[1M Return vs Nifty])</f>
        <v>-0.98757740831426277</v>
      </c>
      <c r="K413">
        <v>-32.751955704205301</v>
      </c>
      <c r="L413">
        <f>(Table2[[#This Row],[6M Return vs Nifty]]-AVERAGE(Table2[6M Return vs Nifty]))/_xlfn.STDEV.P(Table2[6M Return vs Nifty])</f>
        <v>-1.2506736024890979</v>
      </c>
      <c r="M413">
        <v>-7.8433156816926299</v>
      </c>
      <c r="N413">
        <f>(Table2[[#This Row],[1W Return vs Nifty]]-AVERAGE(Table2[1W Return vs Nifty]))/_xlfn.STDEV.P(Table2[1W Return vs Nifty])</f>
        <v>-0.74674491373280349</v>
      </c>
      <c r="O413">
        <v>56.05</v>
      </c>
      <c r="P413">
        <v>59.310472313484603</v>
      </c>
      <c r="Q413">
        <v>58.669154266768103</v>
      </c>
      <c r="R413">
        <v>28.946473687713599</v>
      </c>
      <c r="S413" s="1">
        <f>(Table2[[#This Row],[Close Price]]-Table2[[#This Row],[20D EMA]])/Table2[[#This Row],[20D EMA]]</f>
        <v>-7.3684210526315713E-2</v>
      </c>
      <c r="T413" s="1">
        <f>(Table2[[#This Row],[Close Price]]-Table2[[#This Row],[50D EMA]])/Table2[[#This Row],[50D EMA]]</f>
        <v>-0.12460653279613711</v>
      </c>
      <c r="U413" s="1">
        <f>(Table2[[#This Row],[Close Price]]-Table2[[#This Row],[200D EMA]])/Table2[[#This Row],[200D EMA]]</f>
        <v>-0.11503752442177297</v>
      </c>
      <c r="V413">
        <v>0.70853714446020599</v>
      </c>
      <c r="W413">
        <v>51.1</v>
      </c>
      <c r="X413">
        <v>52.65</v>
      </c>
      <c r="Y413">
        <v>50.43</v>
      </c>
      <c r="Z413">
        <v>52.65</v>
      </c>
      <c r="AA413">
        <v>50.06</v>
      </c>
      <c r="AB413">
        <v>61.82</v>
      </c>
      <c r="AC413" s="1">
        <f>(Table2[[#This Row],[Close Price]]/Table2[[#This Row],[Day Low]])-1</f>
        <v>1.6046966731898316E-2</v>
      </c>
      <c r="AD413" s="1">
        <f>(Table2[[#This Row],[Day High]]/Table2[[#This Row],[Close Price]])-1</f>
        <v>1.406009244992279E-2</v>
      </c>
      <c r="AE413" s="1">
        <f>(Table2[[#This Row],[Close Price]]/Table2[[#This Row],[Current Week Low]])-1</f>
        <v>2.9545905215149659E-2</v>
      </c>
      <c r="AF413" s="1">
        <f>(Table2[[#This Row],[Current Week High]]/Table2[[#This Row],[Close Price]])-1</f>
        <v>1.406009244992279E-2</v>
      </c>
      <c r="AG413" s="1">
        <f>(Table2[[#This Row],[Close Price]]/Table2[[#This Row],[Current Month Low]])-1</f>
        <v>3.7155413503795476E-2</v>
      </c>
      <c r="AH413" s="1">
        <f>(Table2[[#This Row],[Current Month High]]/Table2[[#This Row],[Close Price]])-1</f>
        <v>0.19067796610169485</v>
      </c>
      <c r="AI413">
        <v>50.520030816640897</v>
      </c>
      <c r="AJ413">
        <v>56.150375939849603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-0.13</v>
      </c>
      <c r="AM413" t="s">
        <v>3146</v>
      </c>
      <c r="AN413">
        <v>-12.67</v>
      </c>
      <c r="AO413" t="s">
        <v>3146</v>
      </c>
      <c r="AP413">
        <v>8.9274064914220005E-2</v>
      </c>
      <c r="AQ413">
        <f>(Table2[[#This Row],[Sharpe Ratio]]-AVERAGE(Table2[Sharpe Ratio]))/_xlfn.STDEV.P(Table2[Sharpe Ratio])</f>
        <v>0.38537096510588048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265</v>
      </c>
      <c r="AT413">
        <f>_xlfn.RANK.AVG(Table2[[#This Row],[6M Return vs Nifty Z-Score]],Table2[6M Return vs Nifty Z-Score])</f>
        <v>687</v>
      </c>
      <c r="AU413">
        <f>_xlfn.RANK.AVG(Table2[[#This Row],[Sharpe Ratio Z-Score]],Table2[Sharpe Ratio Z-Score])</f>
        <v>242</v>
      </c>
      <c r="AV413">
        <f>(Table2[[#This Row],[Rank 1Y]]+Table2[[#This Row],[Rank 6M]]+Table2[[#This Row],[Rank Sharpe]])/3</f>
        <v>398</v>
      </c>
    </row>
    <row r="414" spans="1:48" x14ac:dyDescent="0.3">
      <c r="A414" t="s">
        <v>550</v>
      </c>
      <c r="B414" t="s">
        <v>551</v>
      </c>
      <c r="C414" t="s">
        <v>3112</v>
      </c>
      <c r="D414" t="s">
        <v>264</v>
      </c>
      <c r="E414">
        <v>36398.210512949998</v>
      </c>
      <c r="F414">
        <v>3900.35</v>
      </c>
      <c r="G414">
        <v>-16.737185138338202</v>
      </c>
      <c r="H414">
        <f>(Table2[[#This Row],[1Y Return vs Nifty]]-AVERAGE(Table2[1Y Return vs Nifty]))/_xlfn.STDEV.P(Table2[1Y Return vs Nifty])</f>
        <v>-0.63193390855131082</v>
      </c>
      <c r="I414">
        <v>-3.3321057433992798</v>
      </c>
      <c r="J414">
        <f>(Table2[[#This Row],[1M Return vs Nifty]]-AVERAGE(Table2[1M Return vs Nifty]))/_xlfn.STDEV.P(Table2[1M Return vs Nifty])</f>
        <v>-0.19062462903903288</v>
      </c>
      <c r="K414">
        <v>-4.64608213252908</v>
      </c>
      <c r="L414">
        <f>(Table2[[#This Row],[6M Return vs Nifty]]-AVERAGE(Table2[6M Return vs Nifty]))/_xlfn.STDEV.P(Table2[6M Return vs Nifty])</f>
        <v>-0.23704342716168486</v>
      </c>
      <c r="M414">
        <v>-5.8901760345924297</v>
      </c>
      <c r="N414">
        <f>(Table2[[#This Row],[1W Return vs Nifty]]-AVERAGE(Table2[1W Return vs Nifty]))/_xlfn.STDEV.P(Table2[1W Return vs Nifty])</f>
        <v>-0.32159639674037749</v>
      </c>
      <c r="O414">
        <v>4074.81</v>
      </c>
      <c r="P414">
        <v>4188.1973850922705</v>
      </c>
      <c r="Q414">
        <v>4032.4558567812701</v>
      </c>
      <c r="R414">
        <v>25.940071466929201</v>
      </c>
      <c r="S414" s="1">
        <f>(Table2[[#This Row],[Close Price]]-Table2[[#This Row],[20D EMA]])/Table2[[#This Row],[20D EMA]]</f>
        <v>-4.2814266186644294E-2</v>
      </c>
      <c r="T414" s="1">
        <f>(Table2[[#This Row],[Close Price]]-Table2[[#This Row],[50D EMA]])/Table2[[#This Row],[50D EMA]]</f>
        <v>-6.8728228071783914E-2</v>
      </c>
      <c r="U414" s="1">
        <f>(Table2[[#This Row],[Close Price]]-Table2[[#This Row],[200D EMA]])/Table2[[#This Row],[200D EMA]]</f>
        <v>-3.2760645490789789E-2</v>
      </c>
      <c r="V414">
        <v>0.55001744689701104</v>
      </c>
      <c r="W414">
        <v>3851</v>
      </c>
      <c r="X414">
        <v>3918.95</v>
      </c>
      <c r="Y414">
        <v>3822.4</v>
      </c>
      <c r="Z414">
        <v>3918.95</v>
      </c>
      <c r="AA414">
        <v>3776.9</v>
      </c>
      <c r="AB414">
        <v>4397.95</v>
      </c>
      <c r="AC414" s="1">
        <f>(Table2[[#This Row],[Close Price]]/Table2[[#This Row],[Day Low]])-1</f>
        <v>1.2814853284861094E-2</v>
      </c>
      <c r="AD414" s="1">
        <f>(Table2[[#This Row],[Day High]]/Table2[[#This Row],[Close Price]])-1</f>
        <v>4.7688027997487836E-3</v>
      </c>
      <c r="AE414" s="1">
        <f>(Table2[[#This Row],[Close Price]]/Table2[[#This Row],[Current Week Low]])-1</f>
        <v>2.0392946839681736E-2</v>
      </c>
      <c r="AF414" s="1">
        <f>(Table2[[#This Row],[Current Week High]]/Table2[[#This Row],[Close Price]])-1</f>
        <v>4.7688027997487836E-3</v>
      </c>
      <c r="AG414" s="1">
        <f>(Table2[[#This Row],[Close Price]]/Table2[[#This Row],[Current Month Low]])-1</f>
        <v>3.2685535756837636E-2</v>
      </c>
      <c r="AH414" s="1">
        <f>(Table2[[#This Row],[Current Month High]]/Table2[[#This Row],[Close Price]])-1</f>
        <v>0.1275782942556436</v>
      </c>
      <c r="AI414">
        <v>26.910405476431599</v>
      </c>
      <c r="AJ414">
        <v>14.5611819303295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-0.11</v>
      </c>
      <c r="AM414" t="s">
        <v>3146</v>
      </c>
      <c r="AN414">
        <v>-4.2699999999999996</v>
      </c>
      <c r="AO414" t="s">
        <v>3146</v>
      </c>
      <c r="AP414">
        <v>8.6554992173267994E-2</v>
      </c>
      <c r="AQ414">
        <f>(Table2[[#This Row],[Sharpe Ratio]]-AVERAGE(Table2[Sharpe Ratio]))/_xlfn.STDEV.P(Table2[Sharpe Ratio])</f>
        <v>0.35305282388378656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539</v>
      </c>
      <c r="AT414">
        <f>_xlfn.RANK.AVG(Table2[[#This Row],[6M Return vs Nifty Z-Score]],Table2[6M Return vs Nifty Z-Score])</f>
        <v>407</v>
      </c>
      <c r="AU414">
        <f>_xlfn.RANK.AVG(Table2[[#This Row],[Sharpe Ratio Z-Score]],Table2[Sharpe Ratio Z-Score])</f>
        <v>250</v>
      </c>
      <c r="AV414">
        <f>(Table2[[#This Row],[Rank 1Y]]+Table2[[#This Row],[Rank 6M]]+Table2[[#This Row],[Rank Sharpe]])/3</f>
        <v>398.66666666666669</v>
      </c>
    </row>
    <row r="415" spans="1:48" x14ac:dyDescent="0.3">
      <c r="A415" t="s">
        <v>278</v>
      </c>
      <c r="B415" t="s">
        <v>279</v>
      </c>
      <c r="C415" t="s">
        <v>3101</v>
      </c>
      <c r="D415" t="s">
        <v>34</v>
      </c>
      <c r="E415">
        <v>94117.07747376</v>
      </c>
      <c r="F415">
        <v>103.76</v>
      </c>
      <c r="G415">
        <v>7.1450850447525003</v>
      </c>
      <c r="H415">
        <f>(Table2[[#This Row],[1Y Return vs Nifty]]-AVERAGE(Table2[1Y Return vs Nifty]))/_xlfn.STDEV.P(Table2[1Y Return vs Nifty])</f>
        <v>-0.20673909556185552</v>
      </c>
      <c r="I415">
        <v>-4.1403994849797998</v>
      </c>
      <c r="J415">
        <f>(Table2[[#This Row],[1M Return vs Nifty]]-AVERAGE(Table2[1M Return vs Nifty]))/_xlfn.STDEV.P(Table2[1M Return vs Nifty])</f>
        <v>-0.28406819631863306</v>
      </c>
      <c r="K415">
        <v>-24.490041043359099</v>
      </c>
      <c r="L415">
        <f>(Table2[[#This Row],[6M Return vs Nifty]]-AVERAGE(Table2[6M Return vs Nifty]))/_xlfn.STDEV.P(Table2[6M Return vs Nifty])</f>
        <v>-0.95271004747428012</v>
      </c>
      <c r="M415">
        <v>-1.85927200329095</v>
      </c>
      <c r="N415">
        <f>(Table2[[#This Row],[1W Return vs Nifty]]-AVERAGE(Table2[1W Return vs Nifty]))/_xlfn.STDEV.P(Table2[1W Return vs Nifty])</f>
        <v>0.55582825315138584</v>
      </c>
      <c r="O415">
        <v>102.49</v>
      </c>
      <c r="P415">
        <v>105.689206972707</v>
      </c>
      <c r="Q415">
        <v>105.243749002892</v>
      </c>
      <c r="R415">
        <v>56.646865763221903</v>
      </c>
      <c r="S415" s="1">
        <f>(Table2[[#This Row],[Close Price]]-Table2[[#This Row],[20D EMA]])/Table2[[#This Row],[20D EMA]]</f>
        <v>1.2391452824665921E-2</v>
      </c>
      <c r="T415" s="1">
        <f>(Table2[[#This Row],[Close Price]]-Table2[[#This Row],[50D EMA]])/Table2[[#This Row],[50D EMA]]</f>
        <v>-1.8253585469755564E-2</v>
      </c>
      <c r="U415" s="1">
        <f>(Table2[[#This Row],[Close Price]]-Table2[[#This Row],[200D EMA]])/Table2[[#This Row],[200D EMA]]</f>
        <v>-1.4098215019413886E-2</v>
      </c>
      <c r="V415">
        <v>1.02225137868195</v>
      </c>
      <c r="W415">
        <v>99.8</v>
      </c>
      <c r="X415">
        <v>104.14</v>
      </c>
      <c r="Y415">
        <v>94.75</v>
      </c>
      <c r="Z415">
        <v>104.14</v>
      </c>
      <c r="AA415">
        <v>92.98</v>
      </c>
      <c r="AB415">
        <v>112.46</v>
      </c>
      <c r="AC415" s="1">
        <f>(Table2[[#This Row],[Close Price]]/Table2[[#This Row],[Day Low]])-1</f>
        <v>3.9679358717434887E-2</v>
      </c>
      <c r="AD415" s="1">
        <f>(Table2[[#This Row],[Day High]]/Table2[[#This Row],[Close Price]])-1</f>
        <v>3.6622976098688031E-3</v>
      </c>
      <c r="AE415" s="1">
        <f>(Table2[[#This Row],[Close Price]]/Table2[[#This Row],[Current Week Low]])-1</f>
        <v>9.5092348284960382E-2</v>
      </c>
      <c r="AF415" s="1">
        <f>(Table2[[#This Row],[Current Week High]]/Table2[[#This Row],[Close Price]])-1</f>
        <v>3.6622976098688031E-3</v>
      </c>
      <c r="AG415" s="1">
        <f>(Table2[[#This Row],[Close Price]]/Table2[[#This Row],[Current Month Low]])-1</f>
        <v>0.11593891159389114</v>
      </c>
      <c r="AH415" s="1">
        <f>(Table2[[#This Row],[Current Month High]]/Table2[[#This Row],[Close Price]])-1</f>
        <v>8.3847340015420047E-2</v>
      </c>
      <c r="AI415">
        <v>24.228989976869698</v>
      </c>
      <c r="AJ415">
        <v>37.248677248677197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</v>
      </c>
      <c r="AM415" t="s">
        <v>3146</v>
      </c>
      <c r="AN415">
        <v>-0.28999999999999998</v>
      </c>
      <c r="AO415" t="s">
        <v>3146</v>
      </c>
      <c r="AP415">
        <v>0.10557360169348</v>
      </c>
      <c r="AQ415">
        <f>(Table2[[#This Row],[Sharpe Ratio]]-AVERAGE(Table2[Sharpe Ratio]))/_xlfn.STDEV.P(Table2[Sharpe Ratio])</f>
        <v>0.57910271915318257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374</v>
      </c>
      <c r="AT415">
        <f>_xlfn.RANK.AVG(Table2[[#This Row],[6M Return vs Nifty Z-Score]],Table2[6M Return vs Nifty Z-Score])</f>
        <v>632</v>
      </c>
      <c r="AU415">
        <f>_xlfn.RANK.AVG(Table2[[#This Row],[Sharpe Ratio Z-Score]],Table2[Sharpe Ratio Z-Score])</f>
        <v>197</v>
      </c>
      <c r="AV415">
        <f>(Table2[[#This Row],[Rank 1Y]]+Table2[[#This Row],[Rank 6M]]+Table2[[#This Row],[Rank Sharpe]])/3</f>
        <v>401</v>
      </c>
    </row>
    <row r="416" spans="1:48" x14ac:dyDescent="0.3">
      <c r="A416" t="s">
        <v>689</v>
      </c>
      <c r="B416" t="s">
        <v>690</v>
      </c>
      <c r="C416" t="s">
        <v>3101</v>
      </c>
      <c r="D416" t="s">
        <v>54</v>
      </c>
      <c r="E416">
        <v>25653.990476449999</v>
      </c>
      <c r="F416">
        <v>877.1</v>
      </c>
      <c r="G416">
        <v>-8.3274497790788899</v>
      </c>
      <c r="H416">
        <f>(Table2[[#This Row],[1Y Return vs Nifty]]-AVERAGE(Table2[1Y Return vs Nifty]))/_xlfn.STDEV.P(Table2[1Y Return vs Nifty])</f>
        <v>-0.48220878502001363</v>
      </c>
      <c r="I416">
        <v>13.1011581580151</v>
      </c>
      <c r="J416">
        <f>(Table2[[#This Row],[1M Return vs Nifty]]-AVERAGE(Table2[1M Return vs Nifty]))/_xlfn.STDEV.P(Table2[1M Return vs Nifty])</f>
        <v>1.7091584844521013</v>
      </c>
      <c r="K416">
        <v>12.2296029550503</v>
      </c>
      <c r="L416">
        <f>(Table2[[#This Row],[6M Return vs Nifty]]-AVERAGE(Table2[6M Return vs Nifty]))/_xlfn.STDEV.P(Table2[6M Return vs Nifty])</f>
        <v>0.37157325897226334</v>
      </c>
      <c r="M416">
        <v>-2.0140826202919802</v>
      </c>
      <c r="N416">
        <f>(Table2[[#This Row],[1W Return vs Nifty]]-AVERAGE(Table2[1W Return vs Nifty]))/_xlfn.STDEV.P(Table2[1W Return vs Nifty])</f>
        <v>0.5221299436985064</v>
      </c>
      <c r="O416">
        <v>847.31</v>
      </c>
      <c r="P416">
        <v>811.24773351385397</v>
      </c>
      <c r="Q416">
        <v>759.21944894511705</v>
      </c>
      <c r="R416">
        <v>58.554325145423299</v>
      </c>
      <c r="S416" s="1">
        <f>(Table2[[#This Row],[Close Price]]-Table2[[#This Row],[20D EMA]])/Table2[[#This Row],[20D EMA]]</f>
        <v>3.5158324580141953E-2</v>
      </c>
      <c r="T416" s="1">
        <f>(Table2[[#This Row],[Close Price]]-Table2[[#This Row],[50D EMA]])/Table2[[#This Row],[50D EMA]]</f>
        <v>8.1174052962727283E-2</v>
      </c>
      <c r="U416" s="1">
        <f>(Table2[[#This Row],[Close Price]]-Table2[[#This Row],[200D EMA]])/Table2[[#This Row],[200D EMA]]</f>
        <v>0.15526545219392082</v>
      </c>
      <c r="V416">
        <v>1.8234058186006299</v>
      </c>
      <c r="W416">
        <v>845.05</v>
      </c>
      <c r="X416">
        <v>888.8</v>
      </c>
      <c r="Y416">
        <v>845.05</v>
      </c>
      <c r="Z416">
        <v>888.8</v>
      </c>
      <c r="AA416">
        <v>777</v>
      </c>
      <c r="AB416">
        <v>943.75</v>
      </c>
      <c r="AC416" s="1">
        <f>(Table2[[#This Row],[Close Price]]/Table2[[#This Row],[Day Low]])-1</f>
        <v>3.7926749896455947E-2</v>
      </c>
      <c r="AD416" s="1">
        <f>(Table2[[#This Row],[Day High]]/Table2[[#This Row],[Close Price]])-1</f>
        <v>1.333941397788152E-2</v>
      </c>
      <c r="AE416" s="1">
        <f>(Table2[[#This Row],[Close Price]]/Table2[[#This Row],[Current Week Low]])-1</f>
        <v>3.7926749896455947E-2</v>
      </c>
      <c r="AF416" s="1">
        <f>(Table2[[#This Row],[Current Week High]]/Table2[[#This Row],[Close Price]])-1</f>
        <v>1.333941397788152E-2</v>
      </c>
      <c r="AG416" s="1">
        <f>(Table2[[#This Row],[Close Price]]/Table2[[#This Row],[Current Month Low]])-1</f>
        <v>0.12882882882882885</v>
      </c>
      <c r="AH416" s="1">
        <f>(Table2[[#This Row],[Current Month High]]/Table2[[#This Row],[Close Price]])-1</f>
        <v>7.5989054839812997E-2</v>
      </c>
      <c r="AI416">
        <v>7.5989054839812997</v>
      </c>
      <c r="AJ416">
        <v>46.171152403966303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0.18</v>
      </c>
      <c r="AM416" t="s">
        <v>3147</v>
      </c>
      <c r="AN416">
        <v>8.77</v>
      </c>
      <c r="AO416" t="s">
        <v>3147</v>
      </c>
      <c r="AQ416">
        <f>(Table2[[#This Row],[Sharpe Ratio]]-AVERAGE(Table2[Sharpe Ratio]))/_xlfn.STDEV.P(Table2[Sharpe Ratio])</f>
        <v>-0.67571570385832558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1.4449371982445318</v>
      </c>
      <c r="AS416">
        <f>_xlfn.RANK.AVG(Table2[[#This Row],[1Y Return vs Nifty Z-Score]],Table2[1Y Return vs Nifty Z-Score])</f>
        <v>478</v>
      </c>
      <c r="AT416">
        <f>_xlfn.RANK.AVG(Table2[[#This Row],[6M Return vs Nifty Z-Score]],Table2[6M Return vs Nifty Z-Score])</f>
        <v>204</v>
      </c>
      <c r="AU416">
        <f>_xlfn.RANK.AVG(Table2[[#This Row],[Sharpe Ratio Z-Score]],Table2[Sharpe Ratio Z-Score])</f>
        <v>521.5</v>
      </c>
      <c r="AV416">
        <f>(Table2[[#This Row],[Rank 1Y]]+Table2[[#This Row],[Rank 6M]]+Table2[[#This Row],[Rank Sharpe]])/3</f>
        <v>401.16666666666669</v>
      </c>
    </row>
    <row r="417" spans="1:48" x14ac:dyDescent="0.3">
      <c r="A417" t="s">
        <v>591</v>
      </c>
      <c r="B417" t="s">
        <v>592</v>
      </c>
      <c r="C417" t="s">
        <v>3113</v>
      </c>
      <c r="D417" t="s">
        <v>105</v>
      </c>
      <c r="E417">
        <v>32646.138132615</v>
      </c>
      <c r="F417">
        <v>306.05</v>
      </c>
      <c r="G417">
        <v>13.236363529196099</v>
      </c>
      <c r="H417">
        <f>(Table2[[#This Row],[1Y Return vs Nifty]]-AVERAGE(Table2[1Y Return vs Nifty]))/_xlfn.STDEV.P(Table2[1Y Return vs Nifty])</f>
        <v>-9.829128066804925E-2</v>
      </c>
      <c r="I417">
        <v>-6.9321759160635699</v>
      </c>
      <c r="J417">
        <f>(Table2[[#This Row],[1M Return vs Nifty]]-AVERAGE(Table2[1M Return vs Nifty]))/_xlfn.STDEV.P(Table2[1M Return vs Nifty])</f>
        <v>-0.6068141676748775</v>
      </c>
      <c r="K417">
        <v>5.7838135048300501</v>
      </c>
      <c r="L417">
        <f>(Table2[[#This Row],[6M Return vs Nifty]]-AVERAGE(Table2[6M Return vs Nifty]))/_xlfn.STDEV.P(Table2[6M Return vs Nifty])</f>
        <v>0.1391077327224533</v>
      </c>
      <c r="M417">
        <v>-5.8210011374659398</v>
      </c>
      <c r="N417">
        <f>(Table2[[#This Row],[1W Return vs Nifty]]-AVERAGE(Table2[1W Return vs Nifty]))/_xlfn.STDEV.P(Table2[1W Return vs Nifty])</f>
        <v>-0.30653879193977102</v>
      </c>
      <c r="O417">
        <v>322.8</v>
      </c>
      <c r="P417">
        <v>325.37535981019602</v>
      </c>
      <c r="Q417">
        <v>294.26022548299301</v>
      </c>
      <c r="R417">
        <v>33.574499460403402</v>
      </c>
      <c r="S417" s="1">
        <f>(Table2[[#This Row],[Close Price]]-Table2[[#This Row],[20D EMA]])/Table2[[#This Row],[20D EMA]]</f>
        <v>-5.1889714993804209E-2</v>
      </c>
      <c r="T417" s="1">
        <f>(Table2[[#This Row],[Close Price]]-Table2[[#This Row],[50D EMA]])/Table2[[#This Row],[50D EMA]]</f>
        <v>-5.9394048220090277E-2</v>
      </c>
      <c r="U417" s="1">
        <f>(Table2[[#This Row],[Close Price]]-Table2[[#This Row],[200D EMA]])/Table2[[#This Row],[200D EMA]]</f>
        <v>4.0065810789261434E-2</v>
      </c>
      <c r="V417">
        <v>0.51104602439486202</v>
      </c>
      <c r="W417">
        <v>298.75</v>
      </c>
      <c r="X417">
        <v>307.75</v>
      </c>
      <c r="Y417">
        <v>296.95</v>
      </c>
      <c r="Z417">
        <v>308</v>
      </c>
      <c r="AA417">
        <v>294.14999999999998</v>
      </c>
      <c r="AB417">
        <v>357.9</v>
      </c>
      <c r="AC417" s="1">
        <f>(Table2[[#This Row],[Close Price]]/Table2[[#This Row],[Day Low]])-1</f>
        <v>2.4435146443514633E-2</v>
      </c>
      <c r="AD417" s="1">
        <f>(Table2[[#This Row],[Day High]]/Table2[[#This Row],[Close Price]])-1</f>
        <v>5.5546479333441479E-3</v>
      </c>
      <c r="AE417" s="1">
        <f>(Table2[[#This Row],[Close Price]]/Table2[[#This Row],[Current Week Low]])-1</f>
        <v>3.0644889712072798E-2</v>
      </c>
      <c r="AF417" s="1">
        <f>(Table2[[#This Row],[Current Week High]]/Table2[[#This Row],[Close Price]])-1</f>
        <v>6.3715079235417971E-3</v>
      </c>
      <c r="AG417" s="1">
        <f>(Table2[[#This Row],[Close Price]]/Table2[[#This Row],[Current Month Low]])-1</f>
        <v>4.0455549889512277E-2</v>
      </c>
      <c r="AH417" s="1">
        <f>(Table2[[#This Row],[Current Month High]]/Table2[[#This Row],[Close Price]])-1</f>
        <v>0.16941676196699884</v>
      </c>
      <c r="AI417">
        <v>19.0655121712138</v>
      </c>
      <c r="AJ417">
        <v>53.987421383647799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-0.04</v>
      </c>
      <c r="AM417" t="s">
        <v>3146</v>
      </c>
      <c r="AN417">
        <v>-10.050000000000001</v>
      </c>
      <c r="AO417" t="s">
        <v>3146</v>
      </c>
      <c r="AP417">
        <v>-1.7858196064046001E-2</v>
      </c>
      <c r="AQ417">
        <f>(Table2[[#This Row],[Sharpe Ratio]]-AVERAGE(Table2[Sharpe Ratio]))/_xlfn.STDEV.P(Table2[Sharpe Ratio])</f>
        <v>-0.88797324801200239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333</v>
      </c>
      <c r="AT417">
        <f>_xlfn.RANK.AVG(Table2[[#This Row],[6M Return vs Nifty Z-Score]],Table2[6M Return vs Nifty Z-Score])</f>
        <v>280</v>
      </c>
      <c r="AU417">
        <f>_xlfn.RANK.AVG(Table2[[#This Row],[Sharpe Ratio Z-Score]],Table2[Sharpe Ratio Z-Score])</f>
        <v>592</v>
      </c>
      <c r="AV417">
        <f>(Table2[[#This Row],[Rank 1Y]]+Table2[[#This Row],[Rank 6M]]+Table2[[#This Row],[Rank Sharpe]])/3</f>
        <v>401.66666666666669</v>
      </c>
    </row>
    <row r="418" spans="1:48" x14ac:dyDescent="0.3">
      <c r="A418" t="s">
        <v>1088</v>
      </c>
      <c r="B418" t="s">
        <v>1089</v>
      </c>
      <c r="C418" t="s">
        <v>3101</v>
      </c>
      <c r="D418" t="s">
        <v>558</v>
      </c>
      <c r="E418">
        <v>11485.8748225</v>
      </c>
      <c r="F418">
        <v>862.6</v>
      </c>
      <c r="G418">
        <v>-13.700225264599601</v>
      </c>
      <c r="H418">
        <f>(Table2[[#This Row],[1Y Return vs Nifty]]-AVERAGE(Table2[1Y Return vs Nifty]))/_xlfn.STDEV.P(Table2[1Y Return vs Nifty])</f>
        <v>-0.57786452671821198</v>
      </c>
      <c r="I418">
        <v>3.06113325529991</v>
      </c>
      <c r="J418">
        <f>(Table2[[#This Row],[1M Return vs Nifty]]-AVERAGE(Table2[1M Return vs Nifty]))/_xlfn.STDEV.P(Table2[1M Return vs Nifty])</f>
        <v>0.54847185009657717</v>
      </c>
      <c r="K418">
        <v>7.5306470747738201</v>
      </c>
      <c r="L418">
        <f>(Table2[[#This Row],[6M Return vs Nifty]]-AVERAGE(Table2[6M Return vs Nifty]))/_xlfn.STDEV.P(Table2[6M Return vs Nifty])</f>
        <v>0.20210677857151332</v>
      </c>
      <c r="M418">
        <v>-1.5095142913900801</v>
      </c>
      <c r="N418">
        <f>(Table2[[#This Row],[1W Return vs Nifty]]-AVERAGE(Table2[1W Return vs Nifty]))/_xlfn.STDEV.P(Table2[1W Return vs Nifty])</f>
        <v>0.6319615561346571</v>
      </c>
      <c r="O418">
        <v>861.28</v>
      </c>
      <c r="P418">
        <v>861.07345220099705</v>
      </c>
      <c r="Q418">
        <v>819.31706071534597</v>
      </c>
      <c r="R418">
        <v>51.777736304260998</v>
      </c>
      <c r="S418" s="1">
        <f>(Table2[[#This Row],[Close Price]]-Table2[[#This Row],[20D EMA]])/Table2[[#This Row],[20D EMA]]</f>
        <v>1.5326026379342955E-3</v>
      </c>
      <c r="T418" s="1">
        <f>(Table2[[#This Row],[Close Price]]-Table2[[#This Row],[50D EMA]])/Table2[[#This Row],[50D EMA]]</f>
        <v>1.7728427175416311E-3</v>
      </c>
      <c r="U418" s="1">
        <f>(Table2[[#This Row],[Close Price]]-Table2[[#This Row],[200D EMA]])/Table2[[#This Row],[200D EMA]]</f>
        <v>5.2828070303898834E-2</v>
      </c>
      <c r="V418">
        <v>0.96164860631767601</v>
      </c>
      <c r="W418">
        <v>832.05</v>
      </c>
      <c r="X418">
        <v>866.9</v>
      </c>
      <c r="Y418">
        <v>832.05</v>
      </c>
      <c r="Z418">
        <v>871</v>
      </c>
      <c r="AA418">
        <v>821</v>
      </c>
      <c r="AB418">
        <v>925.45</v>
      </c>
      <c r="AC418" s="1">
        <f>(Table2[[#This Row],[Close Price]]/Table2[[#This Row],[Day Low]])-1</f>
        <v>3.6716543476954522E-2</v>
      </c>
      <c r="AD418" s="1">
        <f>(Table2[[#This Row],[Day High]]/Table2[[#This Row],[Close Price]])-1</f>
        <v>4.9849292835613124E-3</v>
      </c>
      <c r="AE418" s="1">
        <f>(Table2[[#This Row],[Close Price]]/Table2[[#This Row],[Current Week Low]])-1</f>
        <v>3.6716543476954522E-2</v>
      </c>
      <c r="AF418" s="1">
        <f>(Table2[[#This Row],[Current Week High]]/Table2[[#This Row],[Close Price]])-1</f>
        <v>9.738001391143003E-3</v>
      </c>
      <c r="AG418" s="1">
        <f>(Table2[[#This Row],[Close Price]]/Table2[[#This Row],[Current Month Low]])-1</f>
        <v>5.0669914738124211E-2</v>
      </c>
      <c r="AH418" s="1">
        <f>(Table2[[#This Row],[Current Month High]]/Table2[[#This Row],[Close Price]])-1</f>
        <v>7.2861117551588306E-2</v>
      </c>
      <c r="AI418">
        <v>10.335033619290501</v>
      </c>
      <c r="AJ418">
        <v>26.852941176470502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0.01</v>
      </c>
      <c r="AM418" t="s">
        <v>3147</v>
      </c>
      <c r="AN418">
        <v>-0.59</v>
      </c>
      <c r="AO418" t="s">
        <v>3146</v>
      </c>
      <c r="AP418">
        <v>2.2371061581927001E-2</v>
      </c>
      <c r="AQ418">
        <f>(Table2[[#This Row],[Sharpe Ratio]]-AVERAGE(Table2[Sharpe Ratio]))/_xlfn.STDEV.P(Table2[Sharpe Ratio])</f>
        <v>-0.40981949718319965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0.39485616090133596</v>
      </c>
      <c r="AS418">
        <f>_xlfn.RANK.AVG(Table2[[#This Row],[1Y Return vs Nifty Z-Score]],Table2[1Y Return vs Nifty Z-Score])</f>
        <v>514</v>
      </c>
      <c r="AT418">
        <f>_xlfn.RANK.AVG(Table2[[#This Row],[6M Return vs Nifty Z-Score]],Table2[6M Return vs Nifty Z-Score])</f>
        <v>251</v>
      </c>
      <c r="AU418">
        <f>_xlfn.RANK.AVG(Table2[[#This Row],[Sharpe Ratio Z-Score]],Table2[Sharpe Ratio Z-Score])</f>
        <v>442</v>
      </c>
      <c r="AV418">
        <f>(Table2[[#This Row],[Rank 1Y]]+Table2[[#This Row],[Rank 6M]]+Table2[[#This Row],[Rank Sharpe]])/3</f>
        <v>402.33333333333331</v>
      </c>
    </row>
    <row r="419" spans="1:48" x14ac:dyDescent="0.3">
      <c r="A419" t="s">
        <v>241</v>
      </c>
      <c r="B419" t="s">
        <v>242</v>
      </c>
      <c r="C419" t="s">
        <v>3105</v>
      </c>
      <c r="D419" t="s">
        <v>51</v>
      </c>
      <c r="E419">
        <v>101310.88317606</v>
      </c>
      <c r="F419">
        <v>2528.6999999999998</v>
      </c>
      <c r="G419">
        <v>15.816980892387299</v>
      </c>
      <c r="H419">
        <f>(Table2[[#This Row],[1Y Return vs Nifty]]-AVERAGE(Table2[1Y Return vs Nifty]))/_xlfn.STDEV.P(Table2[1Y Return vs Nifty])</f>
        <v>-5.2346522957523164E-2</v>
      </c>
      <c r="I419">
        <v>-8.0248593702913595E-2</v>
      </c>
      <c r="J419">
        <f>(Table2[[#This Row],[1M Return vs Nifty]]-AVERAGE(Table2[1M Return vs Nifty]))/_xlfn.STDEV.P(Table2[1M Return vs Nifty])</f>
        <v>0.18530941166890308</v>
      </c>
      <c r="K419">
        <v>-1.6709043060925901</v>
      </c>
      <c r="L419">
        <f>(Table2[[#This Row],[6M Return vs Nifty]]-AVERAGE(Table2[6M Return vs Nifty]))/_xlfn.STDEV.P(Table2[6M Return vs Nifty])</f>
        <v>-0.12974450211136504</v>
      </c>
      <c r="M419">
        <v>-8.7917433085619408</v>
      </c>
      <c r="N419">
        <f>(Table2[[#This Row],[1W Return vs Nifty]]-AVERAGE(Table2[1W Return vs Nifty]))/_xlfn.STDEV.P(Table2[1W Return vs Nifty])</f>
        <v>-0.95319333621851388</v>
      </c>
      <c r="O419">
        <v>2573.0700000000002</v>
      </c>
      <c r="P419">
        <v>2505.3790188998701</v>
      </c>
      <c r="Q419">
        <v>2248.94669471409</v>
      </c>
      <c r="R419">
        <v>44.061856426096597</v>
      </c>
      <c r="S419" s="1">
        <f>(Table2[[#This Row],[Close Price]]-Table2[[#This Row],[20D EMA]])/Table2[[#This Row],[20D EMA]]</f>
        <v>-1.7243992584733546E-2</v>
      </c>
      <c r="T419" s="1">
        <f>(Table2[[#This Row],[Close Price]]-Table2[[#This Row],[50D EMA]])/Table2[[#This Row],[50D EMA]]</f>
        <v>9.3083644926387887E-3</v>
      </c>
      <c r="U419" s="1">
        <f>(Table2[[#This Row],[Close Price]]-Table2[[#This Row],[200D EMA]])/Table2[[#This Row],[200D EMA]]</f>
        <v>0.12439303516772551</v>
      </c>
      <c r="V419">
        <v>0.39827153955897598</v>
      </c>
      <c r="W419">
        <v>2412</v>
      </c>
      <c r="X419">
        <v>2539.9499999999998</v>
      </c>
      <c r="Y419">
        <v>2405</v>
      </c>
      <c r="Z419">
        <v>2539.9499999999998</v>
      </c>
      <c r="AA419">
        <v>2405</v>
      </c>
      <c r="AB419">
        <v>2835</v>
      </c>
      <c r="AC419" s="1">
        <f>(Table2[[#This Row],[Close Price]]/Table2[[#This Row],[Day Low]])-1</f>
        <v>4.8383084577114266E-2</v>
      </c>
      <c r="AD419" s="1">
        <f>(Table2[[#This Row],[Day High]]/Table2[[#This Row],[Close Price]])-1</f>
        <v>4.4489263257800893E-3</v>
      </c>
      <c r="AE419" s="1">
        <f>(Table2[[#This Row],[Close Price]]/Table2[[#This Row],[Current Week Low]])-1</f>
        <v>5.1434511434511387E-2</v>
      </c>
      <c r="AF419" s="1">
        <f>(Table2[[#This Row],[Current Week High]]/Table2[[#This Row],[Close Price]])-1</f>
        <v>4.4489263257800893E-3</v>
      </c>
      <c r="AG419" s="1">
        <f>(Table2[[#This Row],[Close Price]]/Table2[[#This Row],[Current Month Low]])-1</f>
        <v>5.1434511434511387E-2</v>
      </c>
      <c r="AH419" s="1">
        <f>(Table2[[#This Row],[Current Month High]]/Table2[[#This Row],[Close Price]])-1</f>
        <v>0.1211294340965714</v>
      </c>
      <c r="AI419">
        <v>12.112943409657101</v>
      </c>
      <c r="AJ419">
        <v>50.245090757850299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0.16</v>
      </c>
      <c r="AM419" t="s">
        <v>3147</v>
      </c>
      <c r="AN419">
        <v>-9.4499999999999993</v>
      </c>
      <c r="AO419" t="s">
        <v>3146</v>
      </c>
      <c r="AQ419">
        <f>(Table2[[#This Row],[Sharpe Ratio]]-AVERAGE(Table2[Sharpe Ratio]))/_xlfn.STDEV.P(Table2[Sharpe Ratio])</f>
        <v>-0.67571570385832558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-1.6256906534768245</v>
      </c>
      <c r="AS419">
        <f>_xlfn.RANK.AVG(Table2[[#This Row],[1Y Return vs Nifty Z-Score]],Table2[1Y Return vs Nifty Z-Score])</f>
        <v>315</v>
      </c>
      <c r="AT419">
        <f>_xlfn.RANK.AVG(Table2[[#This Row],[6M Return vs Nifty Z-Score]],Table2[6M Return vs Nifty Z-Score])</f>
        <v>372</v>
      </c>
      <c r="AU419">
        <f>_xlfn.RANK.AVG(Table2[[#This Row],[Sharpe Ratio Z-Score]],Table2[Sharpe Ratio Z-Score])</f>
        <v>521.5</v>
      </c>
      <c r="AV419">
        <f>(Table2[[#This Row],[Rank 1Y]]+Table2[[#This Row],[Rank 6M]]+Table2[[#This Row],[Rank Sharpe]])/3</f>
        <v>402.83333333333331</v>
      </c>
    </row>
    <row r="420" spans="1:48" x14ac:dyDescent="0.3">
      <c r="A420" t="s">
        <v>205</v>
      </c>
      <c r="B420" t="s">
        <v>206</v>
      </c>
      <c r="C420" t="s">
        <v>3105</v>
      </c>
      <c r="D420" t="s">
        <v>51</v>
      </c>
      <c r="E420">
        <v>119326.26482822</v>
      </c>
      <c r="F420">
        <v>1477.55</v>
      </c>
      <c r="G420">
        <v>-4.64851601392734</v>
      </c>
      <c r="H420">
        <f>(Table2[[#This Row],[1Y Return vs Nifty]]-AVERAGE(Table2[1Y Return vs Nifty]))/_xlfn.STDEV.P(Table2[1Y Return vs Nifty])</f>
        <v>-0.41670983779757803</v>
      </c>
      <c r="I420">
        <v>-3.8801557475570401</v>
      </c>
      <c r="J420">
        <f>(Table2[[#This Row],[1M Return vs Nifty]]-AVERAGE(Table2[1M Return vs Nifty]))/_xlfn.STDEV.P(Table2[1M Return vs Nifty])</f>
        <v>-0.25398247136991925</v>
      </c>
      <c r="K420">
        <v>-3.11326773449737</v>
      </c>
      <c r="L420">
        <f>(Table2[[#This Row],[6M Return vs Nifty]]-AVERAGE(Table2[6M Return vs Nifty]))/_xlfn.STDEV.P(Table2[6M Return vs Nifty])</f>
        <v>-0.18176292064908822</v>
      </c>
      <c r="M420">
        <v>-0.80000384719135798</v>
      </c>
      <c r="N420">
        <f>(Table2[[#This Row],[1W Return vs Nifty]]-AVERAGE(Table2[1W Return vs Nifty]))/_xlfn.STDEV.P(Table2[1W Return vs Nifty])</f>
        <v>0.78640382225197014</v>
      </c>
      <c r="O420">
        <v>1551.81</v>
      </c>
      <c r="P420">
        <v>1577.6544727468599</v>
      </c>
      <c r="Q420">
        <v>1482.8873717973599</v>
      </c>
      <c r="R420">
        <v>23.9237474350642</v>
      </c>
      <c r="S420" s="1">
        <f>(Table2[[#This Row],[Close Price]]-Table2[[#This Row],[20D EMA]])/Table2[[#This Row],[20D EMA]]</f>
        <v>-4.7853796534369539E-2</v>
      </c>
      <c r="T420" s="1">
        <f>(Table2[[#This Row],[Close Price]]-Table2[[#This Row],[50D EMA]])/Table2[[#This Row],[50D EMA]]</f>
        <v>-6.3451455610915697E-2</v>
      </c>
      <c r="U420" s="1">
        <f>(Table2[[#This Row],[Close Price]]-Table2[[#This Row],[200D EMA]])/Table2[[#This Row],[200D EMA]]</f>
        <v>-3.5993103042550939E-3</v>
      </c>
      <c r="V420">
        <v>1.0965405560057899</v>
      </c>
      <c r="W420">
        <v>1450</v>
      </c>
      <c r="X420">
        <v>1517.15</v>
      </c>
      <c r="Y420">
        <v>1450</v>
      </c>
      <c r="Z420">
        <v>1517.15</v>
      </c>
      <c r="AA420">
        <v>1450</v>
      </c>
      <c r="AB420">
        <v>1702.05</v>
      </c>
      <c r="AC420" s="1">
        <f>(Table2[[#This Row],[Close Price]]/Table2[[#This Row],[Day Low]])-1</f>
        <v>1.8999999999999906E-2</v>
      </c>
      <c r="AD420" s="1">
        <f>(Table2[[#This Row],[Day High]]/Table2[[#This Row],[Close Price]])-1</f>
        <v>2.6801123481438927E-2</v>
      </c>
      <c r="AE420" s="1">
        <f>(Table2[[#This Row],[Close Price]]/Table2[[#This Row],[Current Week Low]])-1</f>
        <v>1.8999999999999906E-2</v>
      </c>
      <c r="AF420" s="1">
        <f>(Table2[[#This Row],[Current Week High]]/Table2[[#This Row],[Close Price]])-1</f>
        <v>2.6801123481438927E-2</v>
      </c>
      <c r="AG420" s="1">
        <f>(Table2[[#This Row],[Close Price]]/Table2[[#This Row],[Current Month Low]])-1</f>
        <v>1.8999999999999906E-2</v>
      </c>
      <c r="AH420" s="1">
        <f>(Table2[[#This Row],[Current Month High]]/Table2[[#This Row],[Close Price]])-1</f>
        <v>0.15194071266623799</v>
      </c>
      <c r="AI420">
        <v>15.1940712666237</v>
      </c>
      <c r="AJ420">
        <v>26.877334592761098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-0.08</v>
      </c>
      <c r="AM420" t="s">
        <v>3146</v>
      </c>
      <c r="AN420">
        <v>-7.41</v>
      </c>
      <c r="AO420" t="s">
        <v>3146</v>
      </c>
      <c r="AP420">
        <v>4.8704822060550997E-2</v>
      </c>
      <c r="AQ420">
        <f>(Table2[[#This Row],[Sharpe Ratio]]-AVERAGE(Table2[Sharpe Ratio]))/_xlfn.STDEV.P(Table2[Sharpe Ratio])</f>
        <v>-9.6823755201324413E-2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457</v>
      </c>
      <c r="AT420">
        <f>_xlfn.RANK.AVG(Table2[[#This Row],[6M Return vs Nifty Z-Score]],Table2[6M Return vs Nifty Z-Score])</f>
        <v>389</v>
      </c>
      <c r="AU420">
        <f>_xlfn.RANK.AVG(Table2[[#This Row],[Sharpe Ratio Z-Score]],Table2[Sharpe Ratio Z-Score])</f>
        <v>363</v>
      </c>
      <c r="AV420">
        <f>(Table2[[#This Row],[Rank 1Y]]+Table2[[#This Row],[Rank 6M]]+Table2[[#This Row],[Rank Sharpe]])/3</f>
        <v>403</v>
      </c>
    </row>
    <row r="421" spans="1:48" x14ac:dyDescent="0.3">
      <c r="A421" t="s">
        <v>137</v>
      </c>
      <c r="B421" t="s">
        <v>138</v>
      </c>
      <c r="C421" t="s">
        <v>3099</v>
      </c>
      <c r="D421" t="s">
        <v>18</v>
      </c>
      <c r="E421">
        <v>198475.73279398799</v>
      </c>
      <c r="F421">
        <v>144.12</v>
      </c>
      <c r="G421">
        <v>34.855330584069698</v>
      </c>
      <c r="H421">
        <f>(Table2[[#This Row],[1Y Return vs Nifty]]-AVERAGE(Table2[1Y Return vs Nifty]))/_xlfn.STDEV.P(Table2[1Y Return vs Nifty])</f>
        <v>0.28660816915186599</v>
      </c>
      <c r="I421">
        <v>-11.4907888129177</v>
      </c>
      <c r="J421">
        <f>(Table2[[#This Row],[1M Return vs Nifty]]-AVERAGE(Table2[1M Return vs Nifty]))/_xlfn.STDEV.P(Table2[1M Return vs Nifty])</f>
        <v>-1.1338169502225972</v>
      </c>
      <c r="K421">
        <v>-26.514001669498001</v>
      </c>
      <c r="L421">
        <f>(Table2[[#This Row],[6M Return vs Nifty]]-AVERAGE(Table2[6M Return vs Nifty]))/_xlfn.STDEV.P(Table2[6M Return vs Nifty])</f>
        <v>-1.0257036001954596</v>
      </c>
      <c r="M421">
        <v>-8.4001241754461198</v>
      </c>
      <c r="N421">
        <f>(Table2[[#This Row],[1W Return vs Nifty]]-AVERAGE(Table2[1W Return vs Nifty]))/_xlfn.STDEV.P(Table2[1W Return vs Nifty])</f>
        <v>-0.86794787314205357</v>
      </c>
      <c r="O421">
        <v>159.13</v>
      </c>
      <c r="P421">
        <v>165.28454746051</v>
      </c>
      <c r="Q421">
        <v>158.55175923936099</v>
      </c>
      <c r="R421">
        <v>16.3015064763932</v>
      </c>
      <c r="S421" s="1">
        <f>(Table2[[#This Row],[Close Price]]-Table2[[#This Row],[20D EMA]])/Table2[[#This Row],[20D EMA]]</f>
        <v>-9.4325394331678442E-2</v>
      </c>
      <c r="T421" s="1">
        <f>(Table2[[#This Row],[Close Price]]-Table2[[#This Row],[50D EMA]])/Table2[[#This Row],[50D EMA]]</f>
        <v>-0.12804915998312943</v>
      </c>
      <c r="U421" s="1">
        <f>(Table2[[#This Row],[Close Price]]-Table2[[#This Row],[200D EMA]])/Table2[[#This Row],[200D EMA]]</f>
        <v>-9.1022384794695196E-2</v>
      </c>
      <c r="V421">
        <v>0.94646213423131398</v>
      </c>
      <c r="W421">
        <v>140.56</v>
      </c>
      <c r="X421">
        <v>145.1</v>
      </c>
      <c r="Y421">
        <v>140.56</v>
      </c>
      <c r="Z421">
        <v>149.72999999999999</v>
      </c>
      <c r="AA421">
        <v>140.56</v>
      </c>
      <c r="AB421">
        <v>181.34</v>
      </c>
      <c r="AC421" s="1">
        <f>(Table2[[#This Row],[Close Price]]/Table2[[#This Row],[Day Low]])-1</f>
        <v>2.5327262379055249E-2</v>
      </c>
      <c r="AD421" s="1">
        <f>(Table2[[#This Row],[Day High]]/Table2[[#This Row],[Close Price]])-1</f>
        <v>6.7998889814042673E-3</v>
      </c>
      <c r="AE421" s="1">
        <f>(Table2[[#This Row],[Close Price]]/Table2[[#This Row],[Current Week Low]])-1</f>
        <v>2.5327262379055249E-2</v>
      </c>
      <c r="AF421" s="1">
        <f>(Table2[[#This Row],[Current Week High]]/Table2[[#This Row],[Close Price]])-1</f>
        <v>3.8925895087426943E-2</v>
      </c>
      <c r="AG421" s="1">
        <f>(Table2[[#This Row],[Close Price]]/Table2[[#This Row],[Current Month Low]])-1</f>
        <v>2.5327262379055249E-2</v>
      </c>
      <c r="AH421" s="1">
        <f>(Table2[[#This Row],[Current Month High]]/Table2[[#This Row],[Close Price]])-1</f>
        <v>0.25825700804884821</v>
      </c>
      <c r="AI421">
        <v>36.5528726061615</v>
      </c>
      <c r="AJ421">
        <v>66.132564841498507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-0.06</v>
      </c>
      <c r="AM421" t="s">
        <v>3146</v>
      </c>
      <c r="AN421">
        <v>-11.66</v>
      </c>
      <c r="AO421" t="s">
        <v>3146</v>
      </c>
      <c r="AP421">
        <v>5.1483176945982E-2</v>
      </c>
      <c r="AQ421">
        <f>(Table2[[#This Row],[Sharpe Ratio]]-AVERAGE(Table2[Sharpe Ratio]))/_xlfn.STDEV.P(Table2[Sharpe Ratio])</f>
        <v>-6.3801002922539957E-2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213</v>
      </c>
      <c r="AT421">
        <f>_xlfn.RANK.AVG(Table2[[#This Row],[6M Return vs Nifty Z-Score]],Table2[6M Return vs Nifty Z-Score])</f>
        <v>646</v>
      </c>
      <c r="AU421">
        <f>_xlfn.RANK.AVG(Table2[[#This Row],[Sharpe Ratio Z-Score]],Table2[Sharpe Ratio Z-Score])</f>
        <v>354</v>
      </c>
      <c r="AV421">
        <f>(Table2[[#This Row],[Rank 1Y]]+Table2[[#This Row],[Rank 6M]]+Table2[[#This Row],[Rank Sharpe]])/3</f>
        <v>404.33333333333331</v>
      </c>
    </row>
    <row r="422" spans="1:48" x14ac:dyDescent="0.3">
      <c r="A422" t="s">
        <v>717</v>
      </c>
      <c r="B422" t="s">
        <v>718</v>
      </c>
      <c r="C422" t="s">
        <v>3105</v>
      </c>
      <c r="D422" t="s">
        <v>51</v>
      </c>
      <c r="E422">
        <v>23772.351456479999</v>
      </c>
      <c r="F422">
        <v>5196.3999999999996</v>
      </c>
      <c r="G422">
        <v>3.29777206064538</v>
      </c>
      <c r="H422">
        <f>(Table2[[#This Row],[1Y Return vs Nifty]]-AVERAGE(Table2[1Y Return vs Nifty]))/_xlfn.STDEV.P(Table2[1Y Return vs Nifty])</f>
        <v>-0.27523583026287912</v>
      </c>
      <c r="I422">
        <v>-1.6494350430501401</v>
      </c>
      <c r="J422">
        <f>(Table2[[#This Row],[1M Return vs Nifty]]-AVERAGE(Table2[1M Return vs Nifty]))/_xlfn.STDEV.P(Table2[1M Return vs Nifty])</f>
        <v>3.9021187371323356E-3</v>
      </c>
      <c r="K422">
        <v>15.6650197780561</v>
      </c>
      <c r="L422">
        <f>(Table2[[#This Row],[6M Return vs Nifty]]-AVERAGE(Table2[6M Return vs Nifty]))/_xlfn.STDEV.P(Table2[6M Return vs Nifty])</f>
        <v>0.49547056989361304</v>
      </c>
      <c r="M422">
        <v>-5.8376183740227701</v>
      </c>
      <c r="N422">
        <f>(Table2[[#This Row],[1W Return vs Nifty]]-AVERAGE(Table2[1W Return vs Nifty]))/_xlfn.STDEV.P(Table2[1W Return vs Nifty])</f>
        <v>-0.31015593907471228</v>
      </c>
      <c r="O422">
        <v>5541.58</v>
      </c>
      <c r="P422">
        <v>5601.7533259101501</v>
      </c>
      <c r="Q422">
        <v>5056.3320290346801</v>
      </c>
      <c r="R422">
        <v>19.945733398043298</v>
      </c>
      <c r="S422" s="1">
        <f>(Table2[[#This Row],[Close Price]]-Table2[[#This Row],[20D EMA]])/Table2[[#This Row],[20D EMA]]</f>
        <v>-6.2289094445988381E-2</v>
      </c>
      <c r="T422" s="1">
        <f>(Table2[[#This Row],[Close Price]]-Table2[[#This Row],[50D EMA]])/Table2[[#This Row],[50D EMA]]</f>
        <v>-7.2361866424078991E-2</v>
      </c>
      <c r="U422" s="1">
        <f>(Table2[[#This Row],[Close Price]]-Table2[[#This Row],[200D EMA]])/Table2[[#This Row],[200D EMA]]</f>
        <v>2.7701497876526981E-2</v>
      </c>
      <c r="V422">
        <v>0.51190690649556403</v>
      </c>
      <c r="W422">
        <v>5162</v>
      </c>
      <c r="X422">
        <v>5343</v>
      </c>
      <c r="Y422">
        <v>5162</v>
      </c>
      <c r="Z422">
        <v>5343</v>
      </c>
      <c r="AA422">
        <v>5162</v>
      </c>
      <c r="AB422">
        <v>6020</v>
      </c>
      <c r="AC422" s="1">
        <f>(Table2[[#This Row],[Close Price]]/Table2[[#This Row],[Day Low]])-1</f>
        <v>6.6640836884928056E-3</v>
      </c>
      <c r="AD422" s="1">
        <f>(Table2[[#This Row],[Day High]]/Table2[[#This Row],[Close Price]])-1</f>
        <v>2.8211838965437774E-2</v>
      </c>
      <c r="AE422" s="1">
        <f>(Table2[[#This Row],[Close Price]]/Table2[[#This Row],[Current Week Low]])-1</f>
        <v>6.6640836884928056E-3</v>
      </c>
      <c r="AF422" s="1">
        <f>(Table2[[#This Row],[Current Week High]]/Table2[[#This Row],[Close Price]])-1</f>
        <v>2.8211838965437774E-2</v>
      </c>
      <c r="AG422" s="1">
        <f>(Table2[[#This Row],[Close Price]]/Table2[[#This Row],[Current Month Low]])-1</f>
        <v>6.6640836884928056E-3</v>
      </c>
      <c r="AH422" s="1">
        <f>(Table2[[#This Row],[Current Month High]]/Table2[[#This Row],[Close Price]])-1</f>
        <v>0.15849434223693337</v>
      </c>
      <c r="AI422">
        <v>24.146524516973301</v>
      </c>
      <c r="AJ422">
        <v>35.041580041579998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-0.13</v>
      </c>
      <c r="AM422" t="s">
        <v>3146</v>
      </c>
      <c r="AN422">
        <v>-9.77</v>
      </c>
      <c r="AO422" t="s">
        <v>3146</v>
      </c>
      <c r="AP422">
        <v>-4.547566686066E-2</v>
      </c>
      <c r="AQ422">
        <f>(Table2[[#This Row],[Sharpe Ratio]]-AVERAGE(Table2[Sharpe Ratio]))/_xlfn.STDEV.P(Table2[Sharpe Ratio])</f>
        <v>-1.2162268132658416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395</v>
      </c>
      <c r="AT422">
        <f>_xlfn.RANK.AVG(Table2[[#This Row],[6M Return vs Nifty Z-Score]],Table2[6M Return vs Nifty Z-Score])</f>
        <v>169</v>
      </c>
      <c r="AU422">
        <f>_xlfn.RANK.AVG(Table2[[#This Row],[Sharpe Ratio Z-Score]],Table2[Sharpe Ratio Z-Score])</f>
        <v>652</v>
      </c>
      <c r="AV422">
        <f>(Table2[[#This Row],[Rank 1Y]]+Table2[[#This Row],[Rank 6M]]+Table2[[#This Row],[Rank Sharpe]])/3</f>
        <v>405.33333333333331</v>
      </c>
    </row>
    <row r="423" spans="1:48" x14ac:dyDescent="0.3">
      <c r="A423" t="s">
        <v>1442</v>
      </c>
      <c r="B423" t="s">
        <v>1443</v>
      </c>
      <c r="C423" t="s">
        <v>3117</v>
      </c>
      <c r="D423" t="s">
        <v>1444</v>
      </c>
      <c r="E423">
        <v>7026.5225520000004</v>
      </c>
      <c r="F423">
        <v>918</v>
      </c>
      <c r="G423">
        <v>-13.039822922530799</v>
      </c>
      <c r="H423">
        <f>(Table2[[#This Row],[1Y Return vs Nifty]]-AVERAGE(Table2[1Y Return vs Nifty]))/_xlfn.STDEV.P(Table2[1Y Return vs Nifty])</f>
        <v>-0.56610686514830999</v>
      </c>
      <c r="I423">
        <v>-1.0859266112888599</v>
      </c>
      <c r="J423">
        <f>(Table2[[#This Row],[1M Return vs Nifty]]-AVERAGE(Table2[1M Return vs Nifty]))/_xlfn.STDEV.P(Table2[1M Return vs Nifty])</f>
        <v>6.9047047303502626E-2</v>
      </c>
      <c r="K423">
        <v>36.026203835901299</v>
      </c>
      <c r="L423">
        <f>(Table2[[#This Row],[6M Return vs Nifty]]-AVERAGE(Table2[6M Return vs Nifty]))/_xlfn.STDEV.P(Table2[6M Return vs Nifty])</f>
        <v>1.229790765058302</v>
      </c>
      <c r="M423">
        <v>0.84716649562406798</v>
      </c>
      <c r="N423">
        <f>(Table2[[#This Row],[1W Return vs Nifty]]-AVERAGE(Table2[1W Return vs Nifty]))/_xlfn.STDEV.P(Table2[1W Return vs Nifty])</f>
        <v>1.1449506519789681</v>
      </c>
      <c r="O423">
        <v>917.59</v>
      </c>
      <c r="P423">
        <v>932.78445890851594</v>
      </c>
      <c r="Q423">
        <v>856.83336436588502</v>
      </c>
      <c r="R423">
        <v>54.294005534750902</v>
      </c>
      <c r="S423" s="1">
        <f>(Table2[[#This Row],[Close Price]]-Table2[[#This Row],[20D EMA]])/Table2[[#This Row],[20D EMA]]</f>
        <v>4.4682265499838505E-4</v>
      </c>
      <c r="T423" s="1">
        <f>(Table2[[#This Row],[Close Price]]-Table2[[#This Row],[50D EMA]])/Table2[[#This Row],[50D EMA]]</f>
        <v>-1.5849812641406742E-2</v>
      </c>
      <c r="U423" s="1">
        <f>(Table2[[#This Row],[Close Price]]-Table2[[#This Row],[200D EMA]])/Table2[[#This Row],[200D EMA]]</f>
        <v>7.1386850906981728E-2</v>
      </c>
      <c r="V423">
        <v>0.39693882722416601</v>
      </c>
      <c r="W423">
        <v>904.45</v>
      </c>
      <c r="X423">
        <v>924.4</v>
      </c>
      <c r="Y423">
        <v>847.05</v>
      </c>
      <c r="Z423">
        <v>924.4</v>
      </c>
      <c r="AA423">
        <v>834.55</v>
      </c>
      <c r="AB423">
        <v>1017</v>
      </c>
      <c r="AC423" s="1">
        <f>(Table2[[#This Row],[Close Price]]/Table2[[#This Row],[Day Low]])-1</f>
        <v>1.4981480457736618E-2</v>
      </c>
      <c r="AD423" s="1">
        <f>(Table2[[#This Row],[Day High]]/Table2[[#This Row],[Close Price]])-1</f>
        <v>6.9716775599129033E-3</v>
      </c>
      <c r="AE423" s="1">
        <f>(Table2[[#This Row],[Close Price]]/Table2[[#This Row],[Current Week Low]])-1</f>
        <v>8.3761289180095622E-2</v>
      </c>
      <c r="AF423" s="1">
        <f>(Table2[[#This Row],[Current Week High]]/Table2[[#This Row],[Close Price]])-1</f>
        <v>6.9716775599129033E-3</v>
      </c>
      <c r="AG423" s="1">
        <f>(Table2[[#This Row],[Close Price]]/Table2[[#This Row],[Current Month Low]])-1</f>
        <v>9.999400874722908E-2</v>
      </c>
      <c r="AH423" s="1">
        <f>(Table2[[#This Row],[Current Month High]]/Table2[[#This Row],[Close Price]])-1</f>
        <v>0.10784313725490202</v>
      </c>
      <c r="AI423">
        <v>21.677559912854001</v>
      </c>
      <c r="AJ423">
        <v>55.198647506339803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</v>
      </c>
      <c r="AM423" t="s">
        <v>3146</v>
      </c>
      <c r="AN423">
        <v>-0.57999999999999996</v>
      </c>
      <c r="AO423" t="s">
        <v>3146</v>
      </c>
      <c r="AP423">
        <v>-3.3613932367200998E-2</v>
      </c>
      <c r="AQ423">
        <f>(Table2[[#This Row],[Sharpe Ratio]]-AVERAGE(Table2[Sharpe Ratio]))/_xlfn.STDEV.P(Table2[Sharpe Ratio])</f>
        <v>-1.0752415410717733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510</v>
      </c>
      <c r="AT423">
        <f>_xlfn.RANK.AVG(Table2[[#This Row],[6M Return vs Nifty Z-Score]],Table2[6M Return vs Nifty Z-Score])</f>
        <v>77</v>
      </c>
      <c r="AU423">
        <f>_xlfn.RANK.AVG(Table2[[#This Row],[Sharpe Ratio Z-Score]],Table2[Sharpe Ratio Z-Score])</f>
        <v>629</v>
      </c>
      <c r="AV423">
        <f>(Table2[[#This Row],[Rank 1Y]]+Table2[[#This Row],[Rank 6M]]+Table2[[#This Row],[Rank Sharpe]])/3</f>
        <v>405.33333333333331</v>
      </c>
    </row>
    <row r="424" spans="1:48" x14ac:dyDescent="0.3">
      <c r="A424" t="s">
        <v>1784</v>
      </c>
      <c r="B424" t="s">
        <v>1785</v>
      </c>
      <c r="C424" t="s">
        <v>3103</v>
      </c>
      <c r="D424" t="s">
        <v>998</v>
      </c>
      <c r="E424">
        <v>4271.9172257580003</v>
      </c>
      <c r="F424">
        <v>33.49</v>
      </c>
      <c r="G424">
        <v>-1.5973906795580299</v>
      </c>
      <c r="H424">
        <f>(Table2[[#This Row],[1Y Return vs Nifty]]-AVERAGE(Table2[1Y Return vs Nifty]))/_xlfn.STDEV.P(Table2[1Y Return vs Nifty])</f>
        <v>-0.3623882571434453</v>
      </c>
      <c r="I424">
        <v>-14.130140138737101</v>
      </c>
      <c r="J424">
        <f>(Table2[[#This Row],[1M Return vs Nifty]]-AVERAGE(Table2[1M Return vs Nifty]))/_xlfn.STDEV.P(Table2[1M Return vs Nifty])</f>
        <v>-1.4389416722159301</v>
      </c>
      <c r="K424">
        <v>-15.793945248271401</v>
      </c>
      <c r="L424">
        <f>(Table2[[#This Row],[6M Return vs Nifty]]-AVERAGE(Table2[6M Return vs Nifty]))/_xlfn.STDEV.P(Table2[6M Return vs Nifty])</f>
        <v>-0.63908787583248894</v>
      </c>
      <c r="M424">
        <v>-6.8225481067588802</v>
      </c>
      <c r="N424">
        <f>(Table2[[#This Row],[1W Return vs Nifty]]-AVERAGE(Table2[1W Return vs Nifty]))/_xlfn.STDEV.P(Table2[1W Return vs Nifty])</f>
        <v>-0.52454993585635734</v>
      </c>
      <c r="O424">
        <v>36.46</v>
      </c>
      <c r="P424">
        <v>38.220689190432601</v>
      </c>
      <c r="Q424">
        <v>35.708549874578097</v>
      </c>
      <c r="R424">
        <v>31.3193960004253</v>
      </c>
      <c r="S424" s="1">
        <f>(Table2[[#This Row],[Close Price]]-Table2[[#This Row],[20D EMA]])/Table2[[#This Row],[20D EMA]]</f>
        <v>-8.1459133296763547E-2</v>
      </c>
      <c r="T424" s="1">
        <f>(Table2[[#This Row],[Close Price]]-Table2[[#This Row],[50D EMA]])/Table2[[#This Row],[50D EMA]]</f>
        <v>-0.12377299548059392</v>
      </c>
      <c r="U424" s="1">
        <f>(Table2[[#This Row],[Close Price]]-Table2[[#This Row],[200D EMA]])/Table2[[#This Row],[200D EMA]]</f>
        <v>-6.2129374683947657E-2</v>
      </c>
      <c r="V424">
        <v>0.50317781965324204</v>
      </c>
      <c r="W424">
        <v>32.99</v>
      </c>
      <c r="X424">
        <v>34.35</v>
      </c>
      <c r="Y424">
        <v>31.86</v>
      </c>
      <c r="Z424">
        <v>34.35</v>
      </c>
      <c r="AA424">
        <v>31.61</v>
      </c>
      <c r="AB424">
        <v>44.84</v>
      </c>
      <c r="AC424" s="1">
        <f>(Table2[[#This Row],[Close Price]]/Table2[[#This Row],[Day Low]])-1</f>
        <v>1.5156107911488359E-2</v>
      </c>
      <c r="AD424" s="1">
        <f>(Table2[[#This Row],[Day High]]/Table2[[#This Row],[Close Price]])-1</f>
        <v>2.5679307255897177E-2</v>
      </c>
      <c r="AE424" s="1">
        <f>(Table2[[#This Row],[Close Price]]/Table2[[#This Row],[Current Week Low]])-1</f>
        <v>5.116133082234775E-2</v>
      </c>
      <c r="AF424" s="1">
        <f>(Table2[[#This Row],[Current Week High]]/Table2[[#This Row],[Close Price]])-1</f>
        <v>2.5679307255897177E-2</v>
      </c>
      <c r="AG424" s="1">
        <f>(Table2[[#This Row],[Close Price]]/Table2[[#This Row],[Current Month Low]])-1</f>
        <v>5.9474849731097734E-2</v>
      </c>
      <c r="AH424" s="1">
        <f>(Table2[[#This Row],[Current Month High]]/Table2[[#This Row],[Close Price]])-1</f>
        <v>0.33890713645864445</v>
      </c>
      <c r="AI424">
        <v>37.653030755449301</v>
      </c>
      <c r="AJ424">
        <v>35.313131313131301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-0.11</v>
      </c>
      <c r="AM424" t="s">
        <v>3146</v>
      </c>
      <c r="AN424">
        <v>-13.48</v>
      </c>
      <c r="AO424" t="s">
        <v>3146</v>
      </c>
      <c r="AP424">
        <v>8.7354381385435997E-2</v>
      </c>
      <c r="AQ424">
        <f>(Table2[[#This Row],[Sharpe Ratio]]-AVERAGE(Table2[Sharpe Ratio]))/_xlfn.STDEV.P(Table2[Sharpe Ratio])</f>
        <v>0.36255414139588021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431</v>
      </c>
      <c r="AT424">
        <f>_xlfn.RANK.AVG(Table2[[#This Row],[6M Return vs Nifty Z-Score]],Table2[6M Return vs Nifty Z-Score])</f>
        <v>538</v>
      </c>
      <c r="AU424">
        <f>_xlfn.RANK.AVG(Table2[[#This Row],[Sharpe Ratio Z-Score]],Table2[Sharpe Ratio Z-Score])</f>
        <v>249</v>
      </c>
      <c r="AV424">
        <f>(Table2[[#This Row],[Rank 1Y]]+Table2[[#This Row],[Rank 6M]]+Table2[[#This Row],[Rank Sharpe]])/3</f>
        <v>406</v>
      </c>
    </row>
    <row r="425" spans="1:48" x14ac:dyDescent="0.3">
      <c r="A425" t="s">
        <v>382</v>
      </c>
      <c r="B425" t="s">
        <v>383</v>
      </c>
      <c r="C425" t="s">
        <v>3105</v>
      </c>
      <c r="D425" t="s">
        <v>51</v>
      </c>
      <c r="E425">
        <v>60503.243831109998</v>
      </c>
      <c r="F425">
        <v>28473.05</v>
      </c>
      <c r="G425">
        <v>-1.80383548613685</v>
      </c>
      <c r="H425">
        <f>(Table2[[#This Row],[1Y Return vs Nifty]]-AVERAGE(Table2[1Y Return vs Nifty]))/_xlfn.STDEV.P(Table2[1Y Return vs Nifty])</f>
        <v>-0.3660637561748597</v>
      </c>
      <c r="I425">
        <v>2.9279907644906902</v>
      </c>
      <c r="J425">
        <f>(Table2[[#This Row],[1M Return vs Nifty]]-AVERAGE(Table2[1M Return vs Nifty]))/_xlfn.STDEV.P(Table2[1M Return vs Nifty])</f>
        <v>0.53307978572975756</v>
      </c>
      <c r="K425">
        <v>0.25247709339170499</v>
      </c>
      <c r="L425">
        <f>(Table2[[#This Row],[6M Return vs Nifty]]-AVERAGE(Table2[6M Return vs Nifty]))/_xlfn.STDEV.P(Table2[6M Return vs Nifty])</f>
        <v>-6.0378310016006596E-2</v>
      </c>
      <c r="M425">
        <v>-3.2333787088244801</v>
      </c>
      <c r="N425">
        <f>(Table2[[#This Row],[1W Return vs Nifty]]-AVERAGE(Table2[1W Return vs Nifty]))/_xlfn.STDEV.P(Table2[1W Return vs Nifty])</f>
        <v>0.25672038909554051</v>
      </c>
      <c r="O425">
        <v>28693.25</v>
      </c>
      <c r="P425">
        <v>28654.1600227329</v>
      </c>
      <c r="Q425">
        <v>27294.4419067298</v>
      </c>
      <c r="R425">
        <v>43.355182914284001</v>
      </c>
      <c r="S425" s="1">
        <f>(Table2[[#This Row],[Close Price]]-Table2[[#This Row],[20D EMA]])/Table2[[#This Row],[20D EMA]]</f>
        <v>-7.6742787937929902E-3</v>
      </c>
      <c r="T425" s="1">
        <f>(Table2[[#This Row],[Close Price]]-Table2[[#This Row],[50D EMA]])/Table2[[#This Row],[50D EMA]]</f>
        <v>-6.320549008912363E-3</v>
      </c>
      <c r="U425" s="1">
        <f>(Table2[[#This Row],[Close Price]]-Table2[[#This Row],[200D EMA]])/Table2[[#This Row],[200D EMA]]</f>
        <v>4.3181249035892461E-2</v>
      </c>
      <c r="V425">
        <v>0.70927556026400296</v>
      </c>
      <c r="W425">
        <v>27423.4</v>
      </c>
      <c r="X425">
        <v>28533.9</v>
      </c>
      <c r="Y425">
        <v>27423.4</v>
      </c>
      <c r="Z425">
        <v>28747.95</v>
      </c>
      <c r="AA425">
        <v>27423.4</v>
      </c>
      <c r="AB425">
        <v>29525</v>
      </c>
      <c r="AC425" s="1">
        <f>(Table2[[#This Row],[Close Price]]/Table2[[#This Row],[Day Low]])-1</f>
        <v>3.82757061487633E-2</v>
      </c>
      <c r="AD425" s="1">
        <f>(Table2[[#This Row],[Day High]]/Table2[[#This Row],[Close Price]])-1</f>
        <v>2.1371085991841454E-3</v>
      </c>
      <c r="AE425" s="1">
        <f>(Table2[[#This Row],[Close Price]]/Table2[[#This Row],[Current Week Low]])-1</f>
        <v>3.82757061487633E-2</v>
      </c>
      <c r="AF425" s="1">
        <f>(Table2[[#This Row],[Current Week High]]/Table2[[#This Row],[Close Price]])-1</f>
        <v>9.6547436962322042E-3</v>
      </c>
      <c r="AG425" s="1">
        <f>(Table2[[#This Row],[Close Price]]/Table2[[#This Row],[Current Month Low]])-1</f>
        <v>3.82757061487633E-2</v>
      </c>
      <c r="AH425" s="1">
        <f>(Table2[[#This Row],[Current Month High]]/Table2[[#This Row],[Close Price]])-1</f>
        <v>3.6945462463627843E-2</v>
      </c>
      <c r="AI425">
        <v>7.1925908885770804</v>
      </c>
      <c r="AJ425">
        <v>29.422954545454498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0.03</v>
      </c>
      <c r="AM425" t="s">
        <v>3147</v>
      </c>
      <c r="AN425">
        <v>-1.1599999999999999</v>
      </c>
      <c r="AO425" t="s">
        <v>3146</v>
      </c>
      <c r="AP425">
        <v>2.1893159457841E-2</v>
      </c>
      <c r="AQ425">
        <f>(Table2[[#This Row],[Sharpe Ratio]]-AVERAGE(Table2[Sharpe Ratio]))/_xlfn.STDEV.P(Table2[Sharpe Ratio])</f>
        <v>-0.41549970871411396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-5.214160007968216E-2</v>
      </c>
      <c r="AS425">
        <f>_xlfn.RANK.AVG(Table2[[#This Row],[1Y Return vs Nifty Z-Score]],Table2[1Y Return vs Nifty Z-Score])</f>
        <v>433</v>
      </c>
      <c r="AT425">
        <f>_xlfn.RANK.AVG(Table2[[#This Row],[6M Return vs Nifty Z-Score]],Table2[6M Return vs Nifty Z-Score])</f>
        <v>346</v>
      </c>
      <c r="AU425">
        <f>_xlfn.RANK.AVG(Table2[[#This Row],[Sharpe Ratio Z-Score]],Table2[Sharpe Ratio Z-Score])</f>
        <v>443</v>
      </c>
      <c r="AV425">
        <f>(Table2[[#This Row],[Rank 1Y]]+Table2[[#This Row],[Rank 6M]]+Table2[[#This Row],[Rank Sharpe]])/3</f>
        <v>407.33333333333331</v>
      </c>
    </row>
    <row r="426" spans="1:48" x14ac:dyDescent="0.3">
      <c r="A426" t="s">
        <v>1834</v>
      </c>
      <c r="B426" t="s">
        <v>1835</v>
      </c>
      <c r="C426" t="s">
        <v>3104</v>
      </c>
      <c r="D426" t="s">
        <v>48</v>
      </c>
      <c r="E426">
        <v>3957.7676562449901</v>
      </c>
      <c r="F426">
        <v>571.95000000000005</v>
      </c>
      <c r="G426">
        <v>-32.761632647505799</v>
      </c>
      <c r="H426">
        <f>(Table2[[#This Row],[1Y Return vs Nifty]]-AVERAGE(Table2[1Y Return vs Nifty]))/_xlfn.STDEV.P(Table2[1Y Return vs Nifty])</f>
        <v>-0.91722973301376143</v>
      </c>
      <c r="I426">
        <v>-9.2715624167953905</v>
      </c>
      <c r="J426">
        <f>(Table2[[#This Row],[1M Return vs Nifty]]-AVERAGE(Table2[1M Return vs Nifty]))/_xlfn.STDEV.P(Table2[1M Return vs Nifty])</f>
        <v>-0.87726117057592101</v>
      </c>
      <c r="K426">
        <v>-7.9566436035749</v>
      </c>
      <c r="L426">
        <f>(Table2[[#This Row],[6M Return vs Nifty]]-AVERAGE(Table2[6M Return vs Nifty]))/_xlfn.STDEV.P(Table2[6M Return vs Nifty])</f>
        <v>-0.35643786604189298</v>
      </c>
      <c r="M426">
        <v>-12.8400091272658</v>
      </c>
      <c r="N426">
        <f>(Table2[[#This Row],[1W Return vs Nifty]]-AVERAGE(Table2[1W Return vs Nifty]))/_xlfn.STDEV.P(Table2[1W Return vs Nifty])</f>
        <v>-1.8343972029099658</v>
      </c>
      <c r="O426">
        <v>624.38</v>
      </c>
      <c r="P426">
        <v>650.10617016372805</v>
      </c>
      <c r="Q426">
        <v>626.67887184814094</v>
      </c>
      <c r="R426">
        <v>27.504017114370701</v>
      </c>
      <c r="S426" s="1">
        <f>(Table2[[#This Row],[Close Price]]-Table2[[#This Row],[20D EMA]])/Table2[[#This Row],[20D EMA]]</f>
        <v>-8.397129952913282E-2</v>
      </c>
      <c r="T426" s="1">
        <f>(Table2[[#This Row],[Close Price]]-Table2[[#This Row],[50D EMA]])/Table2[[#This Row],[50D EMA]]</f>
        <v>-0.12022062510811814</v>
      </c>
      <c r="U426" s="1">
        <f>(Table2[[#This Row],[Close Price]]-Table2[[#This Row],[200D EMA]])/Table2[[#This Row],[200D EMA]]</f>
        <v>-8.7331605239442306E-2</v>
      </c>
      <c r="V426">
        <v>0.92196754779557499</v>
      </c>
      <c r="W426">
        <v>558</v>
      </c>
      <c r="X426">
        <v>575.20000000000005</v>
      </c>
      <c r="Y426">
        <v>555.15</v>
      </c>
      <c r="Z426">
        <v>585.25</v>
      </c>
      <c r="AA426">
        <v>555.15</v>
      </c>
      <c r="AB426">
        <v>684.8</v>
      </c>
      <c r="AC426" s="1">
        <f>(Table2[[#This Row],[Close Price]]/Table2[[#This Row],[Day Low]])-1</f>
        <v>2.5000000000000133E-2</v>
      </c>
      <c r="AD426" s="1">
        <f>(Table2[[#This Row],[Day High]]/Table2[[#This Row],[Close Price]])-1</f>
        <v>5.6823148876650187E-3</v>
      </c>
      <c r="AE426" s="1">
        <f>(Table2[[#This Row],[Close Price]]/Table2[[#This Row],[Current Week Low]])-1</f>
        <v>3.0262091326668683E-2</v>
      </c>
      <c r="AF426" s="1">
        <f>(Table2[[#This Row],[Current Week High]]/Table2[[#This Row],[Close Price]])-1</f>
        <v>2.3253780924906042E-2</v>
      </c>
      <c r="AG426" s="1">
        <f>(Table2[[#This Row],[Close Price]]/Table2[[#This Row],[Current Month Low]])-1</f>
        <v>3.0262091326668683E-2</v>
      </c>
      <c r="AH426" s="1">
        <f>(Table2[[#This Row],[Current Month High]]/Table2[[#This Row],[Close Price]])-1</f>
        <v>0.19730745694553709</v>
      </c>
      <c r="AI426">
        <v>76.422764227642205</v>
      </c>
      <c r="AJ426">
        <v>34.024604569419999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-0.17</v>
      </c>
      <c r="AM426" t="s">
        <v>3146</v>
      </c>
      <c r="AN426">
        <v>-10.33</v>
      </c>
      <c r="AO426" t="s">
        <v>3146</v>
      </c>
      <c r="AP426">
        <v>0.123531428616665</v>
      </c>
      <c r="AQ426">
        <f>(Table2[[#This Row],[Sharpe Ratio]]-AVERAGE(Table2[Sharpe Ratio]))/_xlfn.STDEV.P(Table2[Sharpe Ratio])</f>
        <v>0.7925444479471736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635</v>
      </c>
      <c r="AT426">
        <f>_xlfn.RANK.AVG(Table2[[#This Row],[6M Return vs Nifty Z-Score]],Table2[6M Return vs Nifty Z-Score])</f>
        <v>443</v>
      </c>
      <c r="AU426">
        <f>_xlfn.RANK.AVG(Table2[[#This Row],[Sharpe Ratio Z-Score]],Table2[Sharpe Ratio Z-Score])</f>
        <v>144</v>
      </c>
      <c r="AV426">
        <f>(Table2[[#This Row],[Rank 1Y]]+Table2[[#This Row],[Rank 6M]]+Table2[[#This Row],[Rank Sharpe]])/3</f>
        <v>407.33333333333331</v>
      </c>
    </row>
    <row r="427" spans="1:48" x14ac:dyDescent="0.3">
      <c r="A427" t="s">
        <v>1164</v>
      </c>
      <c r="B427" t="s">
        <v>1165</v>
      </c>
      <c r="C427" t="s">
        <v>3104</v>
      </c>
      <c r="D427" t="s">
        <v>48</v>
      </c>
      <c r="E427">
        <v>10166.222442824001</v>
      </c>
      <c r="F427">
        <v>180.88</v>
      </c>
      <c r="G427">
        <v>14.1963909856747</v>
      </c>
      <c r="H427">
        <f>(Table2[[#This Row],[1Y Return vs Nifty]]-AVERAGE(Table2[1Y Return vs Nifty]))/_xlfn.STDEV.P(Table2[1Y Return vs Nifty])</f>
        <v>-8.1199157863443464E-2</v>
      </c>
      <c r="I427">
        <v>-7.81703672774983</v>
      </c>
      <c r="J427">
        <f>(Table2[[#This Row],[1M Return vs Nifty]]-AVERAGE(Table2[1M Return vs Nifty]))/_xlfn.STDEV.P(Table2[1M Return vs Nifty])</f>
        <v>-0.70910934396587177</v>
      </c>
      <c r="K427">
        <v>-32.212227556776703</v>
      </c>
      <c r="L427">
        <f>(Table2[[#This Row],[6M Return vs Nifty]]-AVERAGE(Table2[6M Return vs Nifty]))/_xlfn.STDEV.P(Table2[6M Return vs Nifty])</f>
        <v>-1.2312084634564326</v>
      </c>
      <c r="M427">
        <v>-2.0283512611415202</v>
      </c>
      <c r="N427">
        <f>(Table2[[#This Row],[1W Return vs Nifty]]-AVERAGE(Table2[1W Return vs Nifty]))/_xlfn.STDEV.P(Table2[1W Return vs Nifty])</f>
        <v>0.51902402574446449</v>
      </c>
      <c r="O427">
        <v>190.14</v>
      </c>
      <c r="P427">
        <v>205.06979401796099</v>
      </c>
      <c r="Q427">
        <v>211.755101738452</v>
      </c>
      <c r="R427">
        <v>39.416300374308697</v>
      </c>
      <c r="S427" s="1">
        <f>(Table2[[#This Row],[Close Price]]-Table2[[#This Row],[20D EMA]])/Table2[[#This Row],[20D EMA]]</f>
        <v>-4.8700957189439315E-2</v>
      </c>
      <c r="T427" s="1">
        <f>(Table2[[#This Row],[Close Price]]-Table2[[#This Row],[50D EMA]])/Table2[[#This Row],[50D EMA]]</f>
        <v>-0.11795883510685311</v>
      </c>
      <c r="U427" s="1">
        <f>(Table2[[#This Row],[Close Price]]-Table2[[#This Row],[200D EMA]])/Table2[[#This Row],[200D EMA]]</f>
        <v>-0.14580570425447031</v>
      </c>
      <c r="V427">
        <v>0.83880093086604901</v>
      </c>
      <c r="W427">
        <v>176.71</v>
      </c>
      <c r="X427">
        <v>182.8</v>
      </c>
      <c r="Y427">
        <v>172.52</v>
      </c>
      <c r="Z427">
        <v>182.8</v>
      </c>
      <c r="AA427">
        <v>171.58</v>
      </c>
      <c r="AB427">
        <v>213.2</v>
      </c>
      <c r="AC427" s="1">
        <f>(Table2[[#This Row],[Close Price]]/Table2[[#This Row],[Day Low]])-1</f>
        <v>2.3597985399807619E-2</v>
      </c>
      <c r="AD427" s="1">
        <f>(Table2[[#This Row],[Day High]]/Table2[[#This Row],[Close Price]])-1</f>
        <v>1.0614772224679436E-2</v>
      </c>
      <c r="AE427" s="1">
        <f>(Table2[[#This Row],[Close Price]]/Table2[[#This Row],[Current Week Low]])-1</f>
        <v>4.8458149779735615E-2</v>
      </c>
      <c r="AF427" s="1">
        <f>(Table2[[#This Row],[Current Week High]]/Table2[[#This Row],[Close Price]])-1</f>
        <v>1.0614772224679436E-2</v>
      </c>
      <c r="AG427" s="1">
        <f>(Table2[[#This Row],[Close Price]]/Table2[[#This Row],[Current Month Low]])-1</f>
        <v>5.4202121459377528E-2</v>
      </c>
      <c r="AH427" s="1">
        <f>(Table2[[#This Row],[Current Month High]]/Table2[[#This Row],[Close Price]])-1</f>
        <v>0.17868199911543559</v>
      </c>
      <c r="AI427">
        <v>68.011941618752701</v>
      </c>
      <c r="AJ427">
        <v>48.505747126436702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-0.15</v>
      </c>
      <c r="AM427" t="s">
        <v>3146</v>
      </c>
      <c r="AN427">
        <v>-9.8800000000000008</v>
      </c>
      <c r="AO427" t="s">
        <v>3146</v>
      </c>
      <c r="AP427">
        <v>0.100211284228061</v>
      </c>
      <c r="AQ427">
        <f>(Table2[[#This Row],[Sharpe Ratio]]-AVERAGE(Table2[Sharpe Ratio]))/_xlfn.STDEV.P(Table2[Sharpe Ratio])</f>
        <v>0.51536770739162308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327</v>
      </c>
      <c r="AT427">
        <f>_xlfn.RANK.AVG(Table2[[#This Row],[6M Return vs Nifty Z-Score]],Table2[6M Return vs Nifty Z-Score])</f>
        <v>685</v>
      </c>
      <c r="AU427">
        <f>_xlfn.RANK.AVG(Table2[[#This Row],[Sharpe Ratio Z-Score]],Table2[Sharpe Ratio Z-Score])</f>
        <v>212</v>
      </c>
      <c r="AV427">
        <f>(Table2[[#This Row],[Rank 1Y]]+Table2[[#This Row],[Rank 6M]]+Table2[[#This Row],[Rank Sharpe]])/3</f>
        <v>408</v>
      </c>
    </row>
    <row r="428" spans="1:48" x14ac:dyDescent="0.3">
      <c r="A428" t="s">
        <v>158</v>
      </c>
      <c r="B428" t="s">
        <v>159</v>
      </c>
      <c r="C428" t="s">
        <v>3101</v>
      </c>
      <c r="D428" t="s">
        <v>43</v>
      </c>
      <c r="E428">
        <v>159740.82513151999</v>
      </c>
      <c r="F428">
        <v>742.4</v>
      </c>
      <c r="G428">
        <v>-6.2678028326890898</v>
      </c>
      <c r="H428">
        <f>(Table2[[#This Row],[1Y Return vs Nifty]]-AVERAGE(Table2[1Y Return vs Nifty]))/_xlfn.STDEV.P(Table2[1Y Return vs Nifty])</f>
        <v>-0.44553927280527578</v>
      </c>
      <c r="I428">
        <v>4.26107571523068</v>
      </c>
      <c r="J428">
        <f>(Table2[[#This Row],[1M Return vs Nifty]]-AVERAGE(Table2[1M Return vs Nifty]))/_xlfn.STDEV.P(Table2[1M Return vs Nifty])</f>
        <v>0.68719234020817854</v>
      </c>
      <c r="K428">
        <v>21.0376945240426</v>
      </c>
      <c r="L428">
        <f>(Table2[[#This Row],[6M Return vs Nifty]]-AVERAGE(Table2[6M Return vs Nifty]))/_xlfn.STDEV.P(Table2[6M Return vs Nifty])</f>
        <v>0.68923452570388855</v>
      </c>
      <c r="M428">
        <v>-2.9505159278343398</v>
      </c>
      <c r="N428">
        <f>(Table2[[#This Row],[1W Return vs Nifty]]-AVERAGE(Table2[1W Return vs Nifty]))/_xlfn.STDEV.P(Table2[1W Return vs Nifty])</f>
        <v>0.31829237757514461</v>
      </c>
      <c r="O428">
        <v>723.7</v>
      </c>
      <c r="P428">
        <v>713.10301586966295</v>
      </c>
      <c r="Q428">
        <v>659.68570351638596</v>
      </c>
      <c r="R428">
        <v>62.401206520059901</v>
      </c>
      <c r="S428" s="1">
        <f>(Table2[[#This Row],[Close Price]]-Table2[[#This Row],[20D EMA]])/Table2[[#This Row],[20D EMA]]</f>
        <v>2.5839436230482148E-2</v>
      </c>
      <c r="T428" s="1">
        <f>(Table2[[#This Row],[Close Price]]-Table2[[#This Row],[50D EMA]])/Table2[[#This Row],[50D EMA]]</f>
        <v>4.1083803431413005E-2</v>
      </c>
      <c r="U428" s="1">
        <f>(Table2[[#This Row],[Close Price]]-Table2[[#This Row],[200D EMA]])/Table2[[#This Row],[200D EMA]]</f>
        <v>0.12538440054515973</v>
      </c>
      <c r="V428">
        <v>0.94902992292253496</v>
      </c>
      <c r="W428">
        <v>708.15</v>
      </c>
      <c r="X428">
        <v>745.1</v>
      </c>
      <c r="Y428">
        <v>705.7</v>
      </c>
      <c r="Z428">
        <v>745.1</v>
      </c>
      <c r="AA428">
        <v>696.5</v>
      </c>
      <c r="AB428">
        <v>755.45</v>
      </c>
      <c r="AC428" s="1">
        <f>(Table2[[#This Row],[Close Price]]/Table2[[#This Row],[Day Low]])-1</f>
        <v>4.836545929534708E-2</v>
      </c>
      <c r="AD428" s="1">
        <f>(Table2[[#This Row],[Day High]]/Table2[[#This Row],[Close Price]])-1</f>
        <v>3.6368534482760229E-3</v>
      </c>
      <c r="AE428" s="1">
        <f>(Table2[[#This Row],[Close Price]]/Table2[[#This Row],[Current Week Low]])-1</f>
        <v>5.2005101317840419E-2</v>
      </c>
      <c r="AF428" s="1">
        <f>(Table2[[#This Row],[Current Week High]]/Table2[[#This Row],[Close Price]])-1</f>
        <v>3.6368534482760229E-3</v>
      </c>
      <c r="AG428" s="1">
        <f>(Table2[[#This Row],[Close Price]]/Table2[[#This Row],[Current Month Low]])-1</f>
        <v>6.5900933237616588E-2</v>
      </c>
      <c r="AH428" s="1">
        <f>(Table2[[#This Row],[Current Month High]]/Table2[[#This Row],[Close Price]])-1</f>
        <v>1.7578125E-2</v>
      </c>
      <c r="AI428">
        <v>2.5323275862068901</v>
      </c>
      <c r="AJ428">
        <v>45.170121235823203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</v>
      </c>
      <c r="AM428" t="s">
        <v>3145</v>
      </c>
      <c r="AN428">
        <v>2.56</v>
      </c>
      <c r="AO428" t="s">
        <v>3147</v>
      </c>
      <c r="AP428">
        <v>-2.9595244519533999E-2</v>
      </c>
      <c r="AQ428">
        <f>(Table2[[#This Row],[Sharpe Ratio]]-AVERAGE(Table2[Sharpe Ratio]))/_xlfn.STDEV.P(Table2[Sharpe Ratio])</f>
        <v>-1.027476536689087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0.22170343399284886</v>
      </c>
      <c r="AS428">
        <f>_xlfn.RANK.AVG(Table2[[#This Row],[1Y Return vs Nifty Z-Score]],Table2[1Y Return vs Nifty Z-Score])</f>
        <v>465</v>
      </c>
      <c r="AT428">
        <f>_xlfn.RANK.AVG(Table2[[#This Row],[6M Return vs Nifty Z-Score]],Table2[6M Return vs Nifty Z-Score])</f>
        <v>140</v>
      </c>
      <c r="AU428">
        <f>_xlfn.RANK.AVG(Table2[[#This Row],[Sharpe Ratio Z-Score]],Table2[Sharpe Ratio Z-Score])</f>
        <v>621</v>
      </c>
      <c r="AV428">
        <f>(Table2[[#This Row],[Rank 1Y]]+Table2[[#This Row],[Rank 6M]]+Table2[[#This Row],[Rank Sharpe]])/3</f>
        <v>408.66666666666669</v>
      </c>
    </row>
    <row r="429" spans="1:48" x14ac:dyDescent="0.3">
      <c r="A429" t="s">
        <v>556</v>
      </c>
      <c r="B429" t="s">
        <v>557</v>
      </c>
      <c r="C429" t="s">
        <v>3101</v>
      </c>
      <c r="D429" t="s">
        <v>558</v>
      </c>
      <c r="E429">
        <v>35063.765935000003</v>
      </c>
      <c r="F429">
        <v>637.45000000000005</v>
      </c>
      <c r="G429">
        <v>12.950719078179</v>
      </c>
      <c r="H429">
        <f>(Table2[[#This Row],[1Y Return vs Nifty]]-AVERAGE(Table2[1Y Return vs Nifty]))/_xlfn.STDEV.P(Table2[1Y Return vs Nifty])</f>
        <v>-0.10337683317208565</v>
      </c>
      <c r="I429">
        <v>-0.31995247917960301</v>
      </c>
      <c r="J429">
        <f>(Table2[[#This Row],[1M Return vs Nifty]]-AVERAGE(Table2[1M Return vs Nifty]))/_xlfn.STDEV.P(Table2[1M Return vs Nifty])</f>
        <v>0.15759821585298039</v>
      </c>
      <c r="K429">
        <v>-12.461685999730101</v>
      </c>
      <c r="L429">
        <f>(Table2[[#This Row],[6M Return vs Nifty]]-AVERAGE(Table2[6M Return vs Nifty]))/_xlfn.STDEV.P(Table2[6M Return vs Nifty])</f>
        <v>-0.51891091290260594</v>
      </c>
      <c r="M429">
        <v>2.16861626857288</v>
      </c>
      <c r="N429">
        <f>(Table2[[#This Row],[1W Return vs Nifty]]-AVERAGE(Table2[1W Return vs Nifty]))/_xlfn.STDEV.P(Table2[1W Return vs Nifty])</f>
        <v>1.4325964493920107</v>
      </c>
      <c r="O429">
        <v>622.97</v>
      </c>
      <c r="P429">
        <v>649.18676001808706</v>
      </c>
      <c r="Q429">
        <v>639.94534530061401</v>
      </c>
      <c r="R429">
        <v>64.498209381594805</v>
      </c>
      <c r="S429" s="1">
        <f>(Table2[[#This Row],[Close Price]]-Table2[[#This Row],[20D EMA]])/Table2[[#This Row],[20D EMA]]</f>
        <v>2.3243494871342148E-2</v>
      </c>
      <c r="T429" s="1">
        <f>(Table2[[#This Row],[Close Price]]-Table2[[#This Row],[50D EMA]])/Table2[[#This Row],[50D EMA]]</f>
        <v>-1.8079173422698904E-2</v>
      </c>
      <c r="U429" s="1">
        <f>(Table2[[#This Row],[Close Price]]-Table2[[#This Row],[200D EMA]])/Table2[[#This Row],[200D EMA]]</f>
        <v>-3.8993100253612678E-3</v>
      </c>
      <c r="V429">
        <v>0.67237332437085595</v>
      </c>
      <c r="W429">
        <v>610.65</v>
      </c>
      <c r="X429">
        <v>642.85</v>
      </c>
      <c r="Y429">
        <v>592</v>
      </c>
      <c r="Z429">
        <v>642.85</v>
      </c>
      <c r="AA429">
        <v>580.15</v>
      </c>
      <c r="AB429">
        <v>668.75</v>
      </c>
      <c r="AC429" s="1">
        <f>(Table2[[#This Row],[Close Price]]/Table2[[#This Row],[Day Low]])-1</f>
        <v>4.3887660689429397E-2</v>
      </c>
      <c r="AD429" s="1">
        <f>(Table2[[#This Row],[Day High]]/Table2[[#This Row],[Close Price]])-1</f>
        <v>8.4712526472663363E-3</v>
      </c>
      <c r="AE429" s="1">
        <f>(Table2[[#This Row],[Close Price]]/Table2[[#This Row],[Current Week Low]])-1</f>
        <v>7.6773648648648773E-2</v>
      </c>
      <c r="AF429" s="1">
        <f>(Table2[[#This Row],[Current Week High]]/Table2[[#This Row],[Close Price]])-1</f>
        <v>8.4712526472663363E-3</v>
      </c>
      <c r="AG429" s="1">
        <f>(Table2[[#This Row],[Close Price]]/Table2[[#This Row],[Current Month Low]])-1</f>
        <v>9.8767560113763864E-2</v>
      </c>
      <c r="AH429" s="1">
        <f>(Table2[[#This Row],[Current Month High]]/Table2[[#This Row],[Close Price]])-1</f>
        <v>4.9101890344340759E-2</v>
      </c>
      <c r="AI429">
        <v>29.696446780139599</v>
      </c>
      <c r="AJ429">
        <v>46.5402298850574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-0.06</v>
      </c>
      <c r="AM429" t="s">
        <v>3146</v>
      </c>
      <c r="AN429">
        <v>2.9</v>
      </c>
      <c r="AO429" t="s">
        <v>3147</v>
      </c>
      <c r="AP429">
        <v>4.1543167666876997E-2</v>
      </c>
      <c r="AQ429">
        <f>(Table2[[#This Row],[Sharpe Ratio]]-AVERAGE(Table2[Sharpe Ratio]))/_xlfn.STDEV.P(Table2[Sharpe Ratio])</f>
        <v>-0.18194518450061903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335</v>
      </c>
      <c r="AT429">
        <f>_xlfn.RANK.AVG(Table2[[#This Row],[6M Return vs Nifty Z-Score]],Table2[6M Return vs Nifty Z-Score])</f>
        <v>501</v>
      </c>
      <c r="AU429">
        <f>_xlfn.RANK.AVG(Table2[[#This Row],[Sharpe Ratio Z-Score]],Table2[Sharpe Ratio Z-Score])</f>
        <v>391</v>
      </c>
      <c r="AV429">
        <f>(Table2[[#This Row],[Rank 1Y]]+Table2[[#This Row],[Rank 6M]]+Table2[[#This Row],[Rank Sharpe]])/3</f>
        <v>409</v>
      </c>
    </row>
    <row r="430" spans="1:48" x14ac:dyDescent="0.3">
      <c r="A430" t="s">
        <v>809</v>
      </c>
      <c r="B430" t="s">
        <v>810</v>
      </c>
      <c r="C430" t="s">
        <v>3112</v>
      </c>
      <c r="D430" t="s">
        <v>264</v>
      </c>
      <c r="E430">
        <v>18814.771176260001</v>
      </c>
      <c r="F430">
        <v>594.70000000000005</v>
      </c>
      <c r="G430">
        <v>-9.7982238315084995</v>
      </c>
      <c r="H430">
        <f>(Table2[[#This Row],[1Y Return vs Nifty]]-AVERAGE(Table2[1Y Return vs Nifty]))/_xlfn.STDEV.P(Table2[1Y Return vs Nifty])</f>
        <v>-0.50839413060811134</v>
      </c>
      <c r="I430">
        <v>-5.1436067597312798</v>
      </c>
      <c r="J430">
        <f>(Table2[[#This Row],[1M Return vs Nifty]]-AVERAGE(Table2[1M Return vs Nifty]))/_xlfn.STDEV.P(Table2[1M Return vs Nifty])</f>
        <v>-0.4000449281071542</v>
      </c>
      <c r="K430">
        <v>-16.827250310777799</v>
      </c>
      <c r="L430">
        <f>(Table2[[#This Row],[6M Return vs Nifty]]-AVERAGE(Table2[6M Return vs Nifty]))/_xlfn.STDEV.P(Table2[6M Return vs Nifty])</f>
        <v>-0.67635372309405817</v>
      </c>
      <c r="M430">
        <v>-8.6141785652565606</v>
      </c>
      <c r="N430">
        <f>(Table2[[#This Row],[1W Return vs Nifty]]-AVERAGE(Table2[1W Return vs Nifty]))/_xlfn.STDEV.P(Table2[1W Return vs Nifty])</f>
        <v>-0.9145420357861539</v>
      </c>
      <c r="O430">
        <v>644.47</v>
      </c>
      <c r="P430">
        <v>666.11641303626004</v>
      </c>
      <c r="Q430">
        <v>642.69082770503405</v>
      </c>
      <c r="R430">
        <v>19.316781362895</v>
      </c>
      <c r="S430" s="1">
        <f>(Table2[[#This Row],[Close Price]]-Table2[[#This Row],[20D EMA]])/Table2[[#This Row],[20D EMA]]</f>
        <v>-7.7226247924651228E-2</v>
      </c>
      <c r="T430" s="1">
        <f>(Table2[[#This Row],[Close Price]]-Table2[[#This Row],[50D EMA]])/Table2[[#This Row],[50D EMA]]</f>
        <v>-0.10721311115985434</v>
      </c>
      <c r="U430" s="1">
        <f>(Table2[[#This Row],[Close Price]]-Table2[[#This Row],[200D EMA]])/Table2[[#This Row],[200D EMA]]</f>
        <v>-7.4671717155826003E-2</v>
      </c>
      <c r="V430">
        <v>0.333294998259277</v>
      </c>
      <c r="W430">
        <v>591</v>
      </c>
      <c r="X430">
        <v>599.4</v>
      </c>
      <c r="Y430">
        <v>588.04999999999995</v>
      </c>
      <c r="Z430">
        <v>603.20000000000005</v>
      </c>
      <c r="AA430">
        <v>588.04999999999995</v>
      </c>
      <c r="AB430">
        <v>698.9</v>
      </c>
      <c r="AC430" s="1">
        <f>(Table2[[#This Row],[Close Price]]/Table2[[#This Row],[Day Low]])-1</f>
        <v>6.2605752961084615E-3</v>
      </c>
      <c r="AD430" s="1">
        <f>(Table2[[#This Row],[Day High]]/Table2[[#This Row],[Close Price]])-1</f>
        <v>7.9031444425758934E-3</v>
      </c>
      <c r="AE430" s="1">
        <f>(Table2[[#This Row],[Close Price]]/Table2[[#This Row],[Current Week Low]])-1</f>
        <v>1.1308562197092309E-2</v>
      </c>
      <c r="AF430" s="1">
        <f>(Table2[[#This Row],[Current Week High]]/Table2[[#This Row],[Close Price]])-1</f>
        <v>1.4292920800403675E-2</v>
      </c>
      <c r="AG430" s="1">
        <f>(Table2[[#This Row],[Close Price]]/Table2[[#This Row],[Current Month Low]])-1</f>
        <v>1.1308562197092309E-2</v>
      </c>
      <c r="AH430" s="1">
        <f>(Table2[[#This Row],[Current Month High]]/Table2[[#This Row],[Close Price]])-1</f>
        <v>0.17521439381200588</v>
      </c>
      <c r="AI430">
        <v>34.345047923322603</v>
      </c>
      <c r="AJ430">
        <v>23.8958333333333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-0.02</v>
      </c>
      <c r="AM430" t="s">
        <v>3146</v>
      </c>
      <c r="AN430">
        <v>-11.45</v>
      </c>
      <c r="AO430" t="s">
        <v>3146</v>
      </c>
      <c r="AP430">
        <v>0.10595903056014</v>
      </c>
      <c r="AQ430">
        <f>(Table2[[#This Row],[Sharpe Ratio]]-AVERAGE(Table2[Sharpe Ratio]))/_xlfn.STDEV.P(Table2[Sharpe Ratio])</f>
        <v>0.583683819304048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487</v>
      </c>
      <c r="AT430">
        <f>_xlfn.RANK.AVG(Table2[[#This Row],[6M Return vs Nifty Z-Score]],Table2[6M Return vs Nifty Z-Score])</f>
        <v>547</v>
      </c>
      <c r="AU430">
        <f>_xlfn.RANK.AVG(Table2[[#This Row],[Sharpe Ratio Z-Score]],Table2[Sharpe Ratio Z-Score])</f>
        <v>195</v>
      </c>
      <c r="AV430">
        <f>(Table2[[#This Row],[Rank 1Y]]+Table2[[#This Row],[Rank 6M]]+Table2[[#This Row],[Rank Sharpe]])/3</f>
        <v>409.66666666666669</v>
      </c>
    </row>
    <row r="431" spans="1:48" x14ac:dyDescent="0.3">
      <c r="A431" t="s">
        <v>933</v>
      </c>
      <c r="B431" t="s">
        <v>934</v>
      </c>
      <c r="C431" t="s">
        <v>3116</v>
      </c>
      <c r="D431" t="s">
        <v>586</v>
      </c>
      <c r="E431">
        <v>15439.31891993</v>
      </c>
      <c r="F431">
        <v>492.55</v>
      </c>
      <c r="G431">
        <v>-2.2556547188751201</v>
      </c>
      <c r="H431">
        <f>(Table2[[#This Row],[1Y Return vs Nifty]]-AVERAGE(Table2[1Y Return vs Nifty]))/_xlfn.STDEV.P(Table2[1Y Return vs Nifty])</f>
        <v>-0.37410784883005493</v>
      </c>
      <c r="I431">
        <v>-11.224517839597301</v>
      </c>
      <c r="J431">
        <f>(Table2[[#This Row],[1M Return vs Nifty]]-AVERAGE(Table2[1M Return vs Nifty]))/_xlfn.STDEV.P(Table2[1M Return vs Nifty])</f>
        <v>-1.1030344409315851</v>
      </c>
      <c r="K431">
        <v>-28.248945078661599</v>
      </c>
      <c r="L431">
        <f>(Table2[[#This Row],[6M Return vs Nifty]]-AVERAGE(Table2[6M Return vs Nifty]))/_xlfn.STDEV.P(Table2[6M Return vs Nifty])</f>
        <v>-1.0882738308459619</v>
      </c>
      <c r="M431">
        <v>-7.64285050483746</v>
      </c>
      <c r="N431">
        <f>(Table2[[#This Row],[1W Return vs Nifty]]-AVERAGE(Table2[1W Return vs Nifty]))/_xlfn.STDEV.P(Table2[1W Return vs Nifty])</f>
        <v>-0.70310877497788338</v>
      </c>
      <c r="O431">
        <v>526.09</v>
      </c>
      <c r="P431">
        <v>573.53964003648002</v>
      </c>
      <c r="Q431">
        <v>582.16791014572198</v>
      </c>
      <c r="R431">
        <v>37.699015763858398</v>
      </c>
      <c r="S431" s="1">
        <f>(Table2[[#This Row],[Close Price]]-Table2[[#This Row],[20D EMA]])/Table2[[#This Row],[20D EMA]]</f>
        <v>-6.3753350187230357E-2</v>
      </c>
      <c r="T431" s="1">
        <f>(Table2[[#This Row],[Close Price]]-Table2[[#This Row],[50D EMA]])/Table2[[#This Row],[50D EMA]]</f>
        <v>-0.14121018737489296</v>
      </c>
      <c r="U431" s="1">
        <f>(Table2[[#This Row],[Close Price]]-Table2[[#This Row],[200D EMA]])/Table2[[#This Row],[200D EMA]]</f>
        <v>-0.15393825146303544</v>
      </c>
      <c r="V431">
        <v>0.72161774712467797</v>
      </c>
      <c r="W431">
        <v>471.1</v>
      </c>
      <c r="X431">
        <v>497.4</v>
      </c>
      <c r="Y431">
        <v>464.2</v>
      </c>
      <c r="Z431">
        <v>497.4</v>
      </c>
      <c r="AA431">
        <v>455.7</v>
      </c>
      <c r="AB431">
        <v>589.04999999999995</v>
      </c>
      <c r="AC431" s="1">
        <f>(Table2[[#This Row],[Close Price]]/Table2[[#This Row],[Day Low]])-1</f>
        <v>4.5531734239015131E-2</v>
      </c>
      <c r="AD431" s="1">
        <f>(Table2[[#This Row],[Day High]]/Table2[[#This Row],[Close Price]])-1</f>
        <v>9.8467160694344358E-3</v>
      </c>
      <c r="AE431" s="1">
        <f>(Table2[[#This Row],[Close Price]]/Table2[[#This Row],[Current Week Low]])-1</f>
        <v>6.1072813442481833E-2</v>
      </c>
      <c r="AF431" s="1">
        <f>(Table2[[#This Row],[Current Week High]]/Table2[[#This Row],[Close Price]])-1</f>
        <v>9.8467160694344358E-3</v>
      </c>
      <c r="AG431" s="1">
        <f>(Table2[[#This Row],[Close Price]]/Table2[[#This Row],[Current Month Low]])-1</f>
        <v>8.0864603906078525E-2</v>
      </c>
      <c r="AH431" s="1">
        <f>(Table2[[#This Row],[Current Month High]]/Table2[[#This Row],[Close Price]])-1</f>
        <v>0.19591919602070851</v>
      </c>
      <c r="AI431">
        <v>58.816363820931798</v>
      </c>
      <c r="AJ431">
        <v>33.717931315325103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-0.27</v>
      </c>
      <c r="AM431" t="s">
        <v>3146</v>
      </c>
      <c r="AN431">
        <v>-13.5</v>
      </c>
      <c r="AO431" t="s">
        <v>3146</v>
      </c>
      <c r="AP431">
        <v>0.124174546210195</v>
      </c>
      <c r="AQ431">
        <f>(Table2[[#This Row],[Sharpe Ratio]]-AVERAGE(Table2[Sharpe Ratio]))/_xlfn.STDEV.P(Table2[Sharpe Ratio])</f>
        <v>0.80018836452839714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435</v>
      </c>
      <c r="AT431">
        <f>_xlfn.RANK.AVG(Table2[[#This Row],[6M Return vs Nifty Z-Score]],Table2[6M Return vs Nifty Z-Score])</f>
        <v>655</v>
      </c>
      <c r="AU431">
        <f>_xlfn.RANK.AVG(Table2[[#This Row],[Sharpe Ratio Z-Score]],Table2[Sharpe Ratio Z-Score])</f>
        <v>142</v>
      </c>
      <c r="AV431">
        <f>(Table2[[#This Row],[Rank 1Y]]+Table2[[#This Row],[Rank 6M]]+Table2[[#This Row],[Rank Sharpe]])/3</f>
        <v>410.66666666666669</v>
      </c>
    </row>
    <row r="432" spans="1:48" x14ac:dyDescent="0.3">
      <c r="A432" t="s">
        <v>978</v>
      </c>
      <c r="B432" t="s">
        <v>979</v>
      </c>
      <c r="C432" t="s">
        <v>3099</v>
      </c>
      <c r="D432" t="s">
        <v>191</v>
      </c>
      <c r="E432">
        <v>14085.217253909999</v>
      </c>
      <c r="F432">
        <v>1425.95</v>
      </c>
      <c r="G432">
        <v>11.737277712070901</v>
      </c>
      <c r="H432">
        <f>(Table2[[#This Row],[1Y Return vs Nifty]]-AVERAGE(Table2[1Y Return vs Nifty]))/_xlfn.STDEV.P(Table2[1Y Return vs Nifty])</f>
        <v>-0.1249806828388275</v>
      </c>
      <c r="I432">
        <v>-20.410477116428201</v>
      </c>
      <c r="J432">
        <f>(Table2[[#This Row],[1M Return vs Nifty]]-AVERAGE(Table2[1M Return vs Nifty]))/_xlfn.STDEV.P(Table2[1M Return vs Nifty])</f>
        <v>-2.1649860057597121</v>
      </c>
      <c r="K432">
        <v>-9.1796492137084194</v>
      </c>
      <c r="L432">
        <f>(Table2[[#This Row],[6M Return vs Nifty]]-AVERAGE(Table2[6M Return vs Nifty]))/_xlfn.STDEV.P(Table2[6M Return vs Nifty])</f>
        <v>-0.40054520851123843</v>
      </c>
      <c r="M432">
        <v>-9.58490654252358</v>
      </c>
      <c r="N432">
        <f>(Table2[[#This Row],[1W Return vs Nifty]]-AVERAGE(Table2[1W Return vs Nifty]))/_xlfn.STDEV.P(Table2[1W Return vs Nifty])</f>
        <v>-1.1258446738493697</v>
      </c>
      <c r="O432">
        <v>1658.66</v>
      </c>
      <c r="P432">
        <v>1738.39414440475</v>
      </c>
      <c r="Q432">
        <v>1568.8373841432301</v>
      </c>
      <c r="R432">
        <v>18.831431991812401</v>
      </c>
      <c r="S432" s="1">
        <f>(Table2[[#This Row],[Close Price]]-Table2[[#This Row],[20D EMA]])/Table2[[#This Row],[20D EMA]]</f>
        <v>-0.14030000120579264</v>
      </c>
      <c r="T432" s="1">
        <f>(Table2[[#This Row],[Close Price]]-Table2[[#This Row],[50D EMA]])/Table2[[#This Row],[50D EMA]]</f>
        <v>-0.17973147540239509</v>
      </c>
      <c r="U432" s="1">
        <f>(Table2[[#This Row],[Close Price]]-Table2[[#This Row],[200D EMA]])/Table2[[#This Row],[200D EMA]]</f>
        <v>-9.1078518135430206E-2</v>
      </c>
      <c r="V432">
        <v>1.50994093916338</v>
      </c>
      <c r="W432">
        <v>1394</v>
      </c>
      <c r="X432">
        <v>1434.1</v>
      </c>
      <c r="Y432">
        <v>1394</v>
      </c>
      <c r="Z432">
        <v>1485.65</v>
      </c>
      <c r="AA432">
        <v>1394</v>
      </c>
      <c r="AB432">
        <v>1958</v>
      </c>
      <c r="AC432" s="1">
        <f>(Table2[[#This Row],[Close Price]]/Table2[[#This Row],[Day Low]])-1</f>
        <v>2.2919655667144934E-2</v>
      </c>
      <c r="AD432" s="1">
        <f>(Table2[[#This Row],[Day High]]/Table2[[#This Row],[Close Price]])-1</f>
        <v>5.7154879203336062E-3</v>
      </c>
      <c r="AE432" s="1">
        <f>(Table2[[#This Row],[Close Price]]/Table2[[#This Row],[Current Week Low]])-1</f>
        <v>2.2919655667144934E-2</v>
      </c>
      <c r="AF432" s="1">
        <f>(Table2[[#This Row],[Current Week High]]/Table2[[#This Row],[Close Price]])-1</f>
        <v>4.1866825625021864E-2</v>
      </c>
      <c r="AG432" s="1">
        <f>(Table2[[#This Row],[Close Price]]/Table2[[#This Row],[Current Month Low]])-1</f>
        <v>2.2919655667144934E-2</v>
      </c>
      <c r="AH432" s="1">
        <f>(Table2[[#This Row],[Current Month High]]/Table2[[#This Row],[Close Price]])-1</f>
        <v>0.37311967460289619</v>
      </c>
      <c r="AI432">
        <v>39.415828044461499</v>
      </c>
      <c r="AJ432">
        <v>42.737737737737703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-0.13</v>
      </c>
      <c r="AM432" t="s">
        <v>3146</v>
      </c>
      <c r="AN432">
        <v>-22.25</v>
      </c>
      <c r="AO432" t="s">
        <v>3146</v>
      </c>
      <c r="AP432">
        <v>2.8649249215211999E-2</v>
      </c>
      <c r="AQ432">
        <f>(Table2[[#This Row],[Sharpe Ratio]]-AVERAGE(Table2[Sharpe Ratio]))/_xlfn.STDEV.P(Table2[Sharpe Ratio])</f>
        <v>-0.33519870771499727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346</v>
      </c>
      <c r="AT432">
        <f>_xlfn.RANK.AVG(Table2[[#This Row],[6M Return vs Nifty Z-Score]],Table2[6M Return vs Nifty Z-Score])</f>
        <v>462</v>
      </c>
      <c r="AU432">
        <f>_xlfn.RANK.AVG(Table2[[#This Row],[Sharpe Ratio Z-Score]],Table2[Sharpe Ratio Z-Score])</f>
        <v>424</v>
      </c>
      <c r="AV432">
        <f>(Table2[[#This Row],[Rank 1Y]]+Table2[[#This Row],[Rank 6M]]+Table2[[#This Row],[Rank Sharpe]])/3</f>
        <v>410.66666666666669</v>
      </c>
    </row>
    <row r="433" spans="1:48" x14ac:dyDescent="0.3">
      <c r="A433" t="s">
        <v>1771</v>
      </c>
      <c r="B433" t="s">
        <v>1772</v>
      </c>
      <c r="C433" t="s">
        <v>3103</v>
      </c>
      <c r="D433" t="s">
        <v>1773</v>
      </c>
      <c r="E433">
        <v>4338.1549626799997</v>
      </c>
      <c r="F433">
        <v>848.3</v>
      </c>
      <c r="G433">
        <v>6.4864994023635303</v>
      </c>
      <c r="H433">
        <f>(Table2[[#This Row],[1Y Return vs Nifty]]-AVERAGE(Table2[1Y Return vs Nifty]))/_xlfn.STDEV.P(Table2[1Y Return vs Nifty])</f>
        <v>-0.21846441300053793</v>
      </c>
      <c r="I433">
        <v>-13.3767842289018</v>
      </c>
      <c r="J433">
        <f>(Table2[[#This Row],[1M Return vs Nifty]]-AVERAGE(Table2[1M Return vs Nifty]))/_xlfn.STDEV.P(Table2[1M Return vs Nifty])</f>
        <v>-1.3518492452616795</v>
      </c>
      <c r="K433">
        <v>-10.982295372489</v>
      </c>
      <c r="L433">
        <f>(Table2[[#This Row],[6M Return vs Nifty]]-AVERAGE(Table2[6M Return vs Nifty]))/_xlfn.STDEV.P(Table2[6M Return vs Nifty])</f>
        <v>-0.4655571191824453</v>
      </c>
      <c r="M433">
        <v>-6.7811148551592204</v>
      </c>
      <c r="N433">
        <f>(Table2[[#This Row],[1W Return vs Nifty]]-AVERAGE(Table2[1W Return vs Nifty]))/_xlfn.STDEV.P(Table2[1W Return vs Nifty])</f>
        <v>-0.51553097733082509</v>
      </c>
      <c r="O433">
        <v>901.71</v>
      </c>
      <c r="P433">
        <v>963.18403100617797</v>
      </c>
      <c r="Q433">
        <v>885.19355982073205</v>
      </c>
      <c r="R433">
        <v>36.365677449463497</v>
      </c>
      <c r="S433" s="1">
        <f>(Table2[[#This Row],[Close Price]]-Table2[[#This Row],[20D EMA]])/Table2[[#This Row],[20D EMA]]</f>
        <v>-5.9231903827172902E-2</v>
      </c>
      <c r="T433" s="1">
        <f>(Table2[[#This Row],[Close Price]]-Table2[[#This Row],[50D EMA]])/Table2[[#This Row],[50D EMA]]</f>
        <v>-0.11927526548188915</v>
      </c>
      <c r="U433" s="1">
        <f>(Table2[[#This Row],[Close Price]]-Table2[[#This Row],[200D EMA]])/Table2[[#This Row],[200D EMA]]</f>
        <v>-4.167852263656744E-2</v>
      </c>
      <c r="V433">
        <v>0.49075198316558499</v>
      </c>
      <c r="W433">
        <v>821</v>
      </c>
      <c r="X433">
        <v>852.45</v>
      </c>
      <c r="Y433">
        <v>804.1</v>
      </c>
      <c r="Z433">
        <v>852.45</v>
      </c>
      <c r="AA433">
        <v>804.1</v>
      </c>
      <c r="AB433">
        <v>992</v>
      </c>
      <c r="AC433" s="1">
        <f>(Table2[[#This Row],[Close Price]]/Table2[[#This Row],[Day Low]])-1</f>
        <v>3.3252131546893882E-2</v>
      </c>
      <c r="AD433" s="1">
        <f>(Table2[[#This Row],[Day High]]/Table2[[#This Row],[Close Price]])-1</f>
        <v>4.8921372156078835E-3</v>
      </c>
      <c r="AE433" s="1">
        <f>(Table2[[#This Row],[Close Price]]/Table2[[#This Row],[Current Week Low]])-1</f>
        <v>5.4968287526427018E-2</v>
      </c>
      <c r="AF433" s="1">
        <f>(Table2[[#This Row],[Current Week High]]/Table2[[#This Row],[Close Price]])-1</f>
        <v>4.8921372156078835E-3</v>
      </c>
      <c r="AG433" s="1">
        <f>(Table2[[#This Row],[Close Price]]/Table2[[#This Row],[Current Month Low]])-1</f>
        <v>5.4968287526427018E-2</v>
      </c>
      <c r="AH433" s="1">
        <f>(Table2[[#This Row],[Current Month High]]/Table2[[#This Row],[Close Price]])-1</f>
        <v>0.1693976187669457</v>
      </c>
      <c r="AI433">
        <v>41.5772721914417</v>
      </c>
      <c r="AJ433">
        <v>45.9566414315209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-0.19</v>
      </c>
      <c r="AM433" t="s">
        <v>3146</v>
      </c>
      <c r="AN433">
        <v>-9.34</v>
      </c>
      <c r="AO433" t="s">
        <v>3146</v>
      </c>
      <c r="AP433">
        <v>4.7525123991180002E-2</v>
      </c>
      <c r="AQ433">
        <f>(Table2[[#This Row],[Sharpe Ratio]]-AVERAGE(Table2[Sharpe Ratio]))/_xlfn.STDEV.P(Table2[Sharpe Ratio])</f>
        <v>-0.11084531785801698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378</v>
      </c>
      <c r="AT433">
        <f>_xlfn.RANK.AVG(Table2[[#This Row],[6M Return vs Nifty Z-Score]],Table2[6M Return vs Nifty Z-Score])</f>
        <v>492</v>
      </c>
      <c r="AU433">
        <f>_xlfn.RANK.AVG(Table2[[#This Row],[Sharpe Ratio Z-Score]],Table2[Sharpe Ratio Z-Score])</f>
        <v>367</v>
      </c>
      <c r="AV433">
        <f>(Table2[[#This Row],[Rank 1Y]]+Table2[[#This Row],[Rank 6M]]+Table2[[#This Row],[Rank Sharpe]])/3</f>
        <v>412.33333333333331</v>
      </c>
    </row>
    <row r="434" spans="1:48" x14ac:dyDescent="0.3">
      <c r="A434" t="s">
        <v>1913</v>
      </c>
      <c r="B434" t="s">
        <v>1914</v>
      </c>
      <c r="C434" t="s">
        <v>3108</v>
      </c>
      <c r="D434" t="s">
        <v>117</v>
      </c>
      <c r="E434">
        <v>3666.2042306640001</v>
      </c>
      <c r="F434">
        <v>203.43</v>
      </c>
      <c r="G434">
        <v>-8.2229548317179297</v>
      </c>
      <c r="H434">
        <f>(Table2[[#This Row],[1Y Return vs Nifty]]-AVERAGE(Table2[1Y Return vs Nifty]))/_xlfn.STDEV.P(Table2[1Y Return vs Nifty])</f>
        <v>-0.48034837940275593</v>
      </c>
      <c r="I434">
        <v>-10.7179305238315</v>
      </c>
      <c r="J434">
        <f>(Table2[[#This Row],[1M Return vs Nifty]]-AVERAGE(Table2[1M Return vs Nifty]))/_xlfn.STDEV.P(Table2[1M Return vs Nifty])</f>
        <v>-1.0444699321538835</v>
      </c>
      <c r="K434">
        <v>-13.434293765152701</v>
      </c>
      <c r="L434">
        <f>(Table2[[#This Row],[6M Return vs Nifty]]-AVERAGE(Table2[6M Return vs Nifty]))/_xlfn.STDEV.P(Table2[6M Return vs Nifty])</f>
        <v>-0.55398772975641908</v>
      </c>
      <c r="M434">
        <v>-6.0254953552261101</v>
      </c>
      <c r="N434">
        <f>(Table2[[#This Row],[1W Return vs Nifty]]-AVERAGE(Table2[1W Return vs Nifty]))/_xlfn.STDEV.P(Table2[1W Return vs Nifty])</f>
        <v>-0.35105194978966764</v>
      </c>
      <c r="O434">
        <v>212.33</v>
      </c>
      <c r="P434">
        <v>218.68718520047801</v>
      </c>
      <c r="Q434">
        <v>215.27655799990299</v>
      </c>
      <c r="R434">
        <v>37.6221317287795</v>
      </c>
      <c r="S434" s="1">
        <f>(Table2[[#This Row],[Close Price]]-Table2[[#This Row],[20D EMA]])/Table2[[#This Row],[20D EMA]]</f>
        <v>-4.1915885649696255E-2</v>
      </c>
      <c r="T434" s="1">
        <f>(Table2[[#This Row],[Close Price]]-Table2[[#This Row],[50D EMA]])/Table2[[#This Row],[50D EMA]]</f>
        <v>-6.9767166221885488E-2</v>
      </c>
      <c r="U434" s="1">
        <f>(Table2[[#This Row],[Close Price]]-Table2[[#This Row],[200D EMA]])/Table2[[#This Row],[200D EMA]]</f>
        <v>-5.5029484445344591E-2</v>
      </c>
      <c r="V434">
        <v>0.47060400043766099</v>
      </c>
      <c r="W434">
        <v>198.41</v>
      </c>
      <c r="X434">
        <v>204.49</v>
      </c>
      <c r="Y434">
        <v>195.72</v>
      </c>
      <c r="Z434">
        <v>205.55</v>
      </c>
      <c r="AA434">
        <v>194</v>
      </c>
      <c r="AB434">
        <v>246.13</v>
      </c>
      <c r="AC434" s="1">
        <f>(Table2[[#This Row],[Close Price]]/Table2[[#This Row],[Day Low]])-1</f>
        <v>2.5301144095559724E-2</v>
      </c>
      <c r="AD434" s="1">
        <f>(Table2[[#This Row],[Day High]]/Table2[[#This Row],[Close Price]])-1</f>
        <v>5.2106375657474668E-3</v>
      </c>
      <c r="AE434" s="1">
        <f>(Table2[[#This Row],[Close Price]]/Table2[[#This Row],[Current Week Low]])-1</f>
        <v>3.9393010423053321E-2</v>
      </c>
      <c r="AF434" s="1">
        <f>(Table2[[#This Row],[Current Week High]]/Table2[[#This Row],[Close Price]])-1</f>
        <v>1.0421275131494934E-2</v>
      </c>
      <c r="AG434" s="1">
        <f>(Table2[[#This Row],[Close Price]]/Table2[[#This Row],[Current Month Low]])-1</f>
        <v>4.8608247422680551E-2</v>
      </c>
      <c r="AH434" s="1">
        <f>(Table2[[#This Row],[Current Month High]]/Table2[[#This Row],[Close Price]])-1</f>
        <v>0.20990021137491999</v>
      </c>
      <c r="AI434">
        <v>35.157056481344902</v>
      </c>
      <c r="AJ434">
        <v>22.216881946530499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-0.16</v>
      </c>
      <c r="AM434" t="s">
        <v>3146</v>
      </c>
      <c r="AN434">
        <v>-8.52</v>
      </c>
      <c r="AO434" t="s">
        <v>3146</v>
      </c>
      <c r="AP434">
        <v>8.8545420250787002E-2</v>
      </c>
      <c r="AQ434">
        <f>(Table2[[#This Row],[Sharpe Ratio]]-AVERAGE(Table2[Sharpe Ratio]))/_xlfn.STDEV.P(Table2[Sharpe Ratio])</f>
        <v>0.37671049759469943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477</v>
      </c>
      <c r="AT434">
        <f>_xlfn.RANK.AVG(Table2[[#This Row],[6M Return vs Nifty Z-Score]],Table2[6M Return vs Nifty Z-Score])</f>
        <v>515</v>
      </c>
      <c r="AU434">
        <f>_xlfn.RANK.AVG(Table2[[#This Row],[Sharpe Ratio Z-Score]],Table2[Sharpe Ratio Z-Score])</f>
        <v>245</v>
      </c>
      <c r="AV434">
        <f>(Table2[[#This Row],[Rank 1Y]]+Table2[[#This Row],[Rank 6M]]+Table2[[#This Row],[Rank Sharpe]])/3</f>
        <v>412.33333333333331</v>
      </c>
    </row>
    <row r="435" spans="1:48" x14ac:dyDescent="0.3">
      <c r="A435" t="s">
        <v>1417</v>
      </c>
      <c r="B435" t="s">
        <v>1418</v>
      </c>
      <c r="C435" t="s">
        <v>3101</v>
      </c>
      <c r="D435" t="s">
        <v>558</v>
      </c>
      <c r="E435">
        <v>7247.5415513199996</v>
      </c>
      <c r="F435">
        <v>674.8</v>
      </c>
      <c r="G435">
        <v>-4.5687441073553998</v>
      </c>
      <c r="H435">
        <f>(Table2[[#This Row],[1Y Return vs Nifty]]-AVERAGE(Table2[1Y Return vs Nifty]))/_xlfn.STDEV.P(Table2[1Y Return vs Nifty])</f>
        <v>-0.41528959589274084</v>
      </c>
      <c r="I435">
        <v>-4.5871803502012698</v>
      </c>
      <c r="J435">
        <f>(Table2[[#This Row],[1M Return vs Nifty]]-AVERAGE(Table2[1M Return vs Nifty]))/_xlfn.STDEV.P(Table2[1M Return vs Nifty])</f>
        <v>-0.33571872346106235</v>
      </c>
      <c r="K435">
        <v>6.6309900949012999</v>
      </c>
      <c r="L435">
        <f>(Table2[[#This Row],[6M Return vs Nifty]]-AVERAGE(Table2[6M Return vs Nifty]))/_xlfn.STDEV.P(Table2[6M Return vs Nifty])</f>
        <v>0.16966091063159264</v>
      </c>
      <c r="M435">
        <v>-4.3196103468349003</v>
      </c>
      <c r="N435">
        <f>(Table2[[#This Row],[1W Return vs Nifty]]-AVERAGE(Table2[1W Return vs Nifty]))/_xlfn.STDEV.P(Table2[1W Return vs Nifty])</f>
        <v>2.0275560024548847E-2</v>
      </c>
      <c r="O435">
        <v>706.98</v>
      </c>
      <c r="P435">
        <v>720.01051902806296</v>
      </c>
      <c r="Q435">
        <v>656.54158698546098</v>
      </c>
      <c r="R435">
        <v>30.624989317272</v>
      </c>
      <c r="S435" s="1">
        <f>(Table2[[#This Row],[Close Price]]-Table2[[#This Row],[20D EMA]])/Table2[[#This Row],[20D EMA]]</f>
        <v>-4.5517553537582481E-2</v>
      </c>
      <c r="T435" s="1">
        <f>(Table2[[#This Row],[Close Price]]-Table2[[#This Row],[50D EMA]])/Table2[[#This Row],[50D EMA]]</f>
        <v>-6.279147017059189E-2</v>
      </c>
      <c r="U435" s="1">
        <f>(Table2[[#This Row],[Close Price]]-Table2[[#This Row],[200D EMA]])/Table2[[#This Row],[200D EMA]]</f>
        <v>2.7809987023629783E-2</v>
      </c>
      <c r="V435">
        <v>0.41009266097509101</v>
      </c>
      <c r="W435">
        <v>670.45</v>
      </c>
      <c r="X435">
        <v>687.85</v>
      </c>
      <c r="Y435">
        <v>666.25</v>
      </c>
      <c r="Z435">
        <v>694</v>
      </c>
      <c r="AA435">
        <v>661.05</v>
      </c>
      <c r="AB435">
        <v>759.5</v>
      </c>
      <c r="AC435" s="1">
        <f>(Table2[[#This Row],[Close Price]]/Table2[[#This Row],[Day Low]])-1</f>
        <v>6.4881795808784393E-3</v>
      </c>
      <c r="AD435" s="1">
        <f>(Table2[[#This Row],[Day High]]/Table2[[#This Row],[Close Price]])-1</f>
        <v>1.9339063426200509E-2</v>
      </c>
      <c r="AE435" s="1">
        <f>(Table2[[#This Row],[Close Price]]/Table2[[#This Row],[Current Week Low]])-1</f>
        <v>1.2833020637898596E-2</v>
      </c>
      <c r="AF435" s="1">
        <f>(Table2[[#This Row],[Current Week High]]/Table2[[#This Row],[Close Price]])-1</f>
        <v>2.8452874925904093E-2</v>
      </c>
      <c r="AG435" s="1">
        <f>(Table2[[#This Row],[Close Price]]/Table2[[#This Row],[Current Month Low]])-1</f>
        <v>2.0800242039180183E-2</v>
      </c>
      <c r="AH435" s="1">
        <f>(Table2[[#This Row],[Current Month High]]/Table2[[#This Row],[Close Price]])-1</f>
        <v>0.12551867219917012</v>
      </c>
      <c r="AI435">
        <v>18.405453467694102</v>
      </c>
      <c r="AJ435">
        <v>29.981700857170299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-0.14000000000000001</v>
      </c>
      <c r="AM435" t="s">
        <v>3146</v>
      </c>
      <c r="AN435">
        <v>-8.77</v>
      </c>
      <c r="AO435" t="s">
        <v>3146</v>
      </c>
      <c r="AQ435">
        <f>(Table2[[#This Row],[Sharpe Ratio]]-AVERAGE(Table2[Sharpe Ratio]))/_xlfn.STDEV.P(Table2[Sharpe Ratio])</f>
        <v>-0.67571570385832558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455</v>
      </c>
      <c r="AT435">
        <f>_xlfn.RANK.AVG(Table2[[#This Row],[6M Return vs Nifty Z-Score]],Table2[6M Return vs Nifty Z-Score])</f>
        <v>262</v>
      </c>
      <c r="AU435">
        <f>_xlfn.RANK.AVG(Table2[[#This Row],[Sharpe Ratio Z-Score]],Table2[Sharpe Ratio Z-Score])</f>
        <v>521.5</v>
      </c>
      <c r="AV435">
        <f>(Table2[[#This Row],[Rank 1Y]]+Table2[[#This Row],[Rank 6M]]+Table2[[#This Row],[Rank Sharpe]])/3</f>
        <v>412.83333333333331</v>
      </c>
    </row>
    <row r="436" spans="1:48" x14ac:dyDescent="0.3">
      <c r="A436" t="s">
        <v>211</v>
      </c>
      <c r="B436" t="s">
        <v>212</v>
      </c>
      <c r="C436" t="s">
        <v>3101</v>
      </c>
      <c r="D436" t="s">
        <v>34</v>
      </c>
      <c r="E436">
        <v>116457.994134643</v>
      </c>
      <c r="F436">
        <v>101.33</v>
      </c>
      <c r="G436">
        <v>10.070130395857699</v>
      </c>
      <c r="H436">
        <f>(Table2[[#This Row],[1Y Return vs Nifty]]-AVERAGE(Table2[1Y Return vs Nifty]))/_xlfn.STDEV.P(Table2[1Y Return vs Nifty])</f>
        <v>-0.15466221587185711</v>
      </c>
      <c r="I436">
        <v>-2.3544433103346498</v>
      </c>
      <c r="J436">
        <f>(Table2[[#This Row],[1M Return vs Nifty]]-AVERAGE(Table2[1M Return vs Nifty]))/_xlfn.STDEV.P(Table2[1M Return vs Nifty])</f>
        <v>-7.7601032985726515E-2</v>
      </c>
      <c r="K436">
        <v>-34.224118817044101</v>
      </c>
      <c r="L436">
        <f>(Table2[[#This Row],[6M Return vs Nifty]]-AVERAGE(Table2[6M Return vs Nifty]))/_xlfn.STDEV.P(Table2[6M Return vs Nifty])</f>
        <v>-1.3037667379994327</v>
      </c>
      <c r="M436">
        <v>-4.1929575635768899</v>
      </c>
      <c r="N436">
        <f>(Table2[[#This Row],[1W Return vs Nifty]]-AVERAGE(Table2[1W Return vs Nifty]))/_xlfn.STDEV.P(Table2[1W Return vs Nifty])</f>
        <v>4.7844629678657338E-2</v>
      </c>
      <c r="O436">
        <v>101.99</v>
      </c>
      <c r="P436">
        <v>106.904751596596</v>
      </c>
      <c r="Q436">
        <v>109.31938959784</v>
      </c>
      <c r="R436">
        <v>51.843095298171001</v>
      </c>
      <c r="S436" s="1">
        <f>(Table2[[#This Row],[Close Price]]-Table2[[#This Row],[20D EMA]])/Table2[[#This Row],[20D EMA]]</f>
        <v>-6.4712226688890739E-3</v>
      </c>
      <c r="T436" s="1">
        <f>(Table2[[#This Row],[Close Price]]-Table2[[#This Row],[50D EMA]])/Table2[[#This Row],[50D EMA]]</f>
        <v>-5.2146901922865606E-2</v>
      </c>
      <c r="U436" s="1">
        <f>(Table2[[#This Row],[Close Price]]-Table2[[#This Row],[200D EMA]])/Table2[[#This Row],[200D EMA]]</f>
        <v>-7.3083005926314296E-2</v>
      </c>
      <c r="V436">
        <v>1.14481505853984</v>
      </c>
      <c r="W436">
        <v>97.3</v>
      </c>
      <c r="X436">
        <v>102.61</v>
      </c>
      <c r="Y436">
        <v>95.98</v>
      </c>
      <c r="Z436">
        <v>102.61</v>
      </c>
      <c r="AA436">
        <v>92.4</v>
      </c>
      <c r="AB436">
        <v>107.4</v>
      </c>
      <c r="AC436" s="1">
        <f>(Table2[[#This Row],[Close Price]]/Table2[[#This Row],[Day Low]])-1</f>
        <v>4.1418293936279493E-2</v>
      </c>
      <c r="AD436" s="1">
        <f>(Table2[[#This Row],[Day High]]/Table2[[#This Row],[Close Price]])-1</f>
        <v>1.2631994473502495E-2</v>
      </c>
      <c r="AE436" s="1">
        <f>(Table2[[#This Row],[Close Price]]/Table2[[#This Row],[Current Week Low]])-1</f>
        <v>5.5740779329026768E-2</v>
      </c>
      <c r="AF436" s="1">
        <f>(Table2[[#This Row],[Current Week High]]/Table2[[#This Row],[Close Price]])-1</f>
        <v>1.2631994473502495E-2</v>
      </c>
      <c r="AG436" s="1">
        <f>(Table2[[#This Row],[Close Price]]/Table2[[#This Row],[Current Month Low]])-1</f>
        <v>9.6645021645021645E-2</v>
      </c>
      <c r="AH436" s="1">
        <f>(Table2[[#This Row],[Current Month High]]/Table2[[#This Row],[Close Price]])-1</f>
        <v>5.9903286292312341E-2</v>
      </c>
      <c r="AI436">
        <v>41.024375801835603</v>
      </c>
      <c r="AJ436">
        <v>40.055286800276399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-0.15</v>
      </c>
      <c r="AM436" t="s">
        <v>3146</v>
      </c>
      <c r="AN436">
        <v>-3.41</v>
      </c>
      <c r="AO436" t="s">
        <v>3146</v>
      </c>
      <c r="AP436">
        <v>0.11006234234634001</v>
      </c>
      <c r="AQ436">
        <f>(Table2[[#This Row],[Sharpe Ratio]]-AVERAGE(Table2[Sharpe Ratio]))/_xlfn.STDEV.P(Table2[Sharpe Ratio])</f>
        <v>0.63245464024878817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355</v>
      </c>
      <c r="AT436">
        <f>_xlfn.RANK.AVG(Table2[[#This Row],[6M Return vs Nifty Z-Score]],Table2[6M Return vs Nifty Z-Score])</f>
        <v>697</v>
      </c>
      <c r="AU436">
        <f>_xlfn.RANK.AVG(Table2[[#This Row],[Sharpe Ratio Z-Score]],Table2[Sharpe Ratio Z-Score])</f>
        <v>187</v>
      </c>
      <c r="AV436">
        <f>(Table2[[#This Row],[Rank 1Y]]+Table2[[#This Row],[Rank 6M]]+Table2[[#This Row],[Rank Sharpe]])/3</f>
        <v>413</v>
      </c>
    </row>
    <row r="437" spans="1:48" x14ac:dyDescent="0.3">
      <c r="A437" t="s">
        <v>542</v>
      </c>
      <c r="B437" t="s">
        <v>543</v>
      </c>
      <c r="C437" t="s">
        <v>3115</v>
      </c>
      <c r="D437" t="s">
        <v>285</v>
      </c>
      <c r="E437">
        <v>36922.278163905001</v>
      </c>
      <c r="F437">
        <v>2707.05</v>
      </c>
      <c r="G437">
        <v>7.5143028016261404</v>
      </c>
      <c r="H437">
        <f>(Table2[[#This Row],[1Y Return vs Nifty]]-AVERAGE(Table2[1Y Return vs Nifty]))/_xlfn.STDEV.P(Table2[1Y Return vs Nifty])</f>
        <v>-0.20016562185593345</v>
      </c>
      <c r="I437">
        <v>-0.92546951535898303</v>
      </c>
      <c r="J437">
        <f>(Table2[[#This Row],[1M Return vs Nifty]]-AVERAGE(Table2[1M Return vs Nifty]))/_xlfn.STDEV.P(Table2[1M Return vs Nifty])</f>
        <v>8.759684259165415E-2</v>
      </c>
      <c r="K437">
        <v>2.7169933528192201</v>
      </c>
      <c r="L437">
        <f>(Table2[[#This Row],[6M Return vs Nifty]]-AVERAGE(Table2[6M Return vs Nifty]))/_xlfn.STDEV.P(Table2[6M Return vs Nifty])</f>
        <v>2.8503753790693514E-2</v>
      </c>
      <c r="M437">
        <v>-2.9623307822023901</v>
      </c>
      <c r="N437">
        <f>(Table2[[#This Row],[1W Return vs Nifty]]-AVERAGE(Table2[1W Return vs Nifty]))/_xlfn.STDEV.P(Table2[1W Return vs Nifty])</f>
        <v>0.3157205861415337</v>
      </c>
      <c r="O437">
        <v>2785.46</v>
      </c>
      <c r="P437">
        <v>2820.8810090411198</v>
      </c>
      <c r="Q437">
        <v>2606.2953268763399</v>
      </c>
      <c r="R437">
        <v>40.956096714792501</v>
      </c>
      <c r="S437" s="1">
        <f>(Table2[[#This Row],[Close Price]]-Table2[[#This Row],[20D EMA]])/Table2[[#This Row],[20D EMA]]</f>
        <v>-2.8149749054016161E-2</v>
      </c>
      <c r="T437" s="1">
        <f>(Table2[[#This Row],[Close Price]]-Table2[[#This Row],[50D EMA]])/Table2[[#This Row],[50D EMA]]</f>
        <v>-4.0352999178725833E-2</v>
      </c>
      <c r="U437" s="1">
        <f>(Table2[[#This Row],[Close Price]]-Table2[[#This Row],[200D EMA]])/Table2[[#This Row],[200D EMA]]</f>
        <v>3.8658195057432468E-2</v>
      </c>
      <c r="V437">
        <v>0.89912263071218901</v>
      </c>
      <c r="W437">
        <v>2653.1</v>
      </c>
      <c r="X437">
        <v>2716.55</v>
      </c>
      <c r="Y437">
        <v>2647.85</v>
      </c>
      <c r="Z437">
        <v>2720</v>
      </c>
      <c r="AA437">
        <v>2640</v>
      </c>
      <c r="AB437">
        <v>3011.15</v>
      </c>
      <c r="AC437" s="1">
        <f>(Table2[[#This Row],[Close Price]]/Table2[[#This Row],[Day Low]])-1</f>
        <v>2.033470280049765E-2</v>
      </c>
      <c r="AD437" s="1">
        <f>(Table2[[#This Row],[Day High]]/Table2[[#This Row],[Close Price]])-1</f>
        <v>3.5093552021572272E-3</v>
      </c>
      <c r="AE437" s="1">
        <f>(Table2[[#This Row],[Close Price]]/Table2[[#This Row],[Current Week Low]])-1</f>
        <v>2.2357761957815026E-2</v>
      </c>
      <c r="AF437" s="1">
        <f>(Table2[[#This Row],[Current Week High]]/Table2[[#This Row],[Close Price]])-1</f>
        <v>4.7838052492565897E-3</v>
      </c>
      <c r="AG437" s="1">
        <f>(Table2[[#This Row],[Close Price]]/Table2[[#This Row],[Current Month Low]])-1</f>
        <v>2.5397727272727266E-2</v>
      </c>
      <c r="AH437" s="1">
        <f>(Table2[[#This Row],[Current Month High]]/Table2[[#This Row],[Close Price]])-1</f>
        <v>0.11233630705010977</v>
      </c>
      <c r="AI437">
        <v>17.064701427753398</v>
      </c>
      <c r="AJ437">
        <v>38.464489399248102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-0.08</v>
      </c>
      <c r="AM437" t="s">
        <v>3146</v>
      </c>
      <c r="AN437">
        <v>-4.33</v>
      </c>
      <c r="AO437" t="s">
        <v>3146</v>
      </c>
      <c r="AP437">
        <v>-2.2362596174049999E-3</v>
      </c>
      <c r="AQ437">
        <f>(Table2[[#This Row],[Sharpe Ratio]]-AVERAGE(Table2[Sharpe Ratio]))/_xlfn.STDEV.P(Table2[Sharpe Ratio])</f>
        <v>-0.70229526277783294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370</v>
      </c>
      <c r="AT437">
        <f>_xlfn.RANK.AVG(Table2[[#This Row],[6M Return vs Nifty Z-Score]],Table2[6M Return vs Nifty Z-Score])</f>
        <v>317</v>
      </c>
      <c r="AU437">
        <f>_xlfn.RANK.AVG(Table2[[#This Row],[Sharpe Ratio Z-Score]],Table2[Sharpe Ratio Z-Score])</f>
        <v>553</v>
      </c>
      <c r="AV437">
        <f>(Table2[[#This Row],[Rank 1Y]]+Table2[[#This Row],[Rank 6M]]+Table2[[#This Row],[Rank Sharpe]])/3</f>
        <v>413.33333333333331</v>
      </c>
    </row>
    <row r="438" spans="1:48" x14ac:dyDescent="0.3">
      <c r="A438" t="s">
        <v>834</v>
      </c>
      <c r="B438" t="s">
        <v>835</v>
      </c>
      <c r="C438" t="s">
        <v>3110</v>
      </c>
      <c r="D438" t="s">
        <v>449</v>
      </c>
      <c r="E438">
        <v>18282.491786670002</v>
      </c>
      <c r="F438">
        <v>7705.05</v>
      </c>
      <c r="G438">
        <v>-8.0272343322805604</v>
      </c>
      <c r="H438">
        <f>(Table2[[#This Row],[1Y Return vs Nifty]]-AVERAGE(Table2[1Y Return vs Nifty]))/_xlfn.STDEV.P(Table2[1Y Return vs Nifty])</f>
        <v>-0.47686381363415509</v>
      </c>
      <c r="I438">
        <v>0.94221156159888797</v>
      </c>
      <c r="J438">
        <f>(Table2[[#This Row],[1M Return vs Nifty]]-AVERAGE(Table2[1M Return vs Nifty]))/_xlfn.STDEV.P(Table2[1M Return vs Nifty])</f>
        <v>0.30351189103714971</v>
      </c>
      <c r="K438">
        <v>14.801351627532201</v>
      </c>
      <c r="L438">
        <f>(Table2[[#This Row],[6M Return vs Nifty]]-AVERAGE(Table2[6M Return vs Nifty]))/_xlfn.STDEV.P(Table2[6M Return vs Nifty])</f>
        <v>0.46432262864184315</v>
      </c>
      <c r="M438">
        <v>-7.8542434024414698</v>
      </c>
      <c r="N438">
        <f>(Table2[[#This Row],[1W Return vs Nifty]]-AVERAGE(Table2[1W Return vs Nifty]))/_xlfn.STDEV.P(Table2[1W Return vs Nifty])</f>
        <v>-0.74912359888077751</v>
      </c>
      <c r="O438">
        <v>8129.02</v>
      </c>
      <c r="P438">
        <v>8176.8494612570003</v>
      </c>
      <c r="Q438">
        <v>7606.19241452606</v>
      </c>
      <c r="R438">
        <v>27.726629929257999</v>
      </c>
      <c r="S438" s="1">
        <f>(Table2[[#This Row],[Close Price]]-Table2[[#This Row],[20D EMA]])/Table2[[#This Row],[20D EMA]]</f>
        <v>-5.2155118329146717E-2</v>
      </c>
      <c r="T438" s="1">
        <f>(Table2[[#This Row],[Close Price]]-Table2[[#This Row],[50D EMA]])/Table2[[#This Row],[50D EMA]]</f>
        <v>-5.7699418766659294E-2</v>
      </c>
      <c r="U438" s="1">
        <f>(Table2[[#This Row],[Close Price]]-Table2[[#This Row],[200D EMA]])/Table2[[#This Row],[200D EMA]]</f>
        <v>1.2996987202840826E-2</v>
      </c>
      <c r="V438">
        <v>0.43757374720700798</v>
      </c>
      <c r="W438">
        <v>7595.85</v>
      </c>
      <c r="X438">
        <v>7744.7</v>
      </c>
      <c r="Y438">
        <v>7579.55</v>
      </c>
      <c r="Z438">
        <v>7753.3</v>
      </c>
      <c r="AA438">
        <v>7511.55</v>
      </c>
      <c r="AB438">
        <v>9034.9500000000007</v>
      </c>
      <c r="AC438" s="1">
        <f>(Table2[[#This Row],[Close Price]]/Table2[[#This Row],[Day Low]])-1</f>
        <v>1.4376271253381701E-2</v>
      </c>
      <c r="AD438" s="1">
        <f>(Table2[[#This Row],[Day High]]/Table2[[#This Row],[Close Price]])-1</f>
        <v>5.1459756912672905E-3</v>
      </c>
      <c r="AE438" s="1">
        <f>(Table2[[#This Row],[Close Price]]/Table2[[#This Row],[Current Week Low]])-1</f>
        <v>1.6557711209768344E-2</v>
      </c>
      <c r="AF438" s="1">
        <f>(Table2[[#This Row],[Current Week High]]/Table2[[#This Row],[Close Price]])-1</f>
        <v>6.2621267869773511E-3</v>
      </c>
      <c r="AG438" s="1">
        <f>(Table2[[#This Row],[Close Price]]/Table2[[#This Row],[Current Month Low]])-1</f>
        <v>2.5760329093196477E-2</v>
      </c>
      <c r="AH438" s="1">
        <f>(Table2[[#This Row],[Current Month High]]/Table2[[#This Row],[Close Price]])-1</f>
        <v>0.17260108630054316</v>
      </c>
      <c r="AI438">
        <v>23.149103510035602</v>
      </c>
      <c r="AJ438">
        <v>40.433966390843104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0.01</v>
      </c>
      <c r="AM438" t="s">
        <v>3147</v>
      </c>
      <c r="AN438">
        <v>-9.07</v>
      </c>
      <c r="AO438" t="s">
        <v>3146</v>
      </c>
      <c r="AP438">
        <v>-1.4006982809994E-2</v>
      </c>
      <c r="AQ438">
        <f>(Table2[[#This Row],[Sharpe Ratio]]-AVERAGE(Table2[Sharpe Ratio]))/_xlfn.STDEV.P(Table2[Sharpe Ratio])</f>
        <v>-0.84219880000026048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476</v>
      </c>
      <c r="AT438">
        <f>_xlfn.RANK.AVG(Table2[[#This Row],[6M Return vs Nifty Z-Score]],Table2[6M Return vs Nifty Z-Score])</f>
        <v>180</v>
      </c>
      <c r="AU438">
        <f>_xlfn.RANK.AVG(Table2[[#This Row],[Sharpe Ratio Z-Score]],Table2[Sharpe Ratio Z-Score])</f>
        <v>584</v>
      </c>
      <c r="AV438">
        <f>(Table2[[#This Row],[Rank 1Y]]+Table2[[#This Row],[Rank 6M]]+Table2[[#This Row],[Rank Sharpe]])/3</f>
        <v>413.33333333333331</v>
      </c>
    </row>
    <row r="439" spans="1:48" x14ac:dyDescent="0.3">
      <c r="A439" t="s">
        <v>905</v>
      </c>
      <c r="B439" t="s">
        <v>906</v>
      </c>
      <c r="C439" t="s">
        <v>3101</v>
      </c>
      <c r="D439" t="s">
        <v>907</v>
      </c>
      <c r="E439">
        <v>15996.528016325001</v>
      </c>
      <c r="F439">
        <v>179.89</v>
      </c>
      <c r="G439">
        <v>15.113986862825</v>
      </c>
      <c r="H439">
        <f>(Table2[[#This Row],[1Y Return vs Nifty]]-AVERAGE(Table2[1Y Return vs Nifty]))/_xlfn.STDEV.P(Table2[1Y Return vs Nifty])</f>
        <v>-6.4862477790999656E-2</v>
      </c>
      <c r="I439">
        <v>-5.0042551443858896</v>
      </c>
      <c r="J439">
        <f>(Table2[[#This Row],[1M Return vs Nifty]]-AVERAGE(Table2[1M Return vs Nifty]))/_xlfn.STDEV.P(Table2[1M Return vs Nifty])</f>
        <v>-0.38393505198886835</v>
      </c>
      <c r="K439">
        <v>7.7809715128537702</v>
      </c>
      <c r="L439">
        <f>(Table2[[#This Row],[6M Return vs Nifty]]-AVERAGE(Table2[6M Return vs Nifty]))/_xlfn.STDEV.P(Table2[6M Return vs Nifty])</f>
        <v>0.21113465679819898</v>
      </c>
      <c r="M439">
        <v>-2.42226658560645</v>
      </c>
      <c r="N439">
        <f>(Table2[[#This Row],[1W Return vs Nifty]]-AVERAGE(Table2[1W Return vs Nifty]))/_xlfn.STDEV.P(Table2[1W Return vs Nifty])</f>
        <v>0.43327874057476384</v>
      </c>
      <c r="O439">
        <v>191.98</v>
      </c>
      <c r="P439">
        <v>196.519395677929</v>
      </c>
      <c r="Q439">
        <v>176.91490861008</v>
      </c>
      <c r="R439">
        <v>30.429620560189498</v>
      </c>
      <c r="S439" s="1">
        <f>(Table2[[#This Row],[Close Price]]-Table2[[#This Row],[20D EMA]])/Table2[[#This Row],[20D EMA]]</f>
        <v>-6.2975309928117534E-2</v>
      </c>
      <c r="T439" s="1">
        <f>(Table2[[#This Row],[Close Price]]-Table2[[#This Row],[50D EMA]])/Table2[[#This Row],[50D EMA]]</f>
        <v>-8.4619615384847482E-2</v>
      </c>
      <c r="U439" s="1">
        <f>(Table2[[#This Row],[Close Price]]-Table2[[#This Row],[200D EMA]])/Table2[[#This Row],[200D EMA]]</f>
        <v>1.6816510339877997E-2</v>
      </c>
      <c r="V439">
        <v>0.46765285760807701</v>
      </c>
      <c r="W439">
        <v>177.36</v>
      </c>
      <c r="X439">
        <v>183.12</v>
      </c>
      <c r="Y439">
        <v>177.36</v>
      </c>
      <c r="Z439">
        <v>183.9</v>
      </c>
      <c r="AA439">
        <v>176.1</v>
      </c>
      <c r="AB439">
        <v>212.39</v>
      </c>
      <c r="AC439" s="1">
        <f>(Table2[[#This Row],[Close Price]]/Table2[[#This Row],[Day Low]])-1</f>
        <v>1.4264772214704458E-2</v>
      </c>
      <c r="AD439" s="1">
        <f>(Table2[[#This Row],[Day High]]/Table2[[#This Row],[Close Price]])-1</f>
        <v>1.7955417199399637E-2</v>
      </c>
      <c r="AE439" s="1">
        <f>(Table2[[#This Row],[Close Price]]/Table2[[#This Row],[Current Week Low]])-1</f>
        <v>1.4264772214704458E-2</v>
      </c>
      <c r="AF439" s="1">
        <f>(Table2[[#This Row],[Current Week High]]/Table2[[#This Row],[Close Price]])-1</f>
        <v>2.2291400300183506E-2</v>
      </c>
      <c r="AG439" s="1">
        <f>(Table2[[#This Row],[Close Price]]/Table2[[#This Row],[Current Month Low]])-1</f>
        <v>2.1521862578080642E-2</v>
      </c>
      <c r="AH439" s="1">
        <f>(Table2[[#This Row],[Current Month High]]/Table2[[#This Row],[Close Price]])-1</f>
        <v>0.18066596253265876</v>
      </c>
      <c r="AI439">
        <v>35.860803824559397</v>
      </c>
      <c r="AJ439">
        <v>44.664254121431398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0.03</v>
      </c>
      <c r="AM439" t="s">
        <v>3147</v>
      </c>
      <c r="AN439">
        <v>-12.07</v>
      </c>
      <c r="AO439" t="s">
        <v>3146</v>
      </c>
      <c r="AP439">
        <v>-5.7165532053515003E-2</v>
      </c>
      <c r="AQ439">
        <f>(Table2[[#This Row],[Sharpe Ratio]]-AVERAGE(Table2[Sharpe Ratio]))/_xlfn.STDEV.P(Table2[Sharpe Ratio])</f>
        <v>-1.3551692948258065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320</v>
      </c>
      <c r="AT439">
        <f>_xlfn.RANK.AVG(Table2[[#This Row],[6M Return vs Nifty Z-Score]],Table2[6M Return vs Nifty Z-Score])</f>
        <v>248</v>
      </c>
      <c r="AU439">
        <f>_xlfn.RANK.AVG(Table2[[#This Row],[Sharpe Ratio Z-Score]],Table2[Sharpe Ratio Z-Score])</f>
        <v>672</v>
      </c>
      <c r="AV439">
        <f>(Table2[[#This Row],[Rank 1Y]]+Table2[[#This Row],[Rank 6M]]+Table2[[#This Row],[Rank Sharpe]])/3</f>
        <v>413.33333333333331</v>
      </c>
    </row>
    <row r="440" spans="1:48" x14ac:dyDescent="0.3">
      <c r="A440" t="s">
        <v>1254</v>
      </c>
      <c r="B440" t="s">
        <v>1255</v>
      </c>
      <c r="C440" t="s">
        <v>3105</v>
      </c>
      <c r="D440" t="s">
        <v>249</v>
      </c>
      <c r="E440">
        <v>8917.9624823300001</v>
      </c>
      <c r="F440">
        <v>1360.15</v>
      </c>
      <c r="G440">
        <v>4.52303598035388</v>
      </c>
      <c r="H440">
        <f>(Table2[[#This Row],[1Y Return vs Nifty]]-AVERAGE(Table2[1Y Return vs Nifty]))/_xlfn.STDEV.P(Table2[1Y Return vs Nifty])</f>
        <v>-0.25342149438906225</v>
      </c>
      <c r="I440">
        <v>5.3018332549482103</v>
      </c>
      <c r="J440">
        <f>(Table2[[#This Row],[1M Return vs Nifty]]-AVERAGE(Table2[1M Return vs Nifty]))/_xlfn.STDEV.P(Table2[1M Return vs Nifty])</f>
        <v>0.80751010611612872</v>
      </c>
      <c r="K440">
        <v>1.39829656235991</v>
      </c>
      <c r="L440">
        <f>(Table2[[#This Row],[6M Return vs Nifty]]-AVERAGE(Table2[6M Return vs Nifty]))/_xlfn.STDEV.P(Table2[6M Return vs Nifty])</f>
        <v>-1.9054663331911116E-2</v>
      </c>
      <c r="M440">
        <v>0.53882181163312903</v>
      </c>
      <c r="N440">
        <f>(Table2[[#This Row],[1W Return vs Nifty]]-AVERAGE(Table2[1W Return vs Nifty]))/_xlfn.STDEV.P(Table2[1W Return vs Nifty])</f>
        <v>1.0778319053415339</v>
      </c>
      <c r="O440">
        <v>1360.08</v>
      </c>
      <c r="P440">
        <v>1354.14860735501</v>
      </c>
      <c r="Q440">
        <v>1264.0925507385</v>
      </c>
      <c r="R440">
        <v>51.772609260793203</v>
      </c>
      <c r="S440" s="1">
        <f>(Table2[[#This Row],[Close Price]]-Table2[[#This Row],[20D EMA]])/Table2[[#This Row],[20D EMA]]</f>
        <v>5.1467560731842035E-5</v>
      </c>
      <c r="T440" s="1">
        <f>(Table2[[#This Row],[Close Price]]-Table2[[#This Row],[50D EMA]])/Table2[[#This Row],[50D EMA]]</f>
        <v>4.4318567492472897E-3</v>
      </c>
      <c r="U440" s="1">
        <f>(Table2[[#This Row],[Close Price]]-Table2[[#This Row],[200D EMA]])/Table2[[#This Row],[200D EMA]]</f>
        <v>7.5989253480990795E-2</v>
      </c>
      <c r="V440">
        <v>0.54037200471234803</v>
      </c>
      <c r="W440">
        <v>1339.75</v>
      </c>
      <c r="X440">
        <v>1365</v>
      </c>
      <c r="Y440">
        <v>1326.3</v>
      </c>
      <c r="Z440">
        <v>1372.65</v>
      </c>
      <c r="AA440">
        <v>1292</v>
      </c>
      <c r="AB440">
        <v>1450</v>
      </c>
      <c r="AC440" s="1">
        <f>(Table2[[#This Row],[Close Price]]/Table2[[#This Row],[Day Low]])-1</f>
        <v>1.5226721403246879E-2</v>
      </c>
      <c r="AD440" s="1">
        <f>(Table2[[#This Row],[Day High]]/Table2[[#This Row],[Close Price]])-1</f>
        <v>3.5657831856779065E-3</v>
      </c>
      <c r="AE440" s="1">
        <f>(Table2[[#This Row],[Close Price]]/Table2[[#This Row],[Current Week Low]])-1</f>
        <v>2.5522129231697388E-2</v>
      </c>
      <c r="AF440" s="1">
        <f>(Table2[[#This Row],[Current Week High]]/Table2[[#This Row],[Close Price]])-1</f>
        <v>9.1901628496857679E-3</v>
      </c>
      <c r="AG440" s="1">
        <f>(Table2[[#This Row],[Close Price]]/Table2[[#This Row],[Current Month Low]])-1</f>
        <v>5.2747678018575828E-2</v>
      </c>
      <c r="AH440" s="1">
        <f>(Table2[[#This Row],[Current Month High]]/Table2[[#This Row],[Close Price]])-1</f>
        <v>6.605889056354064E-2</v>
      </c>
      <c r="AI440">
        <v>21.600558761901201</v>
      </c>
      <c r="AJ440">
        <v>39.231241682874398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</v>
      </c>
      <c r="AM440" t="s">
        <v>3145</v>
      </c>
      <c r="AN440">
        <v>-0.84</v>
      </c>
      <c r="AO440" t="s">
        <v>3146</v>
      </c>
      <c r="AQ440">
        <f>(Table2[[#This Row],[Sharpe Ratio]]-AVERAGE(Table2[Sharpe Ratio]))/_xlfn.STDEV.P(Table2[Sharpe Ratio])</f>
        <v>-0.67571570385832558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0.93715014987836376</v>
      </c>
      <c r="AS440">
        <f>_xlfn.RANK.AVG(Table2[[#This Row],[1Y Return vs Nifty Z-Score]],Table2[1Y Return vs Nifty Z-Score])</f>
        <v>386</v>
      </c>
      <c r="AT440">
        <f>_xlfn.RANK.AVG(Table2[[#This Row],[6M Return vs Nifty Z-Score]],Table2[6M Return vs Nifty Z-Score])</f>
        <v>335</v>
      </c>
      <c r="AU440">
        <f>_xlfn.RANK.AVG(Table2[[#This Row],[Sharpe Ratio Z-Score]],Table2[Sharpe Ratio Z-Score])</f>
        <v>521.5</v>
      </c>
      <c r="AV440">
        <f>(Table2[[#This Row],[Rank 1Y]]+Table2[[#This Row],[Rank 6M]]+Table2[[#This Row],[Rank Sharpe]])/3</f>
        <v>414.16666666666669</v>
      </c>
    </row>
    <row r="441" spans="1:48" x14ac:dyDescent="0.3">
      <c r="A441" t="s">
        <v>1598</v>
      </c>
      <c r="B441" t="s">
        <v>1599</v>
      </c>
      <c r="C441" t="s">
        <v>3107</v>
      </c>
      <c r="D441" t="s">
        <v>264</v>
      </c>
      <c r="E441">
        <v>5657.7205679999997</v>
      </c>
      <c r="F441">
        <v>2077.5</v>
      </c>
      <c r="G441">
        <v>-34.703451285618598</v>
      </c>
      <c r="H441">
        <f>(Table2[[#This Row],[1Y Return vs Nifty]]-AVERAGE(Table2[1Y Return vs Nifty]))/_xlfn.STDEV.P(Table2[1Y Return vs Nifty])</f>
        <v>-0.95180145531495175</v>
      </c>
      <c r="I441">
        <v>-15.1319209704589</v>
      </c>
      <c r="J441">
        <f>(Table2[[#This Row],[1M Return vs Nifty]]-AVERAGE(Table2[1M Return vs Nifty]))/_xlfn.STDEV.P(Table2[1M Return vs Nifty])</f>
        <v>-1.5547534987004044</v>
      </c>
      <c r="K441">
        <v>4.4816338408752801</v>
      </c>
      <c r="L441">
        <f>(Table2[[#This Row],[6M Return vs Nifty]]-AVERAGE(Table2[6M Return vs Nifty]))/_xlfn.STDEV.P(Table2[6M Return vs Nifty])</f>
        <v>9.2145000974722557E-2</v>
      </c>
      <c r="M441">
        <v>-7.1784577525462199</v>
      </c>
      <c r="N441">
        <f>(Table2[[#This Row],[1W Return vs Nifty]]-AVERAGE(Table2[1W Return vs Nifty]))/_xlfn.STDEV.P(Table2[1W Return vs Nifty])</f>
        <v>-0.60202235740821186</v>
      </c>
      <c r="O441">
        <v>2255.79</v>
      </c>
      <c r="P441">
        <v>2341.0387718247198</v>
      </c>
      <c r="Q441">
        <v>2296.7784752756502</v>
      </c>
      <c r="R441">
        <v>20.175290745432999</v>
      </c>
      <c r="S441" s="1">
        <f>(Table2[[#This Row],[Close Price]]-Table2[[#This Row],[20D EMA]])/Table2[[#This Row],[20D EMA]]</f>
        <v>-7.9036612450627042E-2</v>
      </c>
      <c r="T441" s="1">
        <f>(Table2[[#This Row],[Close Price]]-Table2[[#This Row],[50D EMA]])/Table2[[#This Row],[50D EMA]]</f>
        <v>-0.11257343321114875</v>
      </c>
      <c r="U441" s="1">
        <f>(Table2[[#This Row],[Close Price]]-Table2[[#This Row],[200D EMA]])/Table2[[#This Row],[200D EMA]]</f>
        <v>-9.5472191870543052E-2</v>
      </c>
      <c r="V441">
        <v>0.44674576586876502</v>
      </c>
      <c r="W441">
        <v>2037.6</v>
      </c>
      <c r="X441">
        <v>2099</v>
      </c>
      <c r="Y441">
        <v>2037.6</v>
      </c>
      <c r="Z441">
        <v>2173.75</v>
      </c>
      <c r="AA441">
        <v>2037.6</v>
      </c>
      <c r="AB441">
        <v>2661</v>
      </c>
      <c r="AC441" s="1">
        <f>(Table2[[#This Row],[Close Price]]/Table2[[#This Row],[Day Low]])-1</f>
        <v>1.9581861012956558E-2</v>
      </c>
      <c r="AD441" s="1">
        <f>(Table2[[#This Row],[Day High]]/Table2[[#This Row],[Close Price]])-1</f>
        <v>1.0348977135980819E-2</v>
      </c>
      <c r="AE441" s="1">
        <f>(Table2[[#This Row],[Close Price]]/Table2[[#This Row],[Current Week Low]])-1</f>
        <v>1.9581861012956558E-2</v>
      </c>
      <c r="AF441" s="1">
        <f>(Table2[[#This Row],[Current Week High]]/Table2[[#This Row],[Close Price]])-1</f>
        <v>4.6329723225030151E-2</v>
      </c>
      <c r="AG441" s="1">
        <f>(Table2[[#This Row],[Close Price]]/Table2[[#This Row],[Current Month Low]])-1</f>
        <v>1.9581861012956558E-2</v>
      </c>
      <c r="AH441" s="1">
        <f>(Table2[[#This Row],[Current Month High]]/Table2[[#This Row],[Close Price]])-1</f>
        <v>0.28086642599277978</v>
      </c>
      <c r="AI441">
        <v>34.488567990372999</v>
      </c>
      <c r="AJ441">
        <v>20.7848837209302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-0.05</v>
      </c>
      <c r="AM441" t="s">
        <v>3146</v>
      </c>
      <c r="AN441">
        <v>-11.31</v>
      </c>
      <c r="AO441" t="s">
        <v>3146</v>
      </c>
      <c r="AP441">
        <v>6.6012709528661007E-2</v>
      </c>
      <c r="AQ441">
        <f>(Table2[[#This Row],[Sharpe Ratio]]-AVERAGE(Table2[Sharpe Ratio]))/_xlfn.STDEV.P(Table2[Sharpe Ratio])</f>
        <v>0.10889297426529677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644</v>
      </c>
      <c r="AT441">
        <f>_xlfn.RANK.AVG(Table2[[#This Row],[6M Return vs Nifty Z-Score]],Table2[6M Return vs Nifty Z-Score])</f>
        <v>293</v>
      </c>
      <c r="AU441">
        <f>_xlfn.RANK.AVG(Table2[[#This Row],[Sharpe Ratio Z-Score]],Table2[Sharpe Ratio Z-Score])</f>
        <v>309</v>
      </c>
      <c r="AV441">
        <f>(Table2[[#This Row],[Rank 1Y]]+Table2[[#This Row],[Rank 6M]]+Table2[[#This Row],[Rank Sharpe]])/3</f>
        <v>415.33333333333331</v>
      </c>
    </row>
    <row r="442" spans="1:48" x14ac:dyDescent="0.3">
      <c r="A442" t="s">
        <v>1769</v>
      </c>
      <c r="B442" t="s">
        <v>1770</v>
      </c>
      <c r="C442" t="s">
        <v>3107</v>
      </c>
      <c r="D442" t="s">
        <v>197</v>
      </c>
      <c r="E442">
        <v>4357.6046371709999</v>
      </c>
      <c r="F442">
        <v>171.37</v>
      </c>
      <c r="G442">
        <v>-2.6773044966278201</v>
      </c>
      <c r="H442">
        <f>(Table2[[#This Row],[1Y Return vs Nifty]]-AVERAGE(Table2[1Y Return vs Nifty]))/_xlfn.STDEV.P(Table2[1Y Return vs Nifty])</f>
        <v>-0.38161481098332384</v>
      </c>
      <c r="I442">
        <v>-0.60529830491226999</v>
      </c>
      <c r="J442">
        <f>(Table2[[#This Row],[1M Return vs Nifty]]-AVERAGE(Table2[1M Return vs Nifty]))/_xlfn.STDEV.P(Table2[1M Return vs Nifty])</f>
        <v>0.12461054009457871</v>
      </c>
      <c r="K442">
        <v>-9.6492234234932699</v>
      </c>
      <c r="L442">
        <f>(Table2[[#This Row],[6M Return vs Nifty]]-AVERAGE(Table2[6M Return vs Nifty]))/_xlfn.STDEV.P(Table2[6M Return vs Nifty])</f>
        <v>-0.41748026613823619</v>
      </c>
      <c r="M442">
        <v>-4.7329788496246499</v>
      </c>
      <c r="N442">
        <f>(Table2[[#This Row],[1W Return vs Nifty]]-AVERAGE(Table2[1W Return vs Nifty]))/_xlfn.STDEV.P(Table2[1W Return vs Nifty])</f>
        <v>-6.970418422638823E-2</v>
      </c>
      <c r="O442">
        <v>170.85</v>
      </c>
      <c r="P442">
        <v>174.08280137869301</v>
      </c>
      <c r="Q442">
        <v>171.46917047777501</v>
      </c>
      <c r="R442">
        <v>52.520577175458399</v>
      </c>
      <c r="S442" s="1">
        <f>(Table2[[#This Row],[Close Price]]-Table2[[#This Row],[20D EMA]])/Table2[[#This Row],[20D EMA]]</f>
        <v>3.0436055019023136E-3</v>
      </c>
      <c r="T442" s="1">
        <f>(Table2[[#This Row],[Close Price]]-Table2[[#This Row],[50D EMA]])/Table2[[#This Row],[50D EMA]]</f>
        <v>-1.5583396850282056E-2</v>
      </c>
      <c r="U442" s="1">
        <f>(Table2[[#This Row],[Close Price]]-Table2[[#This Row],[200D EMA]])/Table2[[#This Row],[200D EMA]]</f>
        <v>-5.78357482564823E-4</v>
      </c>
      <c r="V442">
        <v>0.70753071967039205</v>
      </c>
      <c r="W442">
        <v>162.41</v>
      </c>
      <c r="X442">
        <v>172</v>
      </c>
      <c r="Y442">
        <v>159.30000000000001</v>
      </c>
      <c r="Z442">
        <v>172</v>
      </c>
      <c r="AA442">
        <v>155.72</v>
      </c>
      <c r="AB442">
        <v>182.76</v>
      </c>
      <c r="AC442" s="1">
        <f>(Table2[[#This Row],[Close Price]]/Table2[[#This Row],[Day Low]])-1</f>
        <v>5.5169016686164696E-2</v>
      </c>
      <c r="AD442" s="1">
        <f>(Table2[[#This Row],[Day High]]/Table2[[#This Row],[Close Price]])-1</f>
        <v>3.676256054151894E-3</v>
      </c>
      <c r="AE442" s="1">
        <f>(Table2[[#This Row],[Close Price]]/Table2[[#This Row],[Current Week Low]])-1</f>
        <v>7.5768989328311331E-2</v>
      </c>
      <c r="AF442" s="1">
        <f>(Table2[[#This Row],[Current Week High]]/Table2[[#This Row],[Close Price]])-1</f>
        <v>3.676256054151894E-3</v>
      </c>
      <c r="AG442" s="1">
        <f>(Table2[[#This Row],[Close Price]]/Table2[[#This Row],[Current Month Low]])-1</f>
        <v>0.10050089904957615</v>
      </c>
      <c r="AH442" s="1">
        <f>(Table2[[#This Row],[Current Month High]]/Table2[[#This Row],[Close Price]])-1</f>
        <v>6.6464375328237013E-2</v>
      </c>
      <c r="AI442">
        <v>31.703331971756999</v>
      </c>
      <c r="AJ442">
        <v>29.924184988627701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0.02</v>
      </c>
      <c r="AM442" t="s">
        <v>3147</v>
      </c>
      <c r="AN442">
        <v>-2.6</v>
      </c>
      <c r="AO442" t="s">
        <v>3146</v>
      </c>
      <c r="AP442">
        <v>5.6470770473959001E-2</v>
      </c>
      <c r="AQ442">
        <f>(Table2[[#This Row],[Sharpe Ratio]]-AVERAGE(Table2[Sharpe Ratio]))/_xlfn.STDEV.P(Table2[Sharpe Ratio])</f>
        <v>-4.5198555049368108E-3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438</v>
      </c>
      <c r="AT442">
        <f>_xlfn.RANK.AVG(Table2[[#This Row],[6M Return vs Nifty Z-Score]],Table2[6M Return vs Nifty Z-Score])</f>
        <v>471</v>
      </c>
      <c r="AU442">
        <f>_xlfn.RANK.AVG(Table2[[#This Row],[Sharpe Ratio Z-Score]],Table2[Sharpe Ratio Z-Score])</f>
        <v>337</v>
      </c>
      <c r="AV442">
        <f>(Table2[[#This Row],[Rank 1Y]]+Table2[[#This Row],[Rank 6M]]+Table2[[#This Row],[Rank Sharpe]])/3</f>
        <v>415.33333333333331</v>
      </c>
    </row>
    <row r="443" spans="1:48" x14ac:dyDescent="0.3">
      <c r="A443" t="s">
        <v>1499</v>
      </c>
      <c r="B443" t="s">
        <v>1500</v>
      </c>
      <c r="C443" t="s">
        <v>3103</v>
      </c>
      <c r="D443" t="s">
        <v>128</v>
      </c>
      <c r="E443">
        <v>6561.0430595449998</v>
      </c>
      <c r="F443">
        <v>572.65</v>
      </c>
      <c r="G443">
        <v>-19.012457496798699</v>
      </c>
      <c r="H443">
        <f>(Table2[[#This Row],[1Y Return vs Nifty]]-AVERAGE(Table2[1Y Return vs Nifty]))/_xlfn.STDEV.P(Table2[1Y Return vs Nifty])</f>
        <v>-0.67244236932739976</v>
      </c>
      <c r="I443">
        <v>-8.6451979053286507</v>
      </c>
      <c r="J443">
        <f>(Table2[[#This Row],[1M Return vs Nifty]]-AVERAGE(Table2[1M Return vs Nifty]))/_xlfn.STDEV.P(Table2[1M Return vs Nifty])</f>
        <v>-0.80484970509265696</v>
      </c>
      <c r="K443">
        <v>3.2709740564682601</v>
      </c>
      <c r="L443">
        <f>(Table2[[#This Row],[6M Return vs Nifty]]-AVERAGE(Table2[6M Return vs Nifty]))/_xlfn.STDEV.P(Table2[6M Return vs Nifty])</f>
        <v>4.8482907128011066E-2</v>
      </c>
      <c r="M443">
        <v>-4.9104633052934004</v>
      </c>
      <c r="N443">
        <f>(Table2[[#This Row],[1W Return vs Nifty]]-AVERAGE(Table2[1W Return vs Nifty]))/_xlfn.STDEV.P(Table2[1W Return vs Nifty])</f>
        <v>-0.10833800809495164</v>
      </c>
      <c r="O443">
        <v>606.95000000000005</v>
      </c>
      <c r="P443">
        <v>603.70934461453896</v>
      </c>
      <c r="Q443">
        <v>563.51807713774599</v>
      </c>
      <c r="R443">
        <v>27.571585691410402</v>
      </c>
      <c r="S443" s="1">
        <f>(Table2[[#This Row],[Close Price]]-Table2[[#This Row],[20D EMA]])/Table2[[#This Row],[20D EMA]]</f>
        <v>-5.6512068539418508E-2</v>
      </c>
      <c r="T443" s="1">
        <f>(Table2[[#This Row],[Close Price]]-Table2[[#This Row],[50D EMA]])/Table2[[#This Row],[50D EMA]]</f>
        <v>-5.1447513429446742E-2</v>
      </c>
      <c r="U443" s="1">
        <f>(Table2[[#This Row],[Close Price]]-Table2[[#This Row],[200D EMA]])/Table2[[#This Row],[200D EMA]]</f>
        <v>1.6205199500675088E-2</v>
      </c>
      <c r="V443">
        <v>0.78816496869185204</v>
      </c>
      <c r="W443">
        <v>557.1</v>
      </c>
      <c r="X443">
        <v>576</v>
      </c>
      <c r="Y443">
        <v>557.1</v>
      </c>
      <c r="Z443">
        <v>578.20000000000005</v>
      </c>
      <c r="AA443">
        <v>557</v>
      </c>
      <c r="AB443">
        <v>677.05</v>
      </c>
      <c r="AC443" s="1">
        <f>(Table2[[#This Row],[Close Price]]/Table2[[#This Row],[Day Low]])-1</f>
        <v>2.791240351821922E-2</v>
      </c>
      <c r="AD443" s="1">
        <f>(Table2[[#This Row],[Day High]]/Table2[[#This Row],[Close Price]])-1</f>
        <v>5.8499956343316395E-3</v>
      </c>
      <c r="AE443" s="1">
        <f>(Table2[[#This Row],[Close Price]]/Table2[[#This Row],[Current Week Low]])-1</f>
        <v>2.791240351821922E-2</v>
      </c>
      <c r="AF443" s="1">
        <f>(Table2[[#This Row],[Current Week High]]/Table2[[#This Row],[Close Price]])-1</f>
        <v>9.6917838121017841E-3</v>
      </c>
      <c r="AG443" s="1">
        <f>(Table2[[#This Row],[Close Price]]/Table2[[#This Row],[Current Month Low]])-1</f>
        <v>2.80969479353681E-2</v>
      </c>
      <c r="AH443" s="1">
        <f>(Table2[[#This Row],[Current Month High]]/Table2[[#This Row],[Close Price]])-1</f>
        <v>0.18231031170872258</v>
      </c>
      <c r="AI443">
        <v>19.8637911464245</v>
      </c>
      <c r="AJ443">
        <v>22.623126338329701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7.0000000000000007E-2</v>
      </c>
      <c r="AM443" t="s">
        <v>3147</v>
      </c>
      <c r="AN443">
        <v>-8.91</v>
      </c>
      <c r="AO443" t="s">
        <v>3146</v>
      </c>
      <c r="AP443">
        <v>4.1252236876575997E-2</v>
      </c>
      <c r="AQ443">
        <f>(Table2[[#This Row],[Sharpe Ratio]]-AVERAGE(Table2[Sharpe Ratio]))/_xlfn.STDEV.P(Table2[Sharpe Ratio])</f>
        <v>-0.18540310683759598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-1.7225502822245933</v>
      </c>
      <c r="AS443">
        <f>_xlfn.RANK.AVG(Table2[[#This Row],[1Y Return vs Nifty Z-Score]],Table2[1Y Return vs Nifty Z-Score])</f>
        <v>545</v>
      </c>
      <c r="AT443">
        <f>_xlfn.RANK.AVG(Table2[[#This Row],[6M Return vs Nifty Z-Score]],Table2[6M Return vs Nifty Z-Score])</f>
        <v>309</v>
      </c>
      <c r="AU443">
        <f>_xlfn.RANK.AVG(Table2[[#This Row],[Sharpe Ratio Z-Score]],Table2[Sharpe Ratio Z-Score])</f>
        <v>394</v>
      </c>
      <c r="AV443">
        <f>(Table2[[#This Row],[Rank 1Y]]+Table2[[#This Row],[Rank 6M]]+Table2[[#This Row],[Rank Sharpe]])/3</f>
        <v>416</v>
      </c>
    </row>
    <row r="444" spans="1:48" x14ac:dyDescent="0.3">
      <c r="A444" t="s">
        <v>58</v>
      </c>
      <c r="B444" t="s">
        <v>59</v>
      </c>
      <c r="C444" t="s">
        <v>3101</v>
      </c>
      <c r="D444" t="s">
        <v>24</v>
      </c>
      <c r="E444">
        <v>367168.65960208001</v>
      </c>
      <c r="F444">
        <v>1186.8499999999999</v>
      </c>
      <c r="G444">
        <v>-8.4726587259745099</v>
      </c>
      <c r="H444">
        <f>(Table2[[#This Row],[1Y Return vs Nifty]]-AVERAGE(Table2[1Y Return vs Nifty]))/_xlfn.STDEV.P(Table2[1Y Return vs Nifty])</f>
        <v>-0.48479405394739533</v>
      </c>
      <c r="I444">
        <v>-1.01879447807309</v>
      </c>
      <c r="J444">
        <f>(Table2[[#This Row],[1M Return vs Nifty]]-AVERAGE(Table2[1M Return vs Nifty]))/_xlfn.STDEV.P(Table2[1M Return vs Nifty])</f>
        <v>7.6807921456140071E-2</v>
      </c>
      <c r="K444">
        <v>-5.6720487290177397</v>
      </c>
      <c r="L444">
        <f>(Table2[[#This Row],[6M Return vs Nifty]]-AVERAGE(Table2[6M Return vs Nifty]))/_xlfn.STDEV.P(Table2[6M Return vs Nifty])</f>
        <v>-0.2740446147756106</v>
      </c>
      <c r="M444">
        <v>-1.39221243093292</v>
      </c>
      <c r="N444">
        <f>(Table2[[#This Row],[1W Return vs Nifty]]-AVERAGE(Table2[1W Return vs Nifty]))/_xlfn.STDEV.P(Table2[1W Return vs Nifty])</f>
        <v>0.65749516920111473</v>
      </c>
      <c r="O444">
        <v>1180.6300000000001</v>
      </c>
      <c r="P444">
        <v>1188.8365368700599</v>
      </c>
      <c r="Q444">
        <v>1149.1976967801399</v>
      </c>
      <c r="R444">
        <v>54.204758100448998</v>
      </c>
      <c r="S444" s="1">
        <f>(Table2[[#This Row],[Close Price]]-Table2[[#This Row],[20D EMA]])/Table2[[#This Row],[20D EMA]]</f>
        <v>5.268373664907549E-3</v>
      </c>
      <c r="T444" s="1">
        <f>(Table2[[#This Row],[Close Price]]-Table2[[#This Row],[50D EMA]])/Table2[[#This Row],[50D EMA]]</f>
        <v>-1.6709924438309592E-3</v>
      </c>
      <c r="U444" s="1">
        <f>(Table2[[#This Row],[Close Price]]-Table2[[#This Row],[200D EMA]])/Table2[[#This Row],[200D EMA]]</f>
        <v>3.2763991196080033E-2</v>
      </c>
      <c r="V444">
        <v>1.0264460673465601</v>
      </c>
      <c r="W444">
        <v>1157.5999999999999</v>
      </c>
      <c r="X444">
        <v>1191.2</v>
      </c>
      <c r="Y444">
        <v>1157.5999999999999</v>
      </c>
      <c r="Z444">
        <v>1194</v>
      </c>
      <c r="AA444">
        <v>1124</v>
      </c>
      <c r="AB444">
        <v>1242.95</v>
      </c>
      <c r="AC444" s="1">
        <f>(Table2[[#This Row],[Close Price]]/Table2[[#This Row],[Day Low]])-1</f>
        <v>2.5267795438838947E-2</v>
      </c>
      <c r="AD444" s="1">
        <f>(Table2[[#This Row],[Day High]]/Table2[[#This Row],[Close Price]])-1</f>
        <v>3.6651640898177629E-3</v>
      </c>
      <c r="AE444" s="1">
        <f>(Table2[[#This Row],[Close Price]]/Table2[[#This Row],[Current Week Low]])-1</f>
        <v>2.5267795438838947E-2</v>
      </c>
      <c r="AF444" s="1">
        <f>(Table2[[#This Row],[Current Week High]]/Table2[[#This Row],[Close Price]])-1</f>
        <v>6.0243501706198632E-3</v>
      </c>
      <c r="AG444" s="1">
        <f>(Table2[[#This Row],[Close Price]]/Table2[[#This Row],[Current Month Low]])-1</f>
        <v>5.5916370106761537E-2</v>
      </c>
      <c r="AH444" s="1">
        <f>(Table2[[#This Row],[Current Month High]]/Table2[[#This Row],[Close Price]])-1</f>
        <v>4.7267978261785526E-2</v>
      </c>
      <c r="AI444">
        <v>12.8744154695201</v>
      </c>
      <c r="AJ444">
        <v>22.608471074380098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 t="s">
        <v>3145</v>
      </c>
      <c r="AN444">
        <v>1.23</v>
      </c>
      <c r="AO444" t="s">
        <v>3147</v>
      </c>
      <c r="AP444">
        <v>5.2086871271760003E-2</v>
      </c>
      <c r="AQ444">
        <f>(Table2[[#This Row],[Sharpe Ratio]]-AVERAGE(Table2[Sharpe Ratio]))/_xlfn.STDEV.P(Table2[Sharpe Ratio])</f>
        <v>-5.6625660320767816E-2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480</v>
      </c>
      <c r="AT444">
        <f>_xlfn.RANK.AVG(Table2[[#This Row],[6M Return vs Nifty Z-Score]],Table2[6M Return vs Nifty Z-Score])</f>
        <v>419</v>
      </c>
      <c r="AU444">
        <f>_xlfn.RANK.AVG(Table2[[#This Row],[Sharpe Ratio Z-Score]],Table2[Sharpe Ratio Z-Score])</f>
        <v>351</v>
      </c>
      <c r="AV444">
        <f>(Table2[[#This Row],[Rank 1Y]]+Table2[[#This Row],[Rank 6M]]+Table2[[#This Row],[Rank Sharpe]])/3</f>
        <v>416.66666666666669</v>
      </c>
    </row>
    <row r="445" spans="1:48" x14ac:dyDescent="0.3">
      <c r="A445" t="s">
        <v>1445</v>
      </c>
      <c r="B445" t="s">
        <v>1446</v>
      </c>
      <c r="C445" t="s">
        <v>3104</v>
      </c>
      <c r="D445" t="s">
        <v>48</v>
      </c>
      <c r="E445">
        <v>7016.125383435</v>
      </c>
      <c r="F445">
        <v>479.85</v>
      </c>
      <c r="G445">
        <v>28.745565913398501</v>
      </c>
      <c r="H445">
        <f>(Table2[[#This Row],[1Y Return vs Nifty]]-AVERAGE(Table2[1Y Return vs Nifty]))/_xlfn.STDEV.P(Table2[1Y Return vs Nifty])</f>
        <v>0.1778312301657656</v>
      </c>
      <c r="I445">
        <v>-3.7214875132209602</v>
      </c>
      <c r="J445">
        <f>(Table2[[#This Row],[1M Return vs Nifty]]-AVERAGE(Table2[1M Return vs Nifty]))/_xlfn.STDEV.P(Table2[1M Return vs Nifty])</f>
        <v>-0.23563947912884686</v>
      </c>
      <c r="K445">
        <v>-3.70365409751594</v>
      </c>
      <c r="L445">
        <f>(Table2[[#This Row],[6M Return vs Nifty]]-AVERAGE(Table2[6M Return vs Nifty]))/_xlfn.STDEV.P(Table2[6M Return vs Nifty])</f>
        <v>-0.20305503352831569</v>
      </c>
      <c r="M445">
        <v>-2.3823931522647599</v>
      </c>
      <c r="N445">
        <f>(Table2[[#This Row],[1W Return vs Nifty]]-AVERAGE(Table2[1W Return vs Nifty]))/_xlfn.STDEV.P(Table2[1W Return vs Nifty])</f>
        <v>0.44195816658395087</v>
      </c>
      <c r="O445">
        <v>496.03</v>
      </c>
      <c r="P445">
        <v>511.51791390341901</v>
      </c>
      <c r="Q445">
        <v>472.36593063560503</v>
      </c>
      <c r="R445">
        <v>42.813989929006503</v>
      </c>
      <c r="S445" s="1">
        <f>(Table2[[#This Row],[Close Price]]-Table2[[#This Row],[20D EMA]])/Table2[[#This Row],[20D EMA]]</f>
        <v>-3.2618994818861664E-2</v>
      </c>
      <c r="T445" s="1">
        <f>(Table2[[#This Row],[Close Price]]-Table2[[#This Row],[50D EMA]])/Table2[[#This Row],[50D EMA]]</f>
        <v>-6.1909686919387717E-2</v>
      </c>
      <c r="U445" s="1">
        <f>(Table2[[#This Row],[Close Price]]-Table2[[#This Row],[200D EMA]])/Table2[[#This Row],[200D EMA]]</f>
        <v>1.584379583498878E-2</v>
      </c>
      <c r="V445">
        <v>0.39045275724718898</v>
      </c>
      <c r="W445">
        <v>473.35</v>
      </c>
      <c r="X445">
        <v>483.2</v>
      </c>
      <c r="Y445">
        <v>467</v>
      </c>
      <c r="Z445">
        <v>483.2</v>
      </c>
      <c r="AA445">
        <v>458.15</v>
      </c>
      <c r="AB445">
        <v>540.35</v>
      </c>
      <c r="AC445" s="1">
        <f>(Table2[[#This Row],[Close Price]]/Table2[[#This Row],[Day Low]])-1</f>
        <v>1.3731910848209461E-2</v>
      </c>
      <c r="AD445" s="1">
        <f>(Table2[[#This Row],[Day High]]/Table2[[#This Row],[Close Price]])-1</f>
        <v>6.9813483380223307E-3</v>
      </c>
      <c r="AE445" s="1">
        <f>(Table2[[#This Row],[Close Price]]/Table2[[#This Row],[Current Week Low]])-1</f>
        <v>2.7516059957173544E-2</v>
      </c>
      <c r="AF445" s="1">
        <f>(Table2[[#This Row],[Current Week High]]/Table2[[#This Row],[Close Price]])-1</f>
        <v>6.9813483380223307E-3</v>
      </c>
      <c r="AG445" s="1">
        <f>(Table2[[#This Row],[Close Price]]/Table2[[#This Row],[Current Month Low]])-1</f>
        <v>4.736440030557687E-2</v>
      </c>
      <c r="AH445" s="1">
        <f>(Table2[[#This Row],[Current Month High]]/Table2[[#This Row],[Close Price]])-1</f>
        <v>0.12608106700010424</v>
      </c>
      <c r="AI445">
        <v>22.538293216630102</v>
      </c>
      <c r="AJ445">
        <v>59.312749003984003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-7.0000000000000007E-2</v>
      </c>
      <c r="AM445" t="s">
        <v>3146</v>
      </c>
      <c r="AN445">
        <v>-6.15</v>
      </c>
      <c r="AO445" t="s">
        <v>3146</v>
      </c>
      <c r="AP445">
        <v>-3.2551207436214001E-2</v>
      </c>
      <c r="AQ445">
        <f>(Table2[[#This Row],[Sharpe Ratio]]-AVERAGE(Table2[Sharpe Ratio]))/_xlfn.STDEV.P(Table2[Sharpe Ratio])</f>
        <v>-1.0626102885559421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234</v>
      </c>
      <c r="AT445">
        <f>_xlfn.RANK.AVG(Table2[[#This Row],[6M Return vs Nifty Z-Score]],Table2[6M Return vs Nifty Z-Score])</f>
        <v>397</v>
      </c>
      <c r="AU445">
        <f>_xlfn.RANK.AVG(Table2[[#This Row],[Sharpe Ratio Z-Score]],Table2[Sharpe Ratio Z-Score])</f>
        <v>626</v>
      </c>
      <c r="AV445">
        <f>(Table2[[#This Row],[Rank 1Y]]+Table2[[#This Row],[Rank 6M]]+Table2[[#This Row],[Rank Sharpe]])/3</f>
        <v>419</v>
      </c>
    </row>
    <row r="446" spans="1:48" x14ac:dyDescent="0.3">
      <c r="A446" t="s">
        <v>200</v>
      </c>
      <c r="B446" t="s">
        <v>201</v>
      </c>
      <c r="C446" t="s">
        <v>3103</v>
      </c>
      <c r="D446" t="s">
        <v>202</v>
      </c>
      <c r="E446">
        <v>130760.38719168</v>
      </c>
      <c r="F446">
        <v>1278.3</v>
      </c>
      <c r="G446">
        <v>2.2253465062439401</v>
      </c>
      <c r="H446">
        <f>(Table2[[#This Row],[1Y Return vs Nifty]]-AVERAGE(Table2[1Y Return vs Nifty]))/_xlfn.STDEV.P(Table2[1Y Return vs Nifty])</f>
        <v>-0.29432906468125891</v>
      </c>
      <c r="I446">
        <v>-0.10868082669493501</v>
      </c>
      <c r="J446">
        <f>(Table2[[#This Row],[1M Return vs Nifty]]-AVERAGE(Table2[1M Return vs Nifty]))/_xlfn.STDEV.P(Table2[1M Return vs Nifty])</f>
        <v>0.18202247631381277</v>
      </c>
      <c r="K446">
        <v>-3.1064676458217302</v>
      </c>
      <c r="L446">
        <f>(Table2[[#This Row],[6M Return vs Nifty]]-AVERAGE(Table2[6M Return vs Nifty]))/_xlfn.STDEV.P(Table2[6M Return vs Nifty])</f>
        <v>-0.18151767742407501</v>
      </c>
      <c r="M446">
        <v>-1.82184752832019</v>
      </c>
      <c r="N446">
        <f>(Table2[[#This Row],[1W Return vs Nifty]]-AVERAGE(Table2[1W Return vs Nifty]))/_xlfn.STDEV.P(Table2[1W Return vs Nifty])</f>
        <v>0.56397460359625107</v>
      </c>
      <c r="O446">
        <v>1326.3</v>
      </c>
      <c r="P446">
        <v>1370.5463135918801</v>
      </c>
      <c r="Q446">
        <v>1313.7262754378901</v>
      </c>
      <c r="R446">
        <v>36.172013062334003</v>
      </c>
      <c r="S446" s="1">
        <f>(Table2[[#This Row],[Close Price]]-Table2[[#This Row],[20D EMA]])/Table2[[#This Row],[20D EMA]]</f>
        <v>-3.6190907034607554E-2</v>
      </c>
      <c r="T446" s="1">
        <f>(Table2[[#This Row],[Close Price]]-Table2[[#This Row],[50D EMA]])/Table2[[#This Row],[50D EMA]]</f>
        <v>-6.7306235971059031E-2</v>
      </c>
      <c r="U446" s="1">
        <f>(Table2[[#This Row],[Close Price]]-Table2[[#This Row],[200D EMA]])/Table2[[#This Row],[200D EMA]]</f>
        <v>-2.696625324486402E-2</v>
      </c>
      <c r="V446">
        <v>0.94125555243049197</v>
      </c>
      <c r="W446">
        <v>1268.75</v>
      </c>
      <c r="X446">
        <v>1298.05</v>
      </c>
      <c r="Y446">
        <v>1268.75</v>
      </c>
      <c r="Z446">
        <v>1311.4</v>
      </c>
      <c r="AA446">
        <v>1238.7</v>
      </c>
      <c r="AB446">
        <v>1415.5</v>
      </c>
      <c r="AC446" s="1">
        <f>(Table2[[#This Row],[Close Price]]/Table2[[#This Row],[Day Low]])-1</f>
        <v>7.5270935960591867E-3</v>
      </c>
      <c r="AD446" s="1">
        <f>(Table2[[#This Row],[Day High]]/Table2[[#This Row],[Close Price]])-1</f>
        <v>1.5450207306578978E-2</v>
      </c>
      <c r="AE446" s="1">
        <f>(Table2[[#This Row],[Close Price]]/Table2[[#This Row],[Current Week Low]])-1</f>
        <v>7.5270935960591867E-3</v>
      </c>
      <c r="AF446" s="1">
        <f>(Table2[[#This Row],[Current Week High]]/Table2[[#This Row],[Close Price]])-1</f>
        <v>2.5893765156849158E-2</v>
      </c>
      <c r="AG446" s="1">
        <f>(Table2[[#This Row],[Close Price]]/Table2[[#This Row],[Current Month Low]])-1</f>
        <v>3.1968999757810534E-2</v>
      </c>
      <c r="AH446" s="1">
        <f>(Table2[[#This Row],[Current Month High]]/Table2[[#This Row],[Close Price]])-1</f>
        <v>0.10733004771962773</v>
      </c>
      <c r="AI446">
        <v>20.617226003285602</v>
      </c>
      <c r="AJ446">
        <v>31.370433174040301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-7.0000000000000007E-2</v>
      </c>
      <c r="AM446" t="s">
        <v>3146</v>
      </c>
      <c r="AN446">
        <v>-2.84</v>
      </c>
      <c r="AO446" t="s">
        <v>3146</v>
      </c>
      <c r="AP446">
        <v>1.145296146656E-2</v>
      </c>
      <c r="AQ446">
        <f>(Table2[[#This Row],[Sharpe Ratio]]-AVERAGE(Table2[Sharpe Ratio]))/_xlfn.STDEV.P(Table2[Sharpe Ratio])</f>
        <v>-0.53958899400138671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400</v>
      </c>
      <c r="AT446">
        <f>_xlfn.RANK.AVG(Table2[[#This Row],[6M Return vs Nifty Z-Score]],Table2[6M Return vs Nifty Z-Score])</f>
        <v>388</v>
      </c>
      <c r="AU446">
        <f>_xlfn.RANK.AVG(Table2[[#This Row],[Sharpe Ratio Z-Score]],Table2[Sharpe Ratio Z-Score])</f>
        <v>470</v>
      </c>
      <c r="AV446">
        <f>(Table2[[#This Row],[Rank 1Y]]+Table2[[#This Row],[Rank 6M]]+Table2[[#This Row],[Rank Sharpe]])/3</f>
        <v>419.33333333333331</v>
      </c>
    </row>
    <row r="447" spans="1:48" x14ac:dyDescent="0.3">
      <c r="A447" t="s">
        <v>703</v>
      </c>
      <c r="B447" t="s">
        <v>704</v>
      </c>
      <c r="C447" t="s">
        <v>3112</v>
      </c>
      <c r="D447" t="s">
        <v>264</v>
      </c>
      <c r="E447">
        <v>24826.695344039999</v>
      </c>
      <c r="F447">
        <v>3300.6</v>
      </c>
      <c r="G447">
        <v>-16.727772590878899</v>
      </c>
      <c r="H447">
        <f>(Table2[[#This Row],[1Y Return vs Nifty]]-AVERAGE(Table2[1Y Return vs Nifty]))/_xlfn.STDEV.P(Table2[1Y Return vs Nifty])</f>
        <v>-0.63176632957636292</v>
      </c>
      <c r="I447">
        <v>-6.7068000267262002</v>
      </c>
      <c r="J447">
        <f>(Table2[[#This Row],[1M Return vs Nifty]]-AVERAGE(Table2[1M Return vs Nifty]))/_xlfn.STDEV.P(Table2[1M Return vs Nifty])</f>
        <v>-0.58075937348914486</v>
      </c>
      <c r="K447">
        <v>-4.9107600122281196</v>
      </c>
      <c r="L447">
        <f>(Table2[[#This Row],[6M Return vs Nifty]]-AVERAGE(Table2[6M Return vs Nifty]))/_xlfn.STDEV.P(Table2[6M Return vs Nifty])</f>
        <v>-0.24658895809565273</v>
      </c>
      <c r="M447">
        <v>-8.8756675866943908</v>
      </c>
      <c r="N447">
        <f>(Table2[[#This Row],[1W Return vs Nifty]]-AVERAGE(Table2[1W Return vs Nifty]))/_xlfn.STDEV.P(Table2[1W Return vs Nifty])</f>
        <v>-0.97146150380225271</v>
      </c>
      <c r="O447">
        <v>3576.55</v>
      </c>
      <c r="P447">
        <v>3706.8950197496902</v>
      </c>
      <c r="Q447">
        <v>3624.9244767915102</v>
      </c>
      <c r="R447">
        <v>17.606985495020801</v>
      </c>
      <c r="S447" s="1">
        <f>(Table2[[#This Row],[Close Price]]-Table2[[#This Row],[20D EMA]])/Table2[[#This Row],[20D EMA]]</f>
        <v>-7.7155359214885921E-2</v>
      </c>
      <c r="T447" s="1">
        <f>(Table2[[#This Row],[Close Price]]-Table2[[#This Row],[50D EMA]])/Table2[[#This Row],[50D EMA]]</f>
        <v>-0.109605213415816</v>
      </c>
      <c r="U447" s="1">
        <f>(Table2[[#This Row],[Close Price]]-Table2[[#This Row],[200D EMA]])/Table2[[#This Row],[200D EMA]]</f>
        <v>-8.9470685215096143E-2</v>
      </c>
      <c r="V447">
        <v>0.57223713443295798</v>
      </c>
      <c r="W447">
        <v>3293.2</v>
      </c>
      <c r="X447">
        <v>3380.75</v>
      </c>
      <c r="Y447">
        <v>3258.5</v>
      </c>
      <c r="Z447">
        <v>3380.75</v>
      </c>
      <c r="AA447">
        <v>3258.5</v>
      </c>
      <c r="AB447">
        <v>3873.4</v>
      </c>
      <c r="AC447" s="1">
        <f>(Table2[[#This Row],[Close Price]]/Table2[[#This Row],[Day Low]])-1</f>
        <v>2.2470545366208849E-3</v>
      </c>
      <c r="AD447" s="1">
        <f>(Table2[[#This Row],[Day High]]/Table2[[#This Row],[Close Price]])-1</f>
        <v>2.4283463612676526E-2</v>
      </c>
      <c r="AE447" s="1">
        <f>(Table2[[#This Row],[Close Price]]/Table2[[#This Row],[Current Week Low]])-1</f>
        <v>1.2920055240141171E-2</v>
      </c>
      <c r="AF447" s="1">
        <f>(Table2[[#This Row],[Current Week High]]/Table2[[#This Row],[Close Price]])-1</f>
        <v>2.4283463612676526E-2</v>
      </c>
      <c r="AG447" s="1">
        <f>(Table2[[#This Row],[Close Price]]/Table2[[#This Row],[Current Month Low]])-1</f>
        <v>1.2920055240141171E-2</v>
      </c>
      <c r="AH447" s="1">
        <f>(Table2[[#This Row],[Current Month High]]/Table2[[#This Row],[Close Price]])-1</f>
        <v>0.17354420408410598</v>
      </c>
      <c r="AI447">
        <v>45.970429618857104</v>
      </c>
      <c r="AJ447">
        <v>30.742721330956599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-0.11</v>
      </c>
      <c r="AM447" t="s">
        <v>3146</v>
      </c>
      <c r="AN447">
        <v>-11.59</v>
      </c>
      <c r="AO447" t="s">
        <v>3146</v>
      </c>
      <c r="AP447">
        <v>6.4069342162121998E-2</v>
      </c>
      <c r="AQ447">
        <f>(Table2[[#This Row],[Sharpe Ratio]]-AVERAGE(Table2[Sharpe Ratio]))/_xlfn.STDEV.P(Table2[Sharpe Ratio])</f>
        <v>8.5794651056691984E-2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538</v>
      </c>
      <c r="AT447">
        <f>_xlfn.RANK.AVG(Table2[[#This Row],[6M Return vs Nifty Z-Score]],Table2[6M Return vs Nifty Z-Score])</f>
        <v>408</v>
      </c>
      <c r="AU447">
        <f>_xlfn.RANK.AVG(Table2[[#This Row],[Sharpe Ratio Z-Score]],Table2[Sharpe Ratio Z-Score])</f>
        <v>313</v>
      </c>
      <c r="AV447">
        <f>(Table2[[#This Row],[Rank 1Y]]+Table2[[#This Row],[Rank 6M]]+Table2[[#This Row],[Rank Sharpe]])/3</f>
        <v>419.66666666666669</v>
      </c>
    </row>
    <row r="448" spans="1:48" x14ac:dyDescent="0.3">
      <c r="A448" t="s">
        <v>1978</v>
      </c>
      <c r="B448" t="s">
        <v>1979</v>
      </c>
      <c r="C448" t="s">
        <v>3101</v>
      </c>
      <c r="D448" t="s">
        <v>539</v>
      </c>
      <c r="E448">
        <v>3315.29350372</v>
      </c>
      <c r="F448">
        <v>56.92</v>
      </c>
      <c r="G448">
        <v>19.198948195574602</v>
      </c>
      <c r="H448">
        <f>(Table2[[#This Row],[1Y Return vs Nifty]]-AVERAGE(Table2[1Y Return vs Nifty]))/_xlfn.STDEV.P(Table2[1Y Return vs Nifty])</f>
        <v>7.8652971077785589E-3</v>
      </c>
      <c r="I448">
        <v>16.6462674730932</v>
      </c>
      <c r="J448">
        <f>(Table2[[#This Row],[1M Return vs Nifty]]-AVERAGE(Table2[1M Return vs Nifty]))/_xlfn.STDEV.P(Table2[1M Return vs Nifty])</f>
        <v>2.1189942208383363</v>
      </c>
      <c r="K448">
        <v>2.04381338252389</v>
      </c>
      <c r="L448">
        <f>(Table2[[#This Row],[6M Return vs Nifty]]-AVERAGE(Table2[6M Return vs Nifty]))/_xlfn.STDEV.P(Table2[6M Return vs Nifty])</f>
        <v>4.2257134879361592E-3</v>
      </c>
      <c r="M448">
        <v>-7.7032433546939103</v>
      </c>
      <c r="N448">
        <f>(Table2[[#This Row],[1W Return vs Nifty]]-AVERAGE(Table2[1W Return vs Nifty]))/_xlfn.STDEV.P(Table2[1W Return vs Nifty])</f>
        <v>-0.71625475283539952</v>
      </c>
      <c r="O448">
        <v>58.83</v>
      </c>
      <c r="P448">
        <v>56.728488276052801</v>
      </c>
      <c r="Q448">
        <v>50.5638830045852</v>
      </c>
      <c r="R448">
        <v>40.191404819717498</v>
      </c>
      <c r="S448" s="1">
        <f>(Table2[[#This Row],[Close Price]]-Table2[[#This Row],[20D EMA]])/Table2[[#This Row],[20D EMA]]</f>
        <v>-3.2466428692843732E-2</v>
      </c>
      <c r="T448" s="1">
        <f>(Table2[[#This Row],[Close Price]]-Table2[[#This Row],[50D EMA]])/Table2[[#This Row],[50D EMA]]</f>
        <v>3.3759356148407231E-3</v>
      </c>
      <c r="U448" s="1">
        <f>(Table2[[#This Row],[Close Price]]-Table2[[#This Row],[200D EMA]])/Table2[[#This Row],[200D EMA]]</f>
        <v>0.12570468519671285</v>
      </c>
      <c r="V448">
        <v>0.95204331242436302</v>
      </c>
      <c r="W448">
        <v>55.88</v>
      </c>
      <c r="X448">
        <v>57.6</v>
      </c>
      <c r="Y448">
        <v>55.69</v>
      </c>
      <c r="Z448">
        <v>58.14</v>
      </c>
      <c r="AA448">
        <v>47.05</v>
      </c>
      <c r="AB448">
        <v>69</v>
      </c>
      <c r="AC448" s="1">
        <f>(Table2[[#This Row],[Close Price]]/Table2[[#This Row],[Day Low]])-1</f>
        <v>1.8611309949892574E-2</v>
      </c>
      <c r="AD448" s="1">
        <f>(Table2[[#This Row],[Day High]]/Table2[[#This Row],[Close Price]])-1</f>
        <v>1.1946591707659771E-2</v>
      </c>
      <c r="AE448" s="1">
        <f>(Table2[[#This Row],[Close Price]]/Table2[[#This Row],[Current Week Low]])-1</f>
        <v>2.208655054767461E-2</v>
      </c>
      <c r="AF448" s="1">
        <f>(Table2[[#This Row],[Current Week High]]/Table2[[#This Row],[Close Price]])-1</f>
        <v>2.1433591004919261E-2</v>
      </c>
      <c r="AG448" s="1">
        <f>(Table2[[#This Row],[Close Price]]/Table2[[#This Row],[Current Month Low]])-1</f>
        <v>0.20977683315621687</v>
      </c>
      <c r="AH448" s="1">
        <f>(Table2[[#This Row],[Current Month High]]/Table2[[#This Row],[Close Price]])-1</f>
        <v>0.21222768798313418</v>
      </c>
      <c r="AI448">
        <v>21.2227687983134</v>
      </c>
      <c r="AJ448">
        <v>71.187969924811995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0.03</v>
      </c>
      <c r="AM448" t="s">
        <v>3147</v>
      </c>
      <c r="AN448">
        <v>-12.71</v>
      </c>
      <c r="AO448" t="s">
        <v>3146</v>
      </c>
      <c r="AP448">
        <v>-4.1901439099245999E-2</v>
      </c>
      <c r="AQ448">
        <f>(Table2[[#This Row],[Sharpe Ratio]]-AVERAGE(Table2[Sharpe Ratio]))/_xlfn.STDEV.P(Table2[Sharpe Ratio])</f>
        <v>-1.1737445376674098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0.2410859409312418</v>
      </c>
      <c r="AS448">
        <f>_xlfn.RANK.AVG(Table2[[#This Row],[1Y Return vs Nifty Z-Score]],Table2[1Y Return vs Nifty Z-Score])</f>
        <v>294</v>
      </c>
      <c r="AT448">
        <f>_xlfn.RANK.AVG(Table2[[#This Row],[6M Return vs Nifty Z-Score]],Table2[6M Return vs Nifty Z-Score])</f>
        <v>326</v>
      </c>
      <c r="AU448">
        <f>_xlfn.RANK.AVG(Table2[[#This Row],[Sharpe Ratio Z-Score]],Table2[Sharpe Ratio Z-Score])</f>
        <v>643</v>
      </c>
      <c r="AV448">
        <f>(Table2[[#This Row],[Rank 1Y]]+Table2[[#This Row],[Rank 6M]]+Table2[[#This Row],[Rank Sharpe]])/3</f>
        <v>421</v>
      </c>
    </row>
    <row r="449" spans="1:48" x14ac:dyDescent="0.3">
      <c r="A449" t="s">
        <v>1466</v>
      </c>
      <c r="B449" t="s">
        <v>1467</v>
      </c>
      <c r="C449" t="s">
        <v>3112</v>
      </c>
      <c r="D449" t="s">
        <v>117</v>
      </c>
      <c r="E449">
        <v>6792.9367499999998</v>
      </c>
      <c r="F449">
        <v>625</v>
      </c>
      <c r="G449">
        <v>-18.9388201308963</v>
      </c>
      <c r="H449">
        <f>(Table2[[#This Row],[1Y Return vs Nifty]]-AVERAGE(Table2[1Y Return vs Nifty]))/_xlfn.STDEV.P(Table2[1Y Return vs Nifty])</f>
        <v>-0.67113134546811548</v>
      </c>
      <c r="I449">
        <v>-7.8045845803370897</v>
      </c>
      <c r="J449">
        <f>(Table2[[#This Row],[1M Return vs Nifty]]-AVERAGE(Table2[1M Return vs Nifty]))/_xlfn.STDEV.P(Table2[1M Return vs Nifty])</f>
        <v>-0.70766980161303517</v>
      </c>
      <c r="K449">
        <v>-5.71132317478944</v>
      </c>
      <c r="L449">
        <f>(Table2[[#This Row],[6M Return vs Nifty]]-AVERAGE(Table2[6M Return vs Nifty]))/_xlfn.STDEV.P(Table2[6M Return vs Nifty])</f>
        <v>-0.27546103626672463</v>
      </c>
      <c r="M449">
        <v>-4.0468389310495203</v>
      </c>
      <c r="N449">
        <f>(Table2[[#This Row],[1W Return vs Nifty]]-AVERAGE(Table2[1W Return vs Nifty]))/_xlfn.STDEV.P(Table2[1W Return vs Nifty])</f>
        <v>7.965091655435734E-2</v>
      </c>
      <c r="O449">
        <v>660</v>
      </c>
      <c r="P449">
        <v>664.25927496638894</v>
      </c>
      <c r="Q449">
        <v>618.57304494724701</v>
      </c>
      <c r="R449">
        <v>33.758118947116202</v>
      </c>
      <c r="S449" s="1">
        <f>(Table2[[#This Row],[Close Price]]-Table2[[#This Row],[20D EMA]])/Table2[[#This Row],[20D EMA]]</f>
        <v>-5.3030303030303032E-2</v>
      </c>
      <c r="T449" s="1">
        <f>(Table2[[#This Row],[Close Price]]-Table2[[#This Row],[50D EMA]])/Table2[[#This Row],[50D EMA]]</f>
        <v>-5.9102336159890932E-2</v>
      </c>
      <c r="U449" s="1">
        <f>(Table2[[#This Row],[Close Price]]-Table2[[#This Row],[200D EMA]])/Table2[[#This Row],[200D EMA]]</f>
        <v>1.0389969471270914E-2</v>
      </c>
      <c r="V449">
        <v>0.55068242171425197</v>
      </c>
      <c r="W449">
        <v>619.95000000000005</v>
      </c>
      <c r="X449">
        <v>637.1</v>
      </c>
      <c r="Y449">
        <v>600.04999999999995</v>
      </c>
      <c r="Z449">
        <v>637.1</v>
      </c>
      <c r="AA449">
        <v>597</v>
      </c>
      <c r="AB449">
        <v>743.95</v>
      </c>
      <c r="AC449" s="1">
        <f>(Table2[[#This Row],[Close Price]]/Table2[[#This Row],[Day Low]])-1</f>
        <v>8.1458182111460165E-3</v>
      </c>
      <c r="AD449" s="1">
        <f>(Table2[[#This Row],[Day High]]/Table2[[#This Row],[Close Price]])-1</f>
        <v>1.9360000000000044E-2</v>
      </c>
      <c r="AE449" s="1">
        <f>(Table2[[#This Row],[Close Price]]/Table2[[#This Row],[Current Week Low]])-1</f>
        <v>4.1579868344304716E-2</v>
      </c>
      <c r="AF449" s="1">
        <f>(Table2[[#This Row],[Current Week High]]/Table2[[#This Row],[Close Price]])-1</f>
        <v>1.9360000000000044E-2</v>
      </c>
      <c r="AG449" s="1">
        <f>(Table2[[#This Row],[Close Price]]/Table2[[#This Row],[Current Month Low]])-1</f>
        <v>4.690117252931314E-2</v>
      </c>
      <c r="AH449" s="1">
        <f>(Table2[[#This Row],[Current Month High]]/Table2[[#This Row],[Close Price]])-1</f>
        <v>0.19032000000000004</v>
      </c>
      <c r="AI449">
        <v>34.664000000000001</v>
      </c>
      <c r="AJ449">
        <v>33.675542722703398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</v>
      </c>
      <c r="AM449">
        <v>0</v>
      </c>
      <c r="AN449">
        <v>-13.45</v>
      </c>
      <c r="AO449" t="s">
        <v>3146</v>
      </c>
      <c r="AP449">
        <v>6.6522059380887996E-2</v>
      </c>
      <c r="AQ449">
        <f>(Table2[[#This Row],[Sharpe Ratio]]-AVERAGE(Table2[Sharpe Ratio]))/_xlfn.STDEV.P(Table2[Sharpe Ratio])</f>
        <v>0.11494696473337122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544</v>
      </c>
      <c r="AT449">
        <f>_xlfn.RANK.AVG(Table2[[#This Row],[6M Return vs Nifty Z-Score]],Table2[6M Return vs Nifty Z-Score])</f>
        <v>420</v>
      </c>
      <c r="AU449">
        <f>_xlfn.RANK.AVG(Table2[[#This Row],[Sharpe Ratio Z-Score]],Table2[Sharpe Ratio Z-Score])</f>
        <v>307</v>
      </c>
      <c r="AV449">
        <f>(Table2[[#This Row],[Rank 1Y]]+Table2[[#This Row],[Rank 6M]]+Table2[[#This Row],[Rank Sharpe]])/3</f>
        <v>423.66666666666669</v>
      </c>
    </row>
    <row r="450" spans="1:48" x14ac:dyDescent="0.3">
      <c r="A450" t="s">
        <v>400</v>
      </c>
      <c r="B450" t="s">
        <v>401</v>
      </c>
      <c r="C450" t="s">
        <v>3107</v>
      </c>
      <c r="D450" t="s">
        <v>402</v>
      </c>
      <c r="E450">
        <v>56072.617545449997</v>
      </c>
      <c r="F450">
        <v>2900.55</v>
      </c>
      <c r="G450">
        <v>-15.882865447417799</v>
      </c>
      <c r="H450">
        <f>(Table2[[#This Row],[1Y Return vs Nifty]]-AVERAGE(Table2[1Y Return vs Nifty]))/_xlfn.STDEV.P(Table2[1Y Return vs Nifty])</f>
        <v>-0.61672378411886475</v>
      </c>
      <c r="I450">
        <v>3.3570161752660899</v>
      </c>
      <c r="J450">
        <f>(Table2[[#This Row],[1M Return vs Nifty]]-AVERAGE(Table2[1M Return vs Nifty]))/_xlfn.STDEV.P(Table2[1M Return vs Nifty])</f>
        <v>0.58267767666240133</v>
      </c>
      <c r="K450">
        <v>13.005114939277099</v>
      </c>
      <c r="L450">
        <f>(Table2[[#This Row],[6M Return vs Nifty]]-AVERAGE(Table2[6M Return vs Nifty]))/_xlfn.STDEV.P(Table2[6M Return vs Nifty])</f>
        <v>0.39954187366540345</v>
      </c>
      <c r="M450">
        <v>-1.2848639619498701</v>
      </c>
      <c r="N450">
        <f>(Table2[[#This Row],[1W Return vs Nifty]]-AVERAGE(Table2[1W Return vs Nifty]))/_xlfn.STDEV.P(Table2[1W Return vs Nifty])</f>
        <v>0.6808621836679557</v>
      </c>
      <c r="O450">
        <v>2967.94</v>
      </c>
      <c r="P450">
        <v>2990.3208663466899</v>
      </c>
      <c r="Q450">
        <v>2836.6291698269902</v>
      </c>
      <c r="R450">
        <v>35.249478491124499</v>
      </c>
      <c r="S450" s="1">
        <f>(Table2[[#This Row],[Close Price]]-Table2[[#This Row],[20D EMA]])/Table2[[#This Row],[20D EMA]]</f>
        <v>-2.2705984622330595E-2</v>
      </c>
      <c r="T450" s="1">
        <f>(Table2[[#This Row],[Close Price]]-Table2[[#This Row],[50D EMA]])/Table2[[#This Row],[50D EMA]]</f>
        <v>-3.002047952678864E-2</v>
      </c>
      <c r="U450" s="1">
        <f>(Table2[[#This Row],[Close Price]]-Table2[[#This Row],[200D EMA]])/Table2[[#This Row],[200D EMA]]</f>
        <v>2.2534080539300325E-2</v>
      </c>
      <c r="V450">
        <v>0.60404060317095598</v>
      </c>
      <c r="W450">
        <v>2849.05</v>
      </c>
      <c r="X450">
        <v>2957.55</v>
      </c>
      <c r="Y450">
        <v>2849.05</v>
      </c>
      <c r="Z450">
        <v>2979.95</v>
      </c>
      <c r="AA450">
        <v>2779</v>
      </c>
      <c r="AB450">
        <v>3105.45</v>
      </c>
      <c r="AC450" s="1">
        <f>(Table2[[#This Row],[Close Price]]/Table2[[#This Row],[Day Low]])-1</f>
        <v>1.8076200838876177E-2</v>
      </c>
      <c r="AD450" s="1">
        <f>(Table2[[#This Row],[Day High]]/Table2[[#This Row],[Close Price]])-1</f>
        <v>1.9651445415524549E-2</v>
      </c>
      <c r="AE450" s="1">
        <f>(Table2[[#This Row],[Close Price]]/Table2[[#This Row],[Current Week Low]])-1</f>
        <v>1.8076200838876177E-2</v>
      </c>
      <c r="AF450" s="1">
        <f>(Table2[[#This Row],[Current Week High]]/Table2[[#This Row],[Close Price]])-1</f>
        <v>2.7374118701625427E-2</v>
      </c>
      <c r="AG450" s="1">
        <f>(Table2[[#This Row],[Close Price]]/Table2[[#This Row],[Current Month Low]])-1</f>
        <v>4.3738754947822978E-2</v>
      </c>
      <c r="AH450" s="1">
        <f>(Table2[[#This Row],[Current Month High]]/Table2[[#This Row],[Close Price]])-1</f>
        <v>7.0641774835806803E-2</v>
      </c>
      <c r="AI450">
        <v>16.357242591922201</v>
      </c>
      <c r="AJ450">
        <v>32.215789953505301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0.02</v>
      </c>
      <c r="AM450" t="s">
        <v>3147</v>
      </c>
      <c r="AN450">
        <v>-4.0599999999999996</v>
      </c>
      <c r="AO450" t="s">
        <v>3146</v>
      </c>
      <c r="AP450">
        <v>-8.3156214075299996E-4</v>
      </c>
      <c r="AQ450">
        <f>(Table2[[#This Row],[Sharpe Ratio]]-AVERAGE(Table2[Sharpe Ratio]))/_xlfn.STDEV.P(Table2[Sharpe Ratio])</f>
        <v>-0.68559941983805794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528</v>
      </c>
      <c r="AT450">
        <f>_xlfn.RANK.AVG(Table2[[#This Row],[6M Return vs Nifty Z-Score]],Table2[6M Return vs Nifty Z-Score])</f>
        <v>194</v>
      </c>
      <c r="AU450">
        <f>_xlfn.RANK.AVG(Table2[[#This Row],[Sharpe Ratio Z-Score]],Table2[Sharpe Ratio Z-Score])</f>
        <v>551</v>
      </c>
      <c r="AV450">
        <f>(Table2[[#This Row],[Rank 1Y]]+Table2[[#This Row],[Rank 6M]]+Table2[[#This Row],[Rank Sharpe]])/3</f>
        <v>424.33333333333331</v>
      </c>
    </row>
    <row r="451" spans="1:48" x14ac:dyDescent="0.3">
      <c r="A451" t="s">
        <v>618</v>
      </c>
      <c r="B451" t="s">
        <v>619</v>
      </c>
      <c r="C451" t="s">
        <v>586</v>
      </c>
      <c r="D451" t="s">
        <v>586</v>
      </c>
      <c r="E451">
        <v>30440.245770000001</v>
      </c>
      <c r="F451">
        <v>890.55</v>
      </c>
      <c r="G451">
        <v>-20.938058312058299</v>
      </c>
      <c r="H451">
        <f>(Table2[[#This Row],[1Y Return vs Nifty]]-AVERAGE(Table2[1Y Return vs Nifty]))/_xlfn.STDEV.P(Table2[1Y Return vs Nifty])</f>
        <v>-0.7067253529910027</v>
      </c>
      <c r="I451">
        <v>-3.0371204957404499E-3</v>
      </c>
      <c r="J451">
        <f>(Table2[[#This Row],[1M Return vs Nifty]]-AVERAGE(Table2[1M Return vs Nifty]))/_xlfn.STDEV.P(Table2[1M Return vs Nifty])</f>
        <v>0.1942355175141415</v>
      </c>
      <c r="K451">
        <v>-2.31198176943834</v>
      </c>
      <c r="L451">
        <f>(Table2[[#This Row],[6M Return vs Nifty]]-AVERAGE(Table2[6M Return vs Nifty]))/_xlfn.STDEV.P(Table2[6M Return vs Nifty])</f>
        <v>-0.15286477481566055</v>
      </c>
      <c r="M451">
        <v>-1.92973999803815</v>
      </c>
      <c r="N451">
        <f>(Table2[[#This Row],[1W Return vs Nifty]]-AVERAGE(Table2[1W Return vs Nifty]))/_xlfn.STDEV.P(Table2[1W Return vs Nifty])</f>
        <v>0.54048917409132868</v>
      </c>
      <c r="O451">
        <v>918.25</v>
      </c>
      <c r="P451">
        <v>908.56357276529002</v>
      </c>
      <c r="Q451">
        <v>849.09962185726999</v>
      </c>
      <c r="R451">
        <v>34.2087923997193</v>
      </c>
      <c r="S451" s="1">
        <f>(Table2[[#This Row],[Close Price]]-Table2[[#This Row],[20D EMA]])/Table2[[#This Row],[20D EMA]]</f>
        <v>-3.0166076776477042E-2</v>
      </c>
      <c r="T451" s="1">
        <f>(Table2[[#This Row],[Close Price]]-Table2[[#This Row],[50D EMA]])/Table2[[#This Row],[50D EMA]]</f>
        <v>-1.9826430758680135E-2</v>
      </c>
      <c r="U451" s="1">
        <f>(Table2[[#This Row],[Close Price]]-Table2[[#This Row],[200D EMA]])/Table2[[#This Row],[200D EMA]]</f>
        <v>4.8816860914463571E-2</v>
      </c>
      <c r="V451">
        <v>0.42625115079584702</v>
      </c>
      <c r="W451">
        <v>868.25</v>
      </c>
      <c r="X451">
        <v>909.45</v>
      </c>
      <c r="Y451">
        <v>868.25</v>
      </c>
      <c r="Z451">
        <v>909.45</v>
      </c>
      <c r="AA451">
        <v>863.25</v>
      </c>
      <c r="AB451">
        <v>986.5</v>
      </c>
      <c r="AC451" s="1">
        <f>(Table2[[#This Row],[Close Price]]/Table2[[#This Row],[Day Low]])-1</f>
        <v>2.5683846818312706E-2</v>
      </c>
      <c r="AD451" s="1">
        <f>(Table2[[#This Row],[Day High]]/Table2[[#This Row],[Close Price]])-1</f>
        <v>2.1222839818090034E-2</v>
      </c>
      <c r="AE451" s="1">
        <f>(Table2[[#This Row],[Close Price]]/Table2[[#This Row],[Current Week Low]])-1</f>
        <v>2.5683846818312706E-2</v>
      </c>
      <c r="AF451" s="1">
        <f>(Table2[[#This Row],[Current Week High]]/Table2[[#This Row],[Close Price]])-1</f>
        <v>2.1222839818090034E-2</v>
      </c>
      <c r="AG451" s="1">
        <f>(Table2[[#This Row],[Close Price]]/Table2[[#This Row],[Current Month Low]])-1</f>
        <v>3.1624674196350844E-2</v>
      </c>
      <c r="AH451" s="1">
        <f>(Table2[[#This Row],[Current Month High]]/Table2[[#This Row],[Close Price]])-1</f>
        <v>0.10774240637808097</v>
      </c>
      <c r="AI451">
        <v>18.241536129358199</v>
      </c>
      <c r="AJ451">
        <v>25.4295774647887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0.01</v>
      </c>
      <c r="AM451" t="s">
        <v>3147</v>
      </c>
      <c r="AN451">
        <v>-5.26</v>
      </c>
      <c r="AO451" t="s">
        <v>3146</v>
      </c>
      <c r="AP451">
        <v>5.7731873075843002E-2</v>
      </c>
      <c r="AQ451">
        <f>(Table2[[#This Row],[Sharpe Ratio]]-AVERAGE(Table2[Sharpe Ratio]))/_xlfn.STDEV.P(Table2[Sharpe Ratio])</f>
        <v>1.0469258750597022E-2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-0.11439617745059605</v>
      </c>
      <c r="AS451">
        <f>_xlfn.RANK.AVG(Table2[[#This Row],[1Y Return vs Nifty Z-Score]],Table2[1Y Return vs Nifty Z-Score])</f>
        <v>559</v>
      </c>
      <c r="AT451">
        <f>_xlfn.RANK.AVG(Table2[[#This Row],[6M Return vs Nifty Z-Score]],Table2[6M Return vs Nifty Z-Score])</f>
        <v>382</v>
      </c>
      <c r="AU451">
        <f>_xlfn.RANK.AVG(Table2[[#This Row],[Sharpe Ratio Z-Score]],Table2[Sharpe Ratio Z-Score])</f>
        <v>332</v>
      </c>
      <c r="AV451">
        <f>(Table2[[#This Row],[Rank 1Y]]+Table2[[#This Row],[Rank 6M]]+Table2[[#This Row],[Rank Sharpe]])/3</f>
        <v>424.33333333333331</v>
      </c>
    </row>
    <row r="452" spans="1:48" x14ac:dyDescent="0.3">
      <c r="A452" t="s">
        <v>626</v>
      </c>
      <c r="B452" t="s">
        <v>627</v>
      </c>
      <c r="C452" t="s">
        <v>3117</v>
      </c>
      <c r="D452" t="s">
        <v>628</v>
      </c>
      <c r="E452">
        <v>29231.226688499999</v>
      </c>
      <c r="F452">
        <v>741.75</v>
      </c>
      <c r="G452">
        <v>-10.901945738867401</v>
      </c>
      <c r="H452">
        <f>(Table2[[#This Row],[1Y Return vs Nifty]]-AVERAGE(Table2[1Y Return vs Nifty]))/_xlfn.STDEV.P(Table2[1Y Return vs Nifty])</f>
        <v>-0.52804455857806654</v>
      </c>
      <c r="I452">
        <v>-5.9988976208373996</v>
      </c>
      <c r="J452">
        <f>(Table2[[#This Row],[1M Return vs Nifty]]-AVERAGE(Table2[1M Return vs Nifty]))/_xlfn.STDEV.P(Table2[1M Return vs Nifty])</f>
        <v>-0.49892164211847417</v>
      </c>
      <c r="K452">
        <v>5.0359870845229802</v>
      </c>
      <c r="L452">
        <f>(Table2[[#This Row],[6M Return vs Nifty]]-AVERAGE(Table2[6M Return vs Nifty]))/_xlfn.STDEV.P(Table2[6M Return vs Nifty])</f>
        <v>0.11213758985899777</v>
      </c>
      <c r="M452">
        <v>-3.2214325047058301</v>
      </c>
      <c r="N452">
        <f>(Table2[[#This Row],[1W Return vs Nifty]]-AVERAGE(Table2[1W Return vs Nifty]))/_xlfn.STDEV.P(Table2[1W Return vs Nifty])</f>
        <v>0.25932077200839238</v>
      </c>
      <c r="O452">
        <v>767.41</v>
      </c>
      <c r="P452">
        <v>787.84371053180996</v>
      </c>
      <c r="Q452">
        <v>734.27954320943797</v>
      </c>
      <c r="R452">
        <v>35.693820273847599</v>
      </c>
      <c r="S452" s="1">
        <f>(Table2[[#This Row],[Close Price]]-Table2[[#This Row],[20D EMA]])/Table2[[#This Row],[20D EMA]]</f>
        <v>-3.3437145723928502E-2</v>
      </c>
      <c r="T452" s="1">
        <f>(Table2[[#This Row],[Close Price]]-Table2[[#This Row],[50D EMA]])/Table2[[#This Row],[50D EMA]]</f>
        <v>-5.8506160442273254E-2</v>
      </c>
      <c r="U452" s="1">
        <f>(Table2[[#This Row],[Close Price]]-Table2[[#This Row],[200D EMA]])/Table2[[#This Row],[200D EMA]]</f>
        <v>1.0173859342328475E-2</v>
      </c>
      <c r="V452">
        <v>0.48606290277098102</v>
      </c>
      <c r="W452">
        <v>726.2</v>
      </c>
      <c r="X452">
        <v>744.4</v>
      </c>
      <c r="Y452">
        <v>718.25</v>
      </c>
      <c r="Z452">
        <v>744.4</v>
      </c>
      <c r="AA452">
        <v>718.25</v>
      </c>
      <c r="AB452">
        <v>853</v>
      </c>
      <c r="AC452" s="1">
        <f>(Table2[[#This Row],[Close Price]]/Table2[[#This Row],[Day Low]])-1</f>
        <v>2.1412833930046782E-2</v>
      </c>
      <c r="AD452" s="1">
        <f>(Table2[[#This Row],[Day High]]/Table2[[#This Row],[Close Price]])-1</f>
        <v>3.572632288506794E-3</v>
      </c>
      <c r="AE452" s="1">
        <f>(Table2[[#This Row],[Close Price]]/Table2[[#This Row],[Current Week Low]])-1</f>
        <v>3.2718412808910635E-2</v>
      </c>
      <c r="AF452" s="1">
        <f>(Table2[[#This Row],[Current Week High]]/Table2[[#This Row],[Close Price]])-1</f>
        <v>3.572632288506794E-3</v>
      </c>
      <c r="AG452" s="1">
        <f>(Table2[[#This Row],[Close Price]]/Table2[[#This Row],[Current Month Low]])-1</f>
        <v>3.2718412808910635E-2</v>
      </c>
      <c r="AH452" s="1">
        <f>(Table2[[#This Row],[Current Month High]]/Table2[[#This Row],[Close Price]])-1</f>
        <v>0.14998314796090328</v>
      </c>
      <c r="AI452">
        <v>24.165824064711799</v>
      </c>
      <c r="AJ452">
        <v>30.681818181818102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-0.12</v>
      </c>
      <c r="AM452" t="s">
        <v>3146</v>
      </c>
      <c r="AN452">
        <v>-5.37</v>
      </c>
      <c r="AO452" t="s">
        <v>3146</v>
      </c>
      <c r="AP452">
        <v>1.0446926005969999E-3</v>
      </c>
      <c r="AQ452">
        <f>(Table2[[#This Row],[Sharpe Ratio]]-AVERAGE(Table2[Sharpe Ratio]))/_xlfn.STDEV.P(Table2[Sharpe Ratio])</f>
        <v>-0.66329877859874264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493</v>
      </c>
      <c r="AT452">
        <f>_xlfn.RANK.AVG(Table2[[#This Row],[6M Return vs Nifty Z-Score]],Table2[6M Return vs Nifty Z-Score])</f>
        <v>289</v>
      </c>
      <c r="AU452">
        <f>_xlfn.RANK.AVG(Table2[[#This Row],[Sharpe Ratio Z-Score]],Table2[Sharpe Ratio Z-Score])</f>
        <v>491</v>
      </c>
      <c r="AV452">
        <f>(Table2[[#This Row],[Rank 1Y]]+Table2[[#This Row],[Rank 6M]]+Table2[[#This Row],[Rank Sharpe]])/3</f>
        <v>424.33333333333331</v>
      </c>
    </row>
    <row r="453" spans="1:48" x14ac:dyDescent="0.3">
      <c r="A453" t="s">
        <v>1344</v>
      </c>
      <c r="B453" t="s">
        <v>1345</v>
      </c>
      <c r="C453" t="s">
        <v>3109</v>
      </c>
      <c r="D453" t="s">
        <v>75</v>
      </c>
      <c r="E453">
        <v>8099.3713762629995</v>
      </c>
      <c r="F453">
        <v>200.39</v>
      </c>
      <c r="G453">
        <v>-1.3830644752191501</v>
      </c>
      <c r="H453">
        <f>(Table2[[#This Row],[1Y Return vs Nifty]]-AVERAGE(Table2[1Y Return vs Nifty]))/_xlfn.STDEV.P(Table2[1Y Return vs Nifty])</f>
        <v>-0.35857243939772987</v>
      </c>
      <c r="I453">
        <v>6.8782059946254099</v>
      </c>
      <c r="J453">
        <f>(Table2[[#This Row],[1M Return vs Nifty]]-AVERAGE(Table2[1M Return vs Nifty]))/_xlfn.STDEV.P(Table2[1M Return vs Nifty])</f>
        <v>0.98974817698096429</v>
      </c>
      <c r="K453">
        <v>-19.969381932798999</v>
      </c>
      <c r="L453">
        <f>(Table2[[#This Row],[6M Return vs Nifty]]-AVERAGE(Table2[6M Return vs Nifty]))/_xlfn.STDEV.P(Table2[6M Return vs Nifty])</f>
        <v>-0.7896737883398085</v>
      </c>
      <c r="M453">
        <v>-1.8152131855379701</v>
      </c>
      <c r="N453">
        <f>(Table2[[#This Row],[1W Return vs Nifty]]-AVERAGE(Table2[1W Return vs Nifty]))/_xlfn.STDEV.P(Table2[1W Return vs Nifty])</f>
        <v>0.56541873023577127</v>
      </c>
      <c r="O453">
        <v>205.22</v>
      </c>
      <c r="P453">
        <v>208.88105030280499</v>
      </c>
      <c r="Q453">
        <v>203.61264491983701</v>
      </c>
      <c r="R453">
        <v>43.089139799044403</v>
      </c>
      <c r="S453" s="1">
        <f>(Table2[[#This Row],[Close Price]]-Table2[[#This Row],[20D EMA]])/Table2[[#This Row],[20D EMA]]</f>
        <v>-2.3535717766299643E-2</v>
      </c>
      <c r="T453" s="1">
        <f>(Table2[[#This Row],[Close Price]]-Table2[[#This Row],[50D EMA]])/Table2[[#This Row],[50D EMA]]</f>
        <v>-4.0650170470207483E-2</v>
      </c>
      <c r="U453" s="1">
        <f>(Table2[[#This Row],[Close Price]]-Table2[[#This Row],[200D EMA]])/Table2[[#This Row],[200D EMA]]</f>
        <v>-1.5827331947413138E-2</v>
      </c>
      <c r="V453">
        <v>0.55822261942819396</v>
      </c>
      <c r="W453">
        <v>196.53</v>
      </c>
      <c r="X453">
        <v>205.51</v>
      </c>
      <c r="Y453">
        <v>191.25</v>
      </c>
      <c r="Z453">
        <v>206.22</v>
      </c>
      <c r="AA453">
        <v>190.5</v>
      </c>
      <c r="AB453">
        <v>217.24</v>
      </c>
      <c r="AC453" s="1">
        <f>(Table2[[#This Row],[Close Price]]/Table2[[#This Row],[Day Low]])-1</f>
        <v>1.9640767312878449E-2</v>
      </c>
      <c r="AD453" s="1">
        <f>(Table2[[#This Row],[Day High]]/Table2[[#This Row],[Close Price]])-1</f>
        <v>2.5550177154548548E-2</v>
      </c>
      <c r="AE453" s="1">
        <f>(Table2[[#This Row],[Close Price]]/Table2[[#This Row],[Current Week Low]])-1</f>
        <v>4.7790849673202462E-2</v>
      </c>
      <c r="AF453" s="1">
        <f>(Table2[[#This Row],[Current Week High]]/Table2[[#This Row],[Close Price]])-1</f>
        <v>2.9093268127152072E-2</v>
      </c>
      <c r="AG453" s="1">
        <f>(Table2[[#This Row],[Close Price]]/Table2[[#This Row],[Current Month Low]])-1</f>
        <v>5.1916010498687548E-2</v>
      </c>
      <c r="AH453" s="1">
        <f>(Table2[[#This Row],[Current Month High]]/Table2[[#This Row],[Close Price]])-1</f>
        <v>8.4086032237137731E-2</v>
      </c>
      <c r="AI453">
        <v>27.7508857727431</v>
      </c>
      <c r="AJ453">
        <v>31.188216039279801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0.05</v>
      </c>
      <c r="AM453" t="s">
        <v>3147</v>
      </c>
      <c r="AN453">
        <v>-3.89</v>
      </c>
      <c r="AO453" t="s">
        <v>3146</v>
      </c>
      <c r="AP453">
        <v>8.2531897672107002E-2</v>
      </c>
      <c r="AQ453">
        <f>(Table2[[#This Row],[Sharpe Ratio]]-AVERAGE(Table2[Sharpe Ratio]))/_xlfn.STDEV.P(Table2[Sharpe Ratio])</f>
        <v>0.30523544324511048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426</v>
      </c>
      <c r="AT453">
        <f>_xlfn.RANK.AVG(Table2[[#This Row],[6M Return vs Nifty Z-Score]],Table2[6M Return vs Nifty Z-Score])</f>
        <v>583</v>
      </c>
      <c r="AU453">
        <f>_xlfn.RANK.AVG(Table2[[#This Row],[Sharpe Ratio Z-Score]],Table2[Sharpe Ratio Z-Score])</f>
        <v>265</v>
      </c>
      <c r="AV453">
        <f>(Table2[[#This Row],[Rank 1Y]]+Table2[[#This Row],[Rank 6M]]+Table2[[#This Row],[Rank Sharpe]])/3</f>
        <v>424.66666666666669</v>
      </c>
    </row>
    <row r="454" spans="1:48" x14ac:dyDescent="0.3">
      <c r="A454" t="s">
        <v>163</v>
      </c>
      <c r="B454" t="s">
        <v>164</v>
      </c>
      <c r="C454" t="s">
        <v>3115</v>
      </c>
      <c r="D454" t="s">
        <v>165</v>
      </c>
      <c r="E454">
        <v>158127.9387045</v>
      </c>
      <c r="F454">
        <v>3109</v>
      </c>
      <c r="G454">
        <v>6.0101432043581999</v>
      </c>
      <c r="H454">
        <f>(Table2[[#This Row],[1Y Return vs Nifty]]-AVERAGE(Table2[1Y Return vs Nifty]))/_xlfn.STDEV.P(Table2[1Y Return vs Nifty])</f>
        <v>-0.22694535651949413</v>
      </c>
      <c r="I454">
        <v>0.48516963514949302</v>
      </c>
      <c r="J454">
        <f>(Table2[[#This Row],[1M Return vs Nifty]]-AVERAGE(Table2[1M Return vs Nifty]))/_xlfn.STDEV.P(Table2[1M Return vs Nifty])</f>
        <v>0.25067512414562027</v>
      </c>
      <c r="K454">
        <v>-5.1433621546889903</v>
      </c>
      <c r="L454">
        <f>(Table2[[#This Row],[6M Return vs Nifty]]-AVERAGE(Table2[6M Return vs Nifty]))/_xlfn.STDEV.P(Table2[6M Return vs Nifty])</f>
        <v>-0.25497768687303346</v>
      </c>
      <c r="M454">
        <v>0.75819482438227603</v>
      </c>
      <c r="N454">
        <f>(Table2[[#This Row],[1W Return vs Nifty]]-AVERAGE(Table2[1W Return vs Nifty]))/_xlfn.STDEV.P(Table2[1W Return vs Nifty])</f>
        <v>1.1255837960867405</v>
      </c>
      <c r="O454">
        <v>3166.07</v>
      </c>
      <c r="P454">
        <v>3175.3082119137798</v>
      </c>
      <c r="Q454">
        <v>3014.1484391867398</v>
      </c>
      <c r="R454">
        <v>39.885264849268403</v>
      </c>
      <c r="S454" s="1">
        <f>(Table2[[#This Row],[Close Price]]-Table2[[#This Row],[20D EMA]])/Table2[[#This Row],[20D EMA]]</f>
        <v>-1.8025501647152515E-2</v>
      </c>
      <c r="T454" s="1">
        <f>(Table2[[#This Row],[Close Price]]-Table2[[#This Row],[50D EMA]])/Table2[[#This Row],[50D EMA]]</f>
        <v>-2.0882449037542532E-2</v>
      </c>
      <c r="U454" s="1">
        <f>(Table2[[#This Row],[Close Price]]-Table2[[#This Row],[200D EMA]])/Table2[[#This Row],[200D EMA]]</f>
        <v>3.1468775585203931E-2</v>
      </c>
      <c r="V454">
        <v>1.21695967448141</v>
      </c>
      <c r="W454">
        <v>3079.05</v>
      </c>
      <c r="X454">
        <v>3173.4</v>
      </c>
      <c r="Y454">
        <v>3079.05</v>
      </c>
      <c r="Z454">
        <v>3208</v>
      </c>
      <c r="AA454">
        <v>3079.05</v>
      </c>
      <c r="AB454">
        <v>3396.4</v>
      </c>
      <c r="AC454" s="1">
        <f>(Table2[[#This Row],[Close Price]]/Table2[[#This Row],[Day Low]])-1</f>
        <v>9.7270261931439173E-3</v>
      </c>
      <c r="AD454" s="1">
        <f>(Table2[[#This Row],[Day High]]/Table2[[#This Row],[Close Price]])-1</f>
        <v>2.071405596654885E-2</v>
      </c>
      <c r="AE454" s="1">
        <f>(Table2[[#This Row],[Close Price]]/Table2[[#This Row],[Current Week Low]])-1</f>
        <v>9.7270261931439173E-3</v>
      </c>
      <c r="AF454" s="1">
        <f>(Table2[[#This Row],[Current Week High]]/Table2[[#This Row],[Close Price]])-1</f>
        <v>3.184303634609198E-2</v>
      </c>
      <c r="AG454" s="1">
        <f>(Table2[[#This Row],[Close Price]]/Table2[[#This Row],[Current Month Low]])-1</f>
        <v>9.7270261931439173E-3</v>
      </c>
      <c r="AH454" s="1">
        <f>(Table2[[#This Row],[Current Month High]]/Table2[[#This Row],[Close Price]])-1</f>
        <v>9.2441299453200454E-2</v>
      </c>
      <c r="AI454">
        <v>9.8423930524284398</v>
      </c>
      <c r="AJ454">
        <v>35.232709873858198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0.03</v>
      </c>
      <c r="AM454" t="s">
        <v>3147</v>
      </c>
      <c r="AN454">
        <v>-0.04</v>
      </c>
      <c r="AO454" t="s">
        <v>3146</v>
      </c>
      <c r="AP454">
        <v>3.8896036726019999E-3</v>
      </c>
      <c r="AQ454">
        <f>(Table2[[#This Row],[Sharpe Ratio]]-AVERAGE(Table2[Sharpe Ratio]))/_xlfn.STDEV.P(Table2[Sharpe Ratio])</f>
        <v>-0.629484958025055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380</v>
      </c>
      <c r="AT454">
        <f>_xlfn.RANK.AVG(Table2[[#This Row],[6M Return vs Nifty Z-Score]],Table2[6M Return vs Nifty Z-Score])</f>
        <v>411</v>
      </c>
      <c r="AU454">
        <f>_xlfn.RANK.AVG(Table2[[#This Row],[Sharpe Ratio Z-Score]],Table2[Sharpe Ratio Z-Score])</f>
        <v>486</v>
      </c>
      <c r="AV454">
        <f>(Table2[[#This Row],[Rank 1Y]]+Table2[[#This Row],[Rank 6M]]+Table2[[#This Row],[Rank Sharpe]])/3</f>
        <v>425.66666666666669</v>
      </c>
    </row>
    <row r="455" spans="1:48" x14ac:dyDescent="0.3">
      <c r="A455" t="s">
        <v>680</v>
      </c>
      <c r="B455" t="s">
        <v>681</v>
      </c>
      <c r="C455" t="s">
        <v>3112</v>
      </c>
      <c r="D455" t="s">
        <v>264</v>
      </c>
      <c r="E455">
        <v>26280.14368492</v>
      </c>
      <c r="F455">
        <v>1380.65</v>
      </c>
      <c r="G455">
        <v>-0.15217816973720799</v>
      </c>
      <c r="H455">
        <f>(Table2[[#This Row],[1Y Return vs Nifty]]-AVERAGE(Table2[1Y Return vs Nifty]))/_xlfn.STDEV.P(Table2[1Y Return vs Nifty])</f>
        <v>-0.33665800377421723</v>
      </c>
      <c r="I455">
        <v>-3.20186685777702</v>
      </c>
      <c r="J455">
        <f>(Table2[[#This Row],[1M Return vs Nifty]]-AVERAGE(Table2[1M Return vs Nifty]))/_xlfn.STDEV.P(Table2[1M Return vs Nifty])</f>
        <v>-0.17556823871332425</v>
      </c>
      <c r="K455">
        <v>-12.4499485842344</v>
      </c>
      <c r="L455">
        <f>(Table2[[#This Row],[6M Return vs Nifty]]-AVERAGE(Table2[6M Return vs Nifty]))/_xlfn.STDEV.P(Table2[6M Return vs Nifty])</f>
        <v>-0.51848760641841296</v>
      </c>
      <c r="M455">
        <v>-5.7267885700897203</v>
      </c>
      <c r="N455">
        <f>(Table2[[#This Row],[1W Return vs Nifty]]-AVERAGE(Table2[1W Return vs Nifty]))/_xlfn.STDEV.P(Table2[1W Return vs Nifty])</f>
        <v>-0.28603112708256695</v>
      </c>
      <c r="O455">
        <v>1440.21</v>
      </c>
      <c r="P455">
        <v>1487.80665547187</v>
      </c>
      <c r="Q455">
        <v>1440.94800383086</v>
      </c>
      <c r="R455">
        <v>33.654105327137401</v>
      </c>
      <c r="S455" s="1">
        <f>(Table2[[#This Row],[Close Price]]-Table2[[#This Row],[20D EMA]])/Table2[[#This Row],[20D EMA]]</f>
        <v>-4.1355080161920792E-2</v>
      </c>
      <c r="T455" s="1">
        <f>(Table2[[#This Row],[Close Price]]-Table2[[#This Row],[50D EMA]])/Table2[[#This Row],[50D EMA]]</f>
        <v>-7.2023239765575814E-2</v>
      </c>
      <c r="U455" s="1">
        <f>(Table2[[#This Row],[Close Price]]-Table2[[#This Row],[200D EMA]])/Table2[[#This Row],[200D EMA]]</f>
        <v>-4.1846065000647824E-2</v>
      </c>
      <c r="V455">
        <v>0.76082886072578404</v>
      </c>
      <c r="W455">
        <v>1340.5</v>
      </c>
      <c r="X455">
        <v>1389</v>
      </c>
      <c r="Y455">
        <v>1340.5</v>
      </c>
      <c r="Z455">
        <v>1389</v>
      </c>
      <c r="AA455">
        <v>1340.5</v>
      </c>
      <c r="AB455">
        <v>1536.75</v>
      </c>
      <c r="AC455" s="1">
        <f>(Table2[[#This Row],[Close Price]]/Table2[[#This Row],[Day Low]])-1</f>
        <v>2.9951510630361833E-2</v>
      </c>
      <c r="AD455" s="1">
        <f>(Table2[[#This Row],[Day High]]/Table2[[#This Row],[Close Price]])-1</f>
        <v>6.0478760004345489E-3</v>
      </c>
      <c r="AE455" s="1">
        <f>(Table2[[#This Row],[Close Price]]/Table2[[#This Row],[Current Week Low]])-1</f>
        <v>2.9951510630361833E-2</v>
      </c>
      <c r="AF455" s="1">
        <f>(Table2[[#This Row],[Current Week High]]/Table2[[#This Row],[Close Price]])-1</f>
        <v>6.0478760004345489E-3</v>
      </c>
      <c r="AG455" s="1">
        <f>(Table2[[#This Row],[Close Price]]/Table2[[#This Row],[Current Month Low]])-1</f>
        <v>2.9951510630361833E-2</v>
      </c>
      <c r="AH455" s="1">
        <f>(Table2[[#This Row],[Current Month High]]/Table2[[#This Row],[Close Price]])-1</f>
        <v>0.11306268786441165</v>
      </c>
      <c r="AI455">
        <v>33.353855068264899</v>
      </c>
      <c r="AJ455">
        <v>34.618759750389998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-0.05</v>
      </c>
      <c r="AM455" t="s">
        <v>3146</v>
      </c>
      <c r="AN455">
        <v>-5.95</v>
      </c>
      <c r="AO455" t="s">
        <v>3146</v>
      </c>
      <c r="AP455">
        <v>4.9652702002946997E-2</v>
      </c>
      <c r="AQ455">
        <f>(Table2[[#This Row],[Sharpe Ratio]]-AVERAGE(Table2[Sharpe Ratio]))/_xlfn.STDEV.P(Table2[Sharpe Ratio])</f>
        <v>-8.5557518230695004E-2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417</v>
      </c>
      <c r="AT455">
        <f>_xlfn.RANK.AVG(Table2[[#This Row],[6M Return vs Nifty Z-Score]],Table2[6M Return vs Nifty Z-Score])</f>
        <v>500</v>
      </c>
      <c r="AU455">
        <f>_xlfn.RANK.AVG(Table2[[#This Row],[Sharpe Ratio Z-Score]],Table2[Sharpe Ratio Z-Score])</f>
        <v>360</v>
      </c>
      <c r="AV455">
        <f>(Table2[[#This Row],[Rank 1Y]]+Table2[[#This Row],[Rank 6M]]+Table2[[#This Row],[Rank Sharpe]])/3</f>
        <v>425.66666666666669</v>
      </c>
    </row>
    <row r="456" spans="1:48" x14ac:dyDescent="0.3">
      <c r="A456" t="s">
        <v>1692</v>
      </c>
      <c r="B456" t="s">
        <v>1693</v>
      </c>
      <c r="C456" t="s">
        <v>3113</v>
      </c>
      <c r="D456" t="s">
        <v>1444</v>
      </c>
      <c r="E456">
        <v>4921.3130198099998</v>
      </c>
      <c r="F456">
        <v>869.9</v>
      </c>
      <c r="G456">
        <v>-27.3316843574001</v>
      </c>
      <c r="H456">
        <f>(Table2[[#This Row],[1Y Return vs Nifty]]-AVERAGE(Table2[1Y Return vs Nifty]))/_xlfn.STDEV.P(Table2[1Y Return vs Nifty])</f>
        <v>-0.82055609897253079</v>
      </c>
      <c r="I456">
        <v>4.43466406424632</v>
      </c>
      <c r="J456">
        <f>(Table2[[#This Row],[1M Return vs Nifty]]-AVERAGE(Table2[1M Return vs Nifty]))/_xlfn.STDEV.P(Table2[1M Return vs Nifty])</f>
        <v>0.70726018650682743</v>
      </c>
      <c r="K456">
        <v>-20.1175938926865</v>
      </c>
      <c r="L456">
        <f>(Table2[[#This Row],[6M Return vs Nifty]]-AVERAGE(Table2[6M Return vs Nifty]))/_xlfn.STDEV.P(Table2[6M Return vs Nifty])</f>
        <v>-0.79501900966883998</v>
      </c>
      <c r="M456">
        <v>-2.3012157904031199</v>
      </c>
      <c r="N456">
        <f>(Table2[[#This Row],[1W Return vs Nifty]]-AVERAGE(Table2[1W Return vs Nifty]))/_xlfn.STDEV.P(Table2[1W Return vs Nifty])</f>
        <v>0.45962840079381595</v>
      </c>
      <c r="O456">
        <v>873.8</v>
      </c>
      <c r="P456">
        <v>871.53738928100802</v>
      </c>
      <c r="Q456">
        <v>857.96145699383896</v>
      </c>
      <c r="R456">
        <v>48.116299587113801</v>
      </c>
      <c r="S456" s="1">
        <f>(Table2[[#This Row],[Close Price]]-Table2[[#This Row],[20D EMA]])/Table2[[#This Row],[20D EMA]]</f>
        <v>-4.463263904783678E-3</v>
      </c>
      <c r="T456" s="1">
        <f>(Table2[[#This Row],[Close Price]]-Table2[[#This Row],[50D EMA]])/Table2[[#This Row],[50D EMA]]</f>
        <v>-1.878736702689069E-3</v>
      </c>
      <c r="U456" s="1">
        <f>(Table2[[#This Row],[Close Price]]-Table2[[#This Row],[200D EMA]])/Table2[[#This Row],[200D EMA]]</f>
        <v>1.391501087705242E-2</v>
      </c>
      <c r="V456">
        <v>0.44740196132319998</v>
      </c>
      <c r="W456">
        <v>850</v>
      </c>
      <c r="X456">
        <v>891.75</v>
      </c>
      <c r="Y456">
        <v>849</v>
      </c>
      <c r="Z456">
        <v>891.75</v>
      </c>
      <c r="AA456">
        <v>799</v>
      </c>
      <c r="AB456">
        <v>923.35</v>
      </c>
      <c r="AC456" s="1">
        <f>(Table2[[#This Row],[Close Price]]/Table2[[#This Row],[Day Low]])-1</f>
        <v>2.3411764705882243E-2</v>
      </c>
      <c r="AD456" s="1">
        <f>(Table2[[#This Row],[Day High]]/Table2[[#This Row],[Close Price]])-1</f>
        <v>2.5117829635590283E-2</v>
      </c>
      <c r="AE456" s="1">
        <f>(Table2[[#This Row],[Close Price]]/Table2[[#This Row],[Current Week Low]])-1</f>
        <v>2.4617196702002353E-2</v>
      </c>
      <c r="AF456" s="1">
        <f>(Table2[[#This Row],[Current Week High]]/Table2[[#This Row],[Close Price]])-1</f>
        <v>2.5117829635590283E-2</v>
      </c>
      <c r="AG456" s="1">
        <f>(Table2[[#This Row],[Close Price]]/Table2[[#This Row],[Current Month Low]])-1</f>
        <v>8.8735919899874727E-2</v>
      </c>
      <c r="AH456" s="1">
        <f>(Table2[[#This Row],[Current Month High]]/Table2[[#This Row],[Close Price]])-1</f>
        <v>6.1443844120013802E-2</v>
      </c>
      <c r="AI456">
        <v>27.129555121278301</v>
      </c>
      <c r="AJ456">
        <v>12.9666904746445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0.03</v>
      </c>
      <c r="AM456" t="s">
        <v>3147</v>
      </c>
      <c r="AN456">
        <v>-3.67</v>
      </c>
      <c r="AO456" t="s">
        <v>3146</v>
      </c>
      <c r="AP456">
        <v>0.155871071499041</v>
      </c>
      <c r="AQ456">
        <f>(Table2[[#This Row],[Sharpe Ratio]]-AVERAGE(Table2[Sharpe Ratio]))/_xlfn.STDEV.P(Table2[Sharpe Ratio])</f>
        <v>1.1769244352875559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0.72823791394682846</v>
      </c>
      <c r="AS456">
        <f>_xlfn.RANK.AVG(Table2[[#This Row],[1Y Return vs Nifty Z-Score]],Table2[1Y Return vs Nifty Z-Score])</f>
        <v>599</v>
      </c>
      <c r="AT456">
        <f>_xlfn.RANK.AVG(Table2[[#This Row],[6M Return vs Nifty Z-Score]],Table2[6M Return vs Nifty Z-Score])</f>
        <v>585</v>
      </c>
      <c r="AU456">
        <f>_xlfn.RANK.AVG(Table2[[#This Row],[Sharpe Ratio Z-Score]],Table2[Sharpe Ratio Z-Score])</f>
        <v>93</v>
      </c>
      <c r="AV456">
        <f>(Table2[[#This Row],[Rank 1Y]]+Table2[[#This Row],[Rank 6M]]+Table2[[#This Row],[Rank Sharpe]])/3</f>
        <v>425.66666666666669</v>
      </c>
    </row>
    <row r="457" spans="1:48" x14ac:dyDescent="0.3">
      <c r="A457" t="s">
        <v>1385</v>
      </c>
      <c r="B457" t="s">
        <v>1386</v>
      </c>
      <c r="C457" t="s">
        <v>3103</v>
      </c>
      <c r="D457" t="s">
        <v>371</v>
      </c>
      <c r="E457">
        <v>7753.05757515</v>
      </c>
      <c r="F457">
        <v>569.04999999999995</v>
      </c>
      <c r="G457">
        <v>12.8903142384747</v>
      </c>
      <c r="H457">
        <f>(Table2[[#This Row],[1Y Return vs Nifty]]-AVERAGE(Table2[1Y Return vs Nifty]))/_xlfn.STDEV.P(Table2[1Y Return vs Nifty])</f>
        <v>-0.10445226797475836</v>
      </c>
      <c r="I457">
        <v>-2.59316445864691</v>
      </c>
      <c r="J457">
        <f>(Table2[[#This Row],[1M Return vs Nifty]]-AVERAGE(Table2[1M Return vs Nifty]))/_xlfn.STDEV.P(Table2[1M Return vs Nifty])</f>
        <v>-0.10519861853644667</v>
      </c>
      <c r="K457">
        <v>-0.47184160565294098</v>
      </c>
      <c r="L457">
        <f>(Table2[[#This Row],[6M Return vs Nifty]]-AVERAGE(Table2[6M Return vs Nifty]))/_xlfn.STDEV.P(Table2[6M Return vs Nifty])</f>
        <v>-8.650065373299505E-2</v>
      </c>
      <c r="M457">
        <v>-5.16162675096834</v>
      </c>
      <c r="N457">
        <f>(Table2[[#This Row],[1W Return vs Nifty]]-AVERAGE(Table2[1W Return vs Nifty]))/_xlfn.STDEV.P(Table2[1W Return vs Nifty])</f>
        <v>-0.16300986251659824</v>
      </c>
      <c r="O457">
        <v>600.48</v>
      </c>
      <c r="P457">
        <v>625.69639604941199</v>
      </c>
      <c r="Q457">
        <v>581.93397906896803</v>
      </c>
      <c r="R457">
        <v>36.621290415539903</v>
      </c>
      <c r="S457" s="1">
        <f>(Table2[[#This Row],[Close Price]]-Table2[[#This Row],[20D EMA]])/Table2[[#This Row],[20D EMA]]</f>
        <v>-5.2341460165201276E-2</v>
      </c>
      <c r="T457" s="1">
        <f>(Table2[[#This Row],[Close Price]]-Table2[[#This Row],[50D EMA]])/Table2[[#This Row],[50D EMA]]</f>
        <v>-9.0533358362093877E-2</v>
      </c>
      <c r="U457" s="1">
        <f>(Table2[[#This Row],[Close Price]]-Table2[[#This Row],[200D EMA]])/Table2[[#This Row],[200D EMA]]</f>
        <v>-2.2139932590946244E-2</v>
      </c>
      <c r="V457">
        <v>0.24980271240042501</v>
      </c>
      <c r="W457">
        <v>556.5</v>
      </c>
      <c r="X457">
        <v>573.20000000000005</v>
      </c>
      <c r="Y457">
        <v>541.5</v>
      </c>
      <c r="Z457">
        <v>573.20000000000005</v>
      </c>
      <c r="AA457">
        <v>541.5</v>
      </c>
      <c r="AB457">
        <v>645</v>
      </c>
      <c r="AC457" s="1">
        <f>(Table2[[#This Row],[Close Price]]/Table2[[#This Row],[Day Low]])-1</f>
        <v>2.2551662174303599E-2</v>
      </c>
      <c r="AD457" s="1">
        <f>(Table2[[#This Row],[Day High]]/Table2[[#This Row],[Close Price]])-1</f>
        <v>7.2928565152448055E-3</v>
      </c>
      <c r="AE457" s="1">
        <f>(Table2[[#This Row],[Close Price]]/Table2[[#This Row],[Current Week Low]])-1</f>
        <v>5.0877192982456076E-2</v>
      </c>
      <c r="AF457" s="1">
        <f>(Table2[[#This Row],[Current Week High]]/Table2[[#This Row],[Close Price]])-1</f>
        <v>7.2928565152448055E-3</v>
      </c>
      <c r="AG457" s="1">
        <f>(Table2[[#This Row],[Close Price]]/Table2[[#This Row],[Current Month Low]])-1</f>
        <v>5.0877192982456076E-2</v>
      </c>
      <c r="AH457" s="1">
        <f>(Table2[[#This Row],[Current Month High]]/Table2[[#This Row],[Close Price]])-1</f>
        <v>0.13346806080309292</v>
      </c>
      <c r="AI457">
        <v>39.355065459977098</v>
      </c>
      <c r="AJ457">
        <v>47.212521019272998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-0.23</v>
      </c>
      <c r="AM457" t="s">
        <v>3146</v>
      </c>
      <c r="AN457">
        <v>-6.77</v>
      </c>
      <c r="AO457" t="s">
        <v>3146</v>
      </c>
      <c r="AP457">
        <v>-1.4344633917606001E-2</v>
      </c>
      <c r="AQ457">
        <f>(Table2[[#This Row],[Sharpe Ratio]]-AVERAGE(Table2[Sharpe Ratio]))/_xlfn.STDEV.P(Table2[Sharpe Ratio])</f>
        <v>-0.84621202701520981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336</v>
      </c>
      <c r="AT457">
        <f>_xlfn.RANK.AVG(Table2[[#This Row],[6M Return vs Nifty Z-Score]],Table2[6M Return vs Nifty Z-Score])</f>
        <v>358</v>
      </c>
      <c r="AU457">
        <f>_xlfn.RANK.AVG(Table2[[#This Row],[Sharpe Ratio Z-Score]],Table2[Sharpe Ratio Z-Score])</f>
        <v>586</v>
      </c>
      <c r="AV457">
        <f>(Table2[[#This Row],[Rank 1Y]]+Table2[[#This Row],[Rank 6M]]+Table2[[#This Row],[Rank Sharpe]])/3</f>
        <v>426.66666666666669</v>
      </c>
    </row>
    <row r="458" spans="1:48" x14ac:dyDescent="0.3">
      <c r="A458" t="s">
        <v>70</v>
      </c>
      <c r="B458" t="s">
        <v>71</v>
      </c>
      <c r="C458" t="s">
        <v>3108</v>
      </c>
      <c r="D458" t="s">
        <v>72</v>
      </c>
      <c r="E458">
        <v>328779.92246293998</v>
      </c>
      <c r="F458">
        <v>2848.6</v>
      </c>
      <c r="G458">
        <v>-4.55279450687914</v>
      </c>
      <c r="H458">
        <f>(Table2[[#This Row],[1Y Return vs Nifty]]-AVERAGE(Table2[1Y Return vs Nifty]))/_xlfn.STDEV.P(Table2[1Y Return vs Nifty])</f>
        <v>-0.41500563262878937</v>
      </c>
      <c r="I458">
        <v>-4.1432960545405999</v>
      </c>
      <c r="J458">
        <f>(Table2[[#This Row],[1M Return vs Nifty]]-AVERAGE(Table2[1M Return vs Nifty]))/_xlfn.STDEV.P(Table2[1M Return vs Nifty])</f>
        <v>-0.28440305699948576</v>
      </c>
      <c r="K458">
        <v>-15.601905296751699</v>
      </c>
      <c r="L458">
        <f>(Table2[[#This Row],[6M Return vs Nifty]]-AVERAGE(Table2[6M Return vs Nifty]))/_xlfn.STDEV.P(Table2[6M Return vs Nifty])</f>
        <v>-0.63216201070211453</v>
      </c>
      <c r="M458">
        <v>-5.1315615373415602</v>
      </c>
      <c r="N458">
        <f>(Table2[[#This Row],[1W Return vs Nifty]]-AVERAGE(Table2[1W Return vs Nifty]))/_xlfn.STDEV.P(Table2[1W Return vs Nifty])</f>
        <v>-0.15646543493024337</v>
      </c>
      <c r="O458">
        <v>2948.36</v>
      </c>
      <c r="P458">
        <v>3014.5447399899399</v>
      </c>
      <c r="Q458">
        <v>3004.5510445967402</v>
      </c>
      <c r="R458">
        <v>41.3373643064851</v>
      </c>
      <c r="S458" s="1">
        <f>(Table2[[#This Row],[Close Price]]-Table2[[#This Row],[20D EMA]])/Table2[[#This Row],[20D EMA]]</f>
        <v>-3.3835759540897382E-2</v>
      </c>
      <c r="T458" s="1">
        <f>(Table2[[#This Row],[Close Price]]-Table2[[#This Row],[50D EMA]])/Table2[[#This Row],[50D EMA]]</f>
        <v>-5.5048026917156913E-2</v>
      </c>
      <c r="U458" s="1">
        <f>(Table2[[#This Row],[Close Price]]-Table2[[#This Row],[200D EMA]])/Table2[[#This Row],[200D EMA]]</f>
        <v>-5.1904940965205495E-2</v>
      </c>
      <c r="V458">
        <v>0.76750373679989103</v>
      </c>
      <c r="W458">
        <v>2732.85</v>
      </c>
      <c r="X458">
        <v>2863.05</v>
      </c>
      <c r="Y458">
        <v>2672.1</v>
      </c>
      <c r="Z458">
        <v>2863.05</v>
      </c>
      <c r="AA458">
        <v>2654.7</v>
      </c>
      <c r="AB458">
        <v>3211</v>
      </c>
      <c r="AC458" s="1">
        <f>(Table2[[#This Row],[Close Price]]/Table2[[#This Row],[Day Low]])-1</f>
        <v>4.2355050588213761E-2</v>
      </c>
      <c r="AD458" s="1">
        <f>(Table2[[#This Row],[Day High]]/Table2[[#This Row],[Close Price]])-1</f>
        <v>5.0726672751528756E-3</v>
      </c>
      <c r="AE458" s="1">
        <f>(Table2[[#This Row],[Close Price]]/Table2[[#This Row],[Current Week Low]])-1</f>
        <v>6.6052917181243176E-2</v>
      </c>
      <c r="AF458" s="1">
        <f>(Table2[[#This Row],[Current Week High]]/Table2[[#This Row],[Close Price]])-1</f>
        <v>5.0726672751528756E-3</v>
      </c>
      <c r="AG458" s="1">
        <f>(Table2[[#This Row],[Close Price]]/Table2[[#This Row],[Current Month Low]])-1</f>
        <v>7.3040268203563574E-2</v>
      </c>
      <c r="AH458" s="1">
        <f>(Table2[[#This Row],[Current Month High]]/Table2[[#This Row],[Close Price]])-1</f>
        <v>0.12722038896299948</v>
      </c>
      <c r="AI458">
        <v>31.429474127641601</v>
      </c>
      <c r="AJ458">
        <v>32.987861811391198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-0.14000000000000001</v>
      </c>
      <c r="AM458" t="s">
        <v>3146</v>
      </c>
      <c r="AN458">
        <v>-9.1999999999999993</v>
      </c>
      <c r="AO458" t="s">
        <v>3146</v>
      </c>
      <c r="AP458">
        <v>7.1622442738361006E-2</v>
      </c>
      <c r="AQ458">
        <f>(Table2[[#This Row],[Sharpe Ratio]]-AVERAGE(Table2[Sharpe Ratio]))/_xlfn.STDEV.P(Table2[Sharpe Ratio])</f>
        <v>0.17556870064762181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454</v>
      </c>
      <c r="AT458">
        <f>_xlfn.RANK.AVG(Table2[[#This Row],[6M Return vs Nifty Z-Score]],Table2[6M Return vs Nifty Z-Score])</f>
        <v>537</v>
      </c>
      <c r="AU458">
        <f>_xlfn.RANK.AVG(Table2[[#This Row],[Sharpe Ratio Z-Score]],Table2[Sharpe Ratio Z-Score])</f>
        <v>293</v>
      </c>
      <c r="AV458">
        <f>(Table2[[#This Row],[Rank 1Y]]+Table2[[#This Row],[Rank 6M]]+Table2[[#This Row],[Rank Sharpe]])/3</f>
        <v>428</v>
      </c>
    </row>
    <row r="459" spans="1:48" x14ac:dyDescent="0.3">
      <c r="A459" t="s">
        <v>46</v>
      </c>
      <c r="B459" t="s">
        <v>47</v>
      </c>
      <c r="C459" t="s">
        <v>3104</v>
      </c>
      <c r="D459" t="s">
        <v>48</v>
      </c>
      <c r="E459">
        <v>464872.02574100002</v>
      </c>
      <c r="F459">
        <v>3380.9</v>
      </c>
      <c r="G459">
        <v>-12.9204494232303</v>
      </c>
      <c r="H459">
        <f>(Table2[[#This Row],[1Y Return vs Nifty]]-AVERAGE(Table2[1Y Return vs Nifty]))/_xlfn.STDEV.P(Table2[1Y Return vs Nifty])</f>
        <v>-0.56398156498539209</v>
      </c>
      <c r="I459">
        <v>-3.3811451771707599</v>
      </c>
      <c r="J459">
        <f>(Table2[[#This Row],[1M Return vs Nifty]]-AVERAGE(Table2[1M Return vs Nifty]))/_xlfn.STDEV.P(Table2[1M Return vs Nifty])</f>
        <v>-0.19629387945289659</v>
      </c>
      <c r="K459">
        <v>-15.0253552855888</v>
      </c>
      <c r="L459">
        <f>(Table2[[#This Row],[6M Return vs Nifty]]-AVERAGE(Table2[6M Return vs Nifty]))/_xlfn.STDEV.P(Table2[6M Return vs Nifty])</f>
        <v>-0.61136890183788728</v>
      </c>
      <c r="M459">
        <v>-6.7733633528482704</v>
      </c>
      <c r="N459">
        <f>(Table2[[#This Row],[1W Return vs Nifty]]-AVERAGE(Table2[1W Return vs Nifty]))/_xlfn.STDEV.P(Table2[1W Return vs Nifty])</f>
        <v>-0.51384367365192196</v>
      </c>
      <c r="O459">
        <v>3498.14</v>
      </c>
      <c r="P459">
        <v>3563.2795150562401</v>
      </c>
      <c r="Q459">
        <v>3481.14974437722</v>
      </c>
      <c r="R459">
        <v>33.546553607209397</v>
      </c>
      <c r="S459" s="1">
        <f>(Table2[[#This Row],[Close Price]]-Table2[[#This Row],[20D EMA]])/Table2[[#This Row],[20D EMA]]</f>
        <v>-3.3514953661088406E-2</v>
      </c>
      <c r="T459" s="1">
        <f>(Table2[[#This Row],[Close Price]]-Table2[[#This Row],[50D EMA]])/Table2[[#This Row],[50D EMA]]</f>
        <v>-5.1183050413422734E-2</v>
      </c>
      <c r="U459" s="1">
        <f>(Table2[[#This Row],[Close Price]]-Table2[[#This Row],[200D EMA]])/Table2[[#This Row],[200D EMA]]</f>
        <v>-2.8797883382966821E-2</v>
      </c>
      <c r="V459">
        <v>0.98067924204563095</v>
      </c>
      <c r="W459">
        <v>3316</v>
      </c>
      <c r="X459">
        <v>3384.4</v>
      </c>
      <c r="Y459">
        <v>3262.55</v>
      </c>
      <c r="Z459">
        <v>3384.4</v>
      </c>
      <c r="AA459">
        <v>3262.55</v>
      </c>
      <c r="AB459">
        <v>3724</v>
      </c>
      <c r="AC459" s="1">
        <f>(Table2[[#This Row],[Close Price]]/Table2[[#This Row],[Day Low]])-1</f>
        <v>1.9571773220747879E-2</v>
      </c>
      <c r="AD459" s="1">
        <f>(Table2[[#This Row],[Day High]]/Table2[[#This Row],[Close Price]])-1</f>
        <v>1.0352273063385375E-3</v>
      </c>
      <c r="AE459" s="1">
        <f>(Table2[[#This Row],[Close Price]]/Table2[[#This Row],[Current Week Low]])-1</f>
        <v>3.6275306125576501E-2</v>
      </c>
      <c r="AF459" s="1">
        <f>(Table2[[#This Row],[Current Week High]]/Table2[[#This Row],[Close Price]])-1</f>
        <v>1.0352273063385375E-3</v>
      </c>
      <c r="AG459" s="1">
        <f>(Table2[[#This Row],[Close Price]]/Table2[[#This Row],[Current Month Low]])-1</f>
        <v>3.6275306125576501E-2</v>
      </c>
      <c r="AH459" s="1">
        <f>(Table2[[#This Row],[Current Month High]]/Table2[[#This Row],[Close Price]])-1</f>
        <v>0.10148185394421594</v>
      </c>
      <c r="AI459">
        <v>15.942500517613601</v>
      </c>
      <c r="AJ459">
        <v>18.3726344904854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-0.02</v>
      </c>
      <c r="AM459" t="s">
        <v>3146</v>
      </c>
      <c r="AN459">
        <v>-2.92</v>
      </c>
      <c r="AO459" t="s">
        <v>3146</v>
      </c>
      <c r="AP459">
        <v>8.822235115964E-2</v>
      </c>
      <c r="AQ459">
        <f>(Table2[[#This Row],[Sharpe Ratio]]-AVERAGE(Table2[Sharpe Ratio]))/_xlfn.STDEV.P(Table2[Sharpe Ratio])</f>
        <v>0.37287058836574416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506</v>
      </c>
      <c r="AT459">
        <f>_xlfn.RANK.AVG(Table2[[#This Row],[6M Return vs Nifty Z-Score]],Table2[6M Return vs Nifty Z-Score])</f>
        <v>532</v>
      </c>
      <c r="AU459">
        <f>_xlfn.RANK.AVG(Table2[[#This Row],[Sharpe Ratio Z-Score]],Table2[Sharpe Ratio Z-Score])</f>
        <v>247</v>
      </c>
      <c r="AV459">
        <f>(Table2[[#This Row],[Rank 1Y]]+Table2[[#This Row],[Rank 6M]]+Table2[[#This Row],[Rank Sharpe]])/3</f>
        <v>428.33333333333331</v>
      </c>
    </row>
    <row r="460" spans="1:48" x14ac:dyDescent="0.3">
      <c r="A460" t="s">
        <v>534</v>
      </c>
      <c r="B460" t="s">
        <v>535</v>
      </c>
      <c r="C460" t="s">
        <v>3116</v>
      </c>
      <c r="D460" t="s">
        <v>536</v>
      </c>
      <c r="E460">
        <v>37761.641147000002</v>
      </c>
      <c r="F460">
        <v>33521</v>
      </c>
      <c r="G460">
        <v>-15.1976467609274</v>
      </c>
      <c r="H460">
        <f>(Table2[[#This Row],[1Y Return vs Nifty]]-AVERAGE(Table2[1Y Return vs Nifty]))/_xlfn.STDEV.P(Table2[1Y Return vs Nifty])</f>
        <v>-0.60452429767869154</v>
      </c>
      <c r="I460">
        <v>2.5606886334065702</v>
      </c>
      <c r="J460">
        <f>(Table2[[#This Row],[1M Return vs Nifty]]-AVERAGE(Table2[1M Return vs Nifty]))/_xlfn.STDEV.P(Table2[1M Return vs Nifty])</f>
        <v>0.49061747329023908</v>
      </c>
      <c r="K460">
        <v>3.5942644414601199</v>
      </c>
      <c r="L460">
        <f>(Table2[[#This Row],[6M Return vs Nifty]]-AVERAGE(Table2[6M Return vs Nifty]))/_xlfn.STDEV.P(Table2[6M Return vs Nifty])</f>
        <v>6.0142281058704443E-2</v>
      </c>
      <c r="M460">
        <v>-2.2249559452877601</v>
      </c>
      <c r="N460">
        <f>(Table2[[#This Row],[1W Return vs Nifty]]-AVERAGE(Table2[1W Return vs Nifty]))/_xlfn.STDEV.P(Table2[1W Return vs Nifty])</f>
        <v>0.4762282174556729</v>
      </c>
      <c r="O460">
        <v>34062.31</v>
      </c>
      <c r="P460">
        <v>34751.490028699198</v>
      </c>
      <c r="Q460">
        <v>33831.688935212202</v>
      </c>
      <c r="R460">
        <v>38.606968977447302</v>
      </c>
      <c r="S460" s="1">
        <f>(Table2[[#This Row],[Close Price]]-Table2[[#This Row],[20D EMA]])/Table2[[#This Row],[20D EMA]]</f>
        <v>-1.5891758368707164E-2</v>
      </c>
      <c r="T460" s="1">
        <f>(Table2[[#This Row],[Close Price]]-Table2[[#This Row],[50D EMA]])/Table2[[#This Row],[50D EMA]]</f>
        <v>-3.5408266744332659E-2</v>
      </c>
      <c r="U460" s="1">
        <f>(Table2[[#This Row],[Close Price]]-Table2[[#This Row],[200D EMA]])/Table2[[#This Row],[200D EMA]]</f>
        <v>-9.1833705319049243E-3</v>
      </c>
      <c r="V460">
        <v>0.77557777993997901</v>
      </c>
      <c r="W460">
        <v>33210</v>
      </c>
      <c r="X460">
        <v>33676.449999999997</v>
      </c>
      <c r="Y460">
        <v>33210</v>
      </c>
      <c r="Z460">
        <v>33939.85</v>
      </c>
      <c r="AA460">
        <v>33131.599999999999</v>
      </c>
      <c r="AB460">
        <v>35254</v>
      </c>
      <c r="AC460" s="1">
        <f>(Table2[[#This Row],[Close Price]]/Table2[[#This Row],[Day Low]])-1</f>
        <v>9.3646492020476035E-3</v>
      </c>
      <c r="AD460" s="1">
        <f>(Table2[[#This Row],[Day High]]/Table2[[#This Row],[Close Price]])-1</f>
        <v>4.637391485934117E-3</v>
      </c>
      <c r="AE460" s="1">
        <f>(Table2[[#This Row],[Close Price]]/Table2[[#This Row],[Current Week Low]])-1</f>
        <v>9.3646492020476035E-3</v>
      </c>
      <c r="AF460" s="1">
        <f>(Table2[[#This Row],[Current Week High]]/Table2[[#This Row],[Close Price]])-1</f>
        <v>1.2495152292592682E-2</v>
      </c>
      <c r="AG460" s="1">
        <f>(Table2[[#This Row],[Close Price]]/Table2[[#This Row],[Current Month Low]])-1</f>
        <v>1.1753129942411622E-2</v>
      </c>
      <c r="AH460" s="1">
        <f>(Table2[[#This Row],[Current Month High]]/Table2[[#This Row],[Close Price]])-1</f>
        <v>5.1698934995972667E-2</v>
      </c>
      <c r="AI460">
        <v>21.883297037677799</v>
      </c>
      <c r="AJ460">
        <v>17.621877297233699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</v>
      </c>
      <c r="AM460">
        <v>0</v>
      </c>
      <c r="AN460">
        <v>-1.39</v>
      </c>
      <c r="AO460" t="s">
        <v>3146</v>
      </c>
      <c r="AP460">
        <v>1.4052083870039001E-2</v>
      </c>
      <c r="AQ460">
        <f>(Table2[[#This Row],[Sharpe Ratio]]-AVERAGE(Table2[Sharpe Ratio]))/_xlfn.STDEV.P(Table2[Sharpe Ratio])</f>
        <v>-0.50869654907925022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524</v>
      </c>
      <c r="AT460">
        <f>_xlfn.RANK.AVG(Table2[[#This Row],[6M Return vs Nifty Z-Score]],Table2[6M Return vs Nifty Z-Score])</f>
        <v>305</v>
      </c>
      <c r="AU460">
        <f>_xlfn.RANK.AVG(Table2[[#This Row],[Sharpe Ratio Z-Score]],Table2[Sharpe Ratio Z-Score])</f>
        <v>463</v>
      </c>
      <c r="AV460">
        <f>(Table2[[#This Row],[Rank 1Y]]+Table2[[#This Row],[Rank 6M]]+Table2[[#This Row],[Rank Sharpe]])/3</f>
        <v>430.66666666666669</v>
      </c>
    </row>
    <row r="461" spans="1:48" x14ac:dyDescent="0.3">
      <c r="A461" t="s">
        <v>322</v>
      </c>
      <c r="B461" t="s">
        <v>323</v>
      </c>
      <c r="C461" t="s">
        <v>3103</v>
      </c>
      <c r="D461" t="s">
        <v>202</v>
      </c>
      <c r="E461">
        <v>81458.738417544999</v>
      </c>
      <c r="F461">
        <v>629.15</v>
      </c>
      <c r="G461">
        <v>-10.2366155095946</v>
      </c>
      <c r="H461">
        <f>(Table2[[#This Row],[1Y Return vs Nifty]]-AVERAGE(Table2[1Y Return vs Nifty]))/_xlfn.STDEV.P(Table2[1Y Return vs Nifty])</f>
        <v>-0.51619916196195348</v>
      </c>
      <c r="I461">
        <v>-0.76317815621335905</v>
      </c>
      <c r="J461">
        <f>(Table2[[#This Row],[1M Return vs Nifty]]-AVERAGE(Table2[1M Return vs Nifty]))/_xlfn.STDEV.P(Table2[1M Return vs Nifty])</f>
        <v>0.10635868962460085</v>
      </c>
      <c r="K461">
        <v>13.969987541791401</v>
      </c>
      <c r="L461">
        <f>(Table2[[#This Row],[6M Return vs Nifty]]-AVERAGE(Table2[6M Return vs Nifty]))/_xlfn.STDEV.P(Table2[6M Return vs Nifty])</f>
        <v>0.43433972411331817</v>
      </c>
      <c r="M461">
        <v>-4.0922796057991304</v>
      </c>
      <c r="N461">
        <f>(Table2[[#This Row],[1W Return vs Nifty]]-AVERAGE(Table2[1W Return vs Nifty]))/_xlfn.STDEV.P(Table2[1W Return vs Nifty])</f>
        <v>6.9759644565887582E-2</v>
      </c>
      <c r="O461">
        <v>663.16</v>
      </c>
      <c r="P461">
        <v>668.20269245164297</v>
      </c>
      <c r="Q461">
        <v>618.51658601872202</v>
      </c>
      <c r="R461">
        <v>19.8512838096261</v>
      </c>
      <c r="S461" s="1">
        <f>(Table2[[#This Row],[Close Price]]-Table2[[#This Row],[20D EMA]])/Table2[[#This Row],[20D EMA]]</f>
        <v>-5.1284757826165622E-2</v>
      </c>
      <c r="T461" s="1">
        <f>(Table2[[#This Row],[Close Price]]-Table2[[#This Row],[50D EMA]])/Table2[[#This Row],[50D EMA]]</f>
        <v>-5.8444380564164213E-2</v>
      </c>
      <c r="U461" s="1">
        <f>(Table2[[#This Row],[Close Price]]-Table2[[#This Row],[200D EMA]])/Table2[[#This Row],[200D EMA]]</f>
        <v>1.7191800869437137E-2</v>
      </c>
      <c r="V461">
        <v>0.76465352869613001</v>
      </c>
      <c r="W461">
        <v>624</v>
      </c>
      <c r="X461">
        <v>638.1</v>
      </c>
      <c r="Y461">
        <v>616.85</v>
      </c>
      <c r="Z461">
        <v>642</v>
      </c>
      <c r="AA461">
        <v>616.85</v>
      </c>
      <c r="AB461">
        <v>719.85</v>
      </c>
      <c r="AC461" s="1">
        <f>(Table2[[#This Row],[Close Price]]/Table2[[#This Row],[Day Low]])-1</f>
        <v>8.2532051282051544E-3</v>
      </c>
      <c r="AD461" s="1">
        <f>(Table2[[#This Row],[Day High]]/Table2[[#This Row],[Close Price]])-1</f>
        <v>1.4225542398474289E-2</v>
      </c>
      <c r="AE461" s="1">
        <f>(Table2[[#This Row],[Close Price]]/Table2[[#This Row],[Current Week Low]])-1</f>
        <v>1.9940017832536183E-2</v>
      </c>
      <c r="AF461" s="1">
        <f>(Table2[[#This Row],[Current Week High]]/Table2[[#This Row],[Close Price]])-1</f>
        <v>2.0424382102837146E-2</v>
      </c>
      <c r="AG461" s="1">
        <f>(Table2[[#This Row],[Close Price]]/Table2[[#This Row],[Current Month Low]])-1</f>
        <v>1.9940017832536183E-2</v>
      </c>
      <c r="AH461" s="1">
        <f>(Table2[[#This Row],[Current Month High]]/Table2[[#This Row],[Close Price]])-1</f>
        <v>0.14416275927839162</v>
      </c>
      <c r="AI461">
        <v>14.4162759278391</v>
      </c>
      <c r="AJ461">
        <v>29.3748714785111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0.01</v>
      </c>
      <c r="AM461" t="s">
        <v>3147</v>
      </c>
      <c r="AN461">
        <v>-8.2200000000000006</v>
      </c>
      <c r="AO461" t="s">
        <v>3146</v>
      </c>
      <c r="AP461">
        <v>-2.5174648840243001E-2</v>
      </c>
      <c r="AQ461">
        <f>(Table2[[#This Row],[Sharpe Ratio]]-AVERAGE(Table2[Sharpe Ratio]))/_xlfn.STDEV.P(Table2[Sharpe Ratio])</f>
        <v>-0.97493456776806309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489</v>
      </c>
      <c r="AT461">
        <f>_xlfn.RANK.AVG(Table2[[#This Row],[6M Return vs Nifty Z-Score]],Table2[6M Return vs Nifty Z-Score])</f>
        <v>187</v>
      </c>
      <c r="AU461">
        <f>_xlfn.RANK.AVG(Table2[[#This Row],[Sharpe Ratio Z-Score]],Table2[Sharpe Ratio Z-Score])</f>
        <v>617</v>
      </c>
      <c r="AV461">
        <f>(Table2[[#This Row],[Rank 1Y]]+Table2[[#This Row],[Rank 6M]]+Table2[[#This Row],[Rank Sharpe]])/3</f>
        <v>431</v>
      </c>
    </row>
    <row r="462" spans="1:48" x14ac:dyDescent="0.3">
      <c r="A462" t="s">
        <v>517</v>
      </c>
      <c r="B462" t="s">
        <v>518</v>
      </c>
      <c r="C462" t="s">
        <v>3105</v>
      </c>
      <c r="D462" t="s">
        <v>519</v>
      </c>
      <c r="E462">
        <v>39163.300711199998</v>
      </c>
      <c r="F462">
        <v>327</v>
      </c>
      <c r="G462">
        <v>18.9102260465129</v>
      </c>
      <c r="H462">
        <f>(Table2[[#This Row],[1Y Return vs Nifty]]-AVERAGE(Table2[1Y Return vs Nifty]))/_xlfn.STDEV.P(Table2[1Y Return vs Nifty])</f>
        <v>2.7249499282577649E-3</v>
      </c>
      <c r="I462">
        <v>-4.1866086114987597</v>
      </c>
      <c r="J462">
        <f>(Table2[[#This Row],[1M Return vs Nifty]]-AVERAGE(Table2[1M Return vs Nifty]))/_xlfn.STDEV.P(Table2[1M Return vs Nifty])</f>
        <v>-0.28941024636885704</v>
      </c>
      <c r="K462">
        <v>-1.2425113511514101</v>
      </c>
      <c r="L462">
        <f>(Table2[[#This Row],[6M Return vs Nifty]]-AVERAGE(Table2[6M Return vs Nifty]))/_xlfn.STDEV.P(Table2[6M Return vs Nifty])</f>
        <v>-0.1142946344913934</v>
      </c>
      <c r="M462">
        <v>-4.47707207216492</v>
      </c>
      <c r="N462">
        <f>(Table2[[#This Row],[1W Return vs Nifty]]-AVERAGE(Table2[1W Return vs Nifty]))/_xlfn.STDEV.P(Table2[1W Return vs Nifty])</f>
        <v>-1.3999827865159058E-2</v>
      </c>
      <c r="O462">
        <v>338.21</v>
      </c>
      <c r="P462">
        <v>347.64326408880601</v>
      </c>
      <c r="Q462">
        <v>323.00027345645299</v>
      </c>
      <c r="R462">
        <v>41.395583289590199</v>
      </c>
      <c r="S462" s="1">
        <f>(Table2[[#This Row],[Close Price]]-Table2[[#This Row],[20D EMA]])/Table2[[#This Row],[20D EMA]]</f>
        <v>-3.3145087371751224E-2</v>
      </c>
      <c r="T462" s="1">
        <f>(Table2[[#This Row],[Close Price]]-Table2[[#This Row],[50D EMA]])/Table2[[#This Row],[50D EMA]]</f>
        <v>-5.9380595631309721E-2</v>
      </c>
      <c r="U462" s="1">
        <f>(Table2[[#This Row],[Close Price]]-Table2[[#This Row],[200D EMA]])/Table2[[#This Row],[200D EMA]]</f>
        <v>1.2383043830723745E-2</v>
      </c>
      <c r="V462">
        <v>0.54331640137381798</v>
      </c>
      <c r="W462">
        <v>315.75</v>
      </c>
      <c r="X462">
        <v>328.5</v>
      </c>
      <c r="Y462">
        <v>313.25</v>
      </c>
      <c r="Z462">
        <v>328.5</v>
      </c>
      <c r="AA462">
        <v>304.64999999999998</v>
      </c>
      <c r="AB462">
        <v>371.8</v>
      </c>
      <c r="AC462" s="1">
        <f>(Table2[[#This Row],[Close Price]]/Table2[[#This Row],[Day Low]])-1</f>
        <v>3.562945368171011E-2</v>
      </c>
      <c r="AD462" s="1">
        <f>(Table2[[#This Row],[Day High]]/Table2[[#This Row],[Close Price]])-1</f>
        <v>4.5871559633028358E-3</v>
      </c>
      <c r="AE462" s="1">
        <f>(Table2[[#This Row],[Close Price]]/Table2[[#This Row],[Current Week Low]])-1</f>
        <v>4.3894652833200265E-2</v>
      </c>
      <c r="AF462" s="1">
        <f>(Table2[[#This Row],[Current Week High]]/Table2[[#This Row],[Close Price]])-1</f>
        <v>4.5871559633028358E-3</v>
      </c>
      <c r="AG462" s="1">
        <f>(Table2[[#This Row],[Close Price]]/Table2[[#This Row],[Current Month Low]])-1</f>
        <v>7.3362875430822427E-2</v>
      </c>
      <c r="AH462" s="1">
        <f>(Table2[[#This Row],[Current Month High]]/Table2[[#This Row],[Close Price]])-1</f>
        <v>0.13700305810397562</v>
      </c>
      <c r="AI462">
        <v>21.039755351681901</v>
      </c>
      <c r="AJ462">
        <v>50.344827586206797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-0.05</v>
      </c>
      <c r="AM462" t="s">
        <v>3146</v>
      </c>
      <c r="AN462">
        <v>-5.53</v>
      </c>
      <c r="AO462" t="s">
        <v>3146</v>
      </c>
      <c r="AP462">
        <v>-3.4337997707002001E-2</v>
      </c>
      <c r="AQ462">
        <f>(Table2[[#This Row],[Sharpe Ratio]]-AVERAGE(Table2[Sharpe Ratio]))/_xlfn.STDEV.P(Table2[Sharpe Ratio])</f>
        <v>-1.0838475800177996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296</v>
      </c>
      <c r="AT462">
        <f>_xlfn.RANK.AVG(Table2[[#This Row],[6M Return vs Nifty Z-Score]],Table2[6M Return vs Nifty Z-Score])</f>
        <v>367</v>
      </c>
      <c r="AU462">
        <f>_xlfn.RANK.AVG(Table2[[#This Row],[Sharpe Ratio Z-Score]],Table2[Sharpe Ratio Z-Score])</f>
        <v>631</v>
      </c>
      <c r="AV462">
        <f>(Table2[[#This Row],[Rank 1Y]]+Table2[[#This Row],[Rank 6M]]+Table2[[#This Row],[Rank Sharpe]])/3</f>
        <v>431.33333333333331</v>
      </c>
    </row>
    <row r="463" spans="1:48" x14ac:dyDescent="0.3">
      <c r="A463" t="s">
        <v>1020</v>
      </c>
      <c r="B463" t="s">
        <v>1021</v>
      </c>
      <c r="C463" t="s">
        <v>3101</v>
      </c>
      <c r="D463" t="s">
        <v>24</v>
      </c>
      <c r="E463">
        <v>13103.967325567901</v>
      </c>
      <c r="F463">
        <v>176.92</v>
      </c>
      <c r="G463">
        <v>3.92215664554482</v>
      </c>
      <c r="H463">
        <f>(Table2[[#This Row],[1Y Return vs Nifty]]-AVERAGE(Table2[1Y Return vs Nifty]))/_xlfn.STDEV.P(Table2[1Y Return vs Nifty])</f>
        <v>-0.2641194211118853</v>
      </c>
      <c r="I463">
        <v>10.912633945713401</v>
      </c>
      <c r="J463">
        <f>(Table2[[#This Row],[1M Return vs Nifty]]-AVERAGE(Table2[1M Return vs Nifty]))/_xlfn.STDEV.P(Table2[1M Return vs Nifty])</f>
        <v>1.4561520599864535</v>
      </c>
      <c r="K463">
        <v>3.2875672853836102</v>
      </c>
      <c r="L463">
        <f>(Table2[[#This Row],[6M Return vs Nifty]]-AVERAGE(Table2[6M Return vs Nifty]))/_xlfn.STDEV.P(Table2[6M Return vs Nifty])</f>
        <v>4.9081337114249383E-2</v>
      </c>
      <c r="M463">
        <v>4.9164725328313903</v>
      </c>
      <c r="N463">
        <f>(Table2[[#This Row],[1W Return vs Nifty]]-AVERAGE(Table2[1W Return vs Nifty]))/_xlfn.STDEV.P(Table2[1W Return vs Nifty])</f>
        <v>2.0307344357834771</v>
      </c>
      <c r="O463">
        <v>163.9</v>
      </c>
      <c r="P463">
        <v>163.36031423030201</v>
      </c>
      <c r="Q463">
        <v>156.402716249029</v>
      </c>
      <c r="R463">
        <v>79.207211041441496</v>
      </c>
      <c r="S463" s="1">
        <f>(Table2[[#This Row],[Close Price]]-Table2[[#This Row],[20D EMA]])/Table2[[#This Row],[20D EMA]]</f>
        <v>7.9438682123245771E-2</v>
      </c>
      <c r="T463" s="1">
        <f>(Table2[[#This Row],[Close Price]]-Table2[[#This Row],[50D EMA]])/Table2[[#This Row],[50D EMA]]</f>
        <v>8.3004772815151492E-2</v>
      </c>
      <c r="U463" s="1">
        <f>(Table2[[#This Row],[Close Price]]-Table2[[#This Row],[200D EMA]])/Table2[[#This Row],[200D EMA]]</f>
        <v>0.13118240042776985</v>
      </c>
      <c r="V463">
        <v>3.0993992383036</v>
      </c>
      <c r="W463">
        <v>171.51</v>
      </c>
      <c r="X463">
        <v>177.88</v>
      </c>
      <c r="Y463">
        <v>170.92</v>
      </c>
      <c r="Z463">
        <v>177.88</v>
      </c>
      <c r="AA463">
        <v>150.19999999999999</v>
      </c>
      <c r="AB463">
        <v>177.88</v>
      </c>
      <c r="AC463" s="1">
        <f>(Table2[[#This Row],[Close Price]]/Table2[[#This Row],[Day Low]])-1</f>
        <v>3.1543350241968415E-2</v>
      </c>
      <c r="AD463" s="1">
        <f>(Table2[[#This Row],[Day High]]/Table2[[#This Row],[Close Price]])-1</f>
        <v>5.4261813248925872E-3</v>
      </c>
      <c r="AE463" s="1">
        <f>(Table2[[#This Row],[Close Price]]/Table2[[#This Row],[Current Week Low]])-1</f>
        <v>3.5104142288790108E-2</v>
      </c>
      <c r="AF463" s="1">
        <f>(Table2[[#This Row],[Current Week High]]/Table2[[#This Row],[Close Price]])-1</f>
        <v>5.4261813248925872E-3</v>
      </c>
      <c r="AG463" s="1">
        <f>(Table2[[#This Row],[Close Price]]/Table2[[#This Row],[Current Month Low]])-1</f>
        <v>0.1778961384820239</v>
      </c>
      <c r="AH463" s="1">
        <f>(Table2[[#This Row],[Current Month High]]/Table2[[#This Row],[Close Price]])-1</f>
        <v>5.4261813248925872E-3</v>
      </c>
      <c r="AI463">
        <v>0.54261813248925805</v>
      </c>
      <c r="AJ463">
        <v>41.084529505582097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0.05</v>
      </c>
      <c r="AM463" t="s">
        <v>3147</v>
      </c>
      <c r="AN463">
        <v>14.96</v>
      </c>
      <c r="AO463" t="s">
        <v>3147</v>
      </c>
      <c r="AP463">
        <v>-2.0458547762688999E-2</v>
      </c>
      <c r="AQ463">
        <f>(Table2[[#This Row],[Sharpe Ratio]]-AVERAGE(Table2[Sharpe Ratio]))/_xlfn.STDEV.P(Table2[Sharpe Ratio])</f>
        <v>-0.91888030399404741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2.3529681077782474</v>
      </c>
      <c r="AS463">
        <f>_xlfn.RANK.AVG(Table2[[#This Row],[1Y Return vs Nifty Z-Score]],Table2[1Y Return vs Nifty Z-Score])</f>
        <v>389</v>
      </c>
      <c r="AT463">
        <f>_xlfn.RANK.AVG(Table2[[#This Row],[6M Return vs Nifty Z-Score]],Table2[6M Return vs Nifty Z-Score])</f>
        <v>308</v>
      </c>
      <c r="AU463">
        <f>_xlfn.RANK.AVG(Table2[[#This Row],[Sharpe Ratio Z-Score]],Table2[Sharpe Ratio Z-Score])</f>
        <v>598</v>
      </c>
      <c r="AV463">
        <f>(Table2[[#This Row],[Rank 1Y]]+Table2[[#This Row],[Rank 6M]]+Table2[[#This Row],[Rank Sharpe]])/3</f>
        <v>431.66666666666669</v>
      </c>
    </row>
    <row r="464" spans="1:48" x14ac:dyDescent="0.3">
      <c r="A464" t="s">
        <v>565</v>
      </c>
      <c r="B464" t="s">
        <v>566</v>
      </c>
      <c r="C464" t="s">
        <v>3101</v>
      </c>
      <c r="D464" t="s">
        <v>54</v>
      </c>
      <c r="E464">
        <v>34433.532276999998</v>
      </c>
      <c r="F464">
        <v>278.89999999999998</v>
      </c>
      <c r="G464">
        <v>-14.8485633019119</v>
      </c>
      <c r="H464">
        <f>(Table2[[#This Row],[1Y Return vs Nifty]]-AVERAGE(Table2[1Y Return vs Nifty]))/_xlfn.STDEV.P(Table2[1Y Return vs Nifty])</f>
        <v>-0.59830929069083416</v>
      </c>
      <c r="I464">
        <v>-11.913282352869601</v>
      </c>
      <c r="J464">
        <f>(Table2[[#This Row],[1M Return vs Nifty]]-AVERAGE(Table2[1M Return vs Nifty]))/_xlfn.STDEV.P(Table2[1M Return vs Nifty])</f>
        <v>-1.1826597180120582</v>
      </c>
      <c r="K464">
        <v>-1.3989787222429</v>
      </c>
      <c r="L464">
        <f>(Table2[[#This Row],[6M Return vs Nifty]]-AVERAGE(Table2[6M Return vs Nifty]))/_xlfn.STDEV.P(Table2[6M Return vs Nifty])</f>
        <v>-0.11993758483015521</v>
      </c>
      <c r="M464">
        <v>-5.4802771022248198</v>
      </c>
      <c r="N464">
        <f>(Table2[[#This Row],[1W Return vs Nifty]]-AVERAGE(Table2[1W Return vs Nifty]))/_xlfn.STDEV.P(Table2[1W Return vs Nifty])</f>
        <v>-0.23237188917810397</v>
      </c>
      <c r="O464">
        <v>287.66000000000003</v>
      </c>
      <c r="P464">
        <v>299.05995497344298</v>
      </c>
      <c r="Q464">
        <v>293.15436618214102</v>
      </c>
      <c r="R464">
        <v>44.650240726262297</v>
      </c>
      <c r="S464" s="1">
        <f>(Table2[[#This Row],[Close Price]]-Table2[[#This Row],[20D EMA]])/Table2[[#This Row],[20D EMA]]</f>
        <v>-3.0452617673642657E-2</v>
      </c>
      <c r="T464" s="1">
        <f>(Table2[[#This Row],[Close Price]]-Table2[[#This Row],[50D EMA]])/Table2[[#This Row],[50D EMA]]</f>
        <v>-6.7411081417548008E-2</v>
      </c>
      <c r="U464" s="1">
        <f>(Table2[[#This Row],[Close Price]]-Table2[[#This Row],[200D EMA]])/Table2[[#This Row],[200D EMA]]</f>
        <v>-4.8624096471019639E-2</v>
      </c>
      <c r="V464">
        <v>1.2493810819904401</v>
      </c>
      <c r="W464">
        <v>271</v>
      </c>
      <c r="X464">
        <v>279.85000000000002</v>
      </c>
      <c r="Y464">
        <v>266.95</v>
      </c>
      <c r="Z464">
        <v>279.85000000000002</v>
      </c>
      <c r="AA464">
        <v>259.2</v>
      </c>
      <c r="AB464">
        <v>339.9</v>
      </c>
      <c r="AC464" s="1">
        <f>(Table2[[#This Row],[Close Price]]/Table2[[#This Row],[Day Low]])-1</f>
        <v>2.9151291512915067E-2</v>
      </c>
      <c r="AD464" s="1">
        <f>(Table2[[#This Row],[Day High]]/Table2[[#This Row],[Close Price]])-1</f>
        <v>3.4062387952673578E-3</v>
      </c>
      <c r="AE464" s="1">
        <f>(Table2[[#This Row],[Close Price]]/Table2[[#This Row],[Current Week Low]])-1</f>
        <v>4.4764937254167414E-2</v>
      </c>
      <c r="AF464" s="1">
        <f>(Table2[[#This Row],[Current Week High]]/Table2[[#This Row],[Close Price]])-1</f>
        <v>3.4062387952673578E-3</v>
      </c>
      <c r="AG464" s="1">
        <f>(Table2[[#This Row],[Close Price]]/Table2[[#This Row],[Current Month Low]])-1</f>
        <v>7.6003086419752952E-2</v>
      </c>
      <c r="AH464" s="1">
        <f>(Table2[[#This Row],[Current Month High]]/Table2[[#This Row],[Close Price]])-1</f>
        <v>0.21871638580136255</v>
      </c>
      <c r="AI464">
        <v>22.9831480817497</v>
      </c>
      <c r="AJ464">
        <v>17.505793132504699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-0.12</v>
      </c>
      <c r="AM464" t="s">
        <v>3146</v>
      </c>
      <c r="AN464">
        <v>-1.81</v>
      </c>
      <c r="AO464" t="s">
        <v>3146</v>
      </c>
      <c r="AP464">
        <v>3.5286842311679001E-2</v>
      </c>
      <c r="AQ464">
        <f>(Table2[[#This Row],[Sharpe Ratio]]-AVERAGE(Table2[Sharpe Ratio]))/_xlfn.STDEV.P(Table2[Sharpe Ratio])</f>
        <v>-0.25630612502104927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520</v>
      </c>
      <c r="AT464">
        <f>_xlfn.RANK.AVG(Table2[[#This Row],[6M Return vs Nifty Z-Score]],Table2[6M Return vs Nifty Z-Score])</f>
        <v>369</v>
      </c>
      <c r="AU464">
        <f>_xlfn.RANK.AVG(Table2[[#This Row],[Sharpe Ratio Z-Score]],Table2[Sharpe Ratio Z-Score])</f>
        <v>409</v>
      </c>
      <c r="AV464">
        <f>(Table2[[#This Row],[Rank 1Y]]+Table2[[#This Row],[Rank 6M]]+Table2[[#This Row],[Rank Sharpe]])/3</f>
        <v>432.66666666666669</v>
      </c>
    </row>
    <row r="465" spans="1:48" x14ac:dyDescent="0.3">
      <c r="A465" t="s">
        <v>687</v>
      </c>
      <c r="B465" t="s">
        <v>688</v>
      </c>
      <c r="C465" t="s">
        <v>3099</v>
      </c>
      <c r="D465" t="s">
        <v>18</v>
      </c>
      <c r="E465">
        <v>25689.592873266</v>
      </c>
      <c r="F465">
        <v>146.58000000000001</v>
      </c>
      <c r="G465">
        <v>10.0255284026194</v>
      </c>
      <c r="H465">
        <f>(Table2[[#This Row],[1Y Return vs Nifty]]-AVERAGE(Table2[1Y Return vs Nifty]))/_xlfn.STDEV.P(Table2[1Y Return vs Nifty])</f>
        <v>-0.1554563001874823</v>
      </c>
      <c r="I465">
        <v>-13.8600569239228</v>
      </c>
      <c r="J465">
        <f>(Table2[[#This Row],[1M Return vs Nifty]]-AVERAGE(Table2[1M Return vs Nifty]))/_xlfn.STDEV.P(Table2[1M Return vs Nifty])</f>
        <v>-1.407718445118759</v>
      </c>
      <c r="K465">
        <v>-49.5262463899629</v>
      </c>
      <c r="L465">
        <f>(Table2[[#This Row],[6M Return vs Nifty]]-AVERAGE(Table2[6M Return vs Nifty]))/_xlfn.STDEV.P(Table2[6M Return vs Nifty])</f>
        <v>-1.8556335289413473</v>
      </c>
      <c r="M465">
        <v>-8.8013318085451893</v>
      </c>
      <c r="N465">
        <f>(Table2[[#This Row],[1W Return vs Nifty]]-AVERAGE(Table2[1W Return vs Nifty]))/_xlfn.STDEV.P(Table2[1W Return vs Nifty])</f>
        <v>-0.95528050727876668</v>
      </c>
      <c r="O465">
        <v>162.94</v>
      </c>
      <c r="P465">
        <v>178.944773825754</v>
      </c>
      <c r="Q465">
        <v>186.227832091854</v>
      </c>
      <c r="R465">
        <v>27.92026176205</v>
      </c>
      <c r="S465" s="1">
        <f>(Table2[[#This Row],[Close Price]]-Table2[[#This Row],[20D EMA]])/Table2[[#This Row],[20D EMA]]</f>
        <v>-0.10040505707622428</v>
      </c>
      <c r="T465" s="1">
        <f>(Table2[[#This Row],[Close Price]]-Table2[[#This Row],[50D EMA]])/Table2[[#This Row],[50D EMA]]</f>
        <v>-0.1808645937727632</v>
      </c>
      <c r="U465" s="1">
        <f>(Table2[[#This Row],[Close Price]]-Table2[[#This Row],[200D EMA]])/Table2[[#This Row],[200D EMA]]</f>
        <v>-0.21289960607122518</v>
      </c>
      <c r="V465">
        <v>1.1282805244029099</v>
      </c>
      <c r="W465">
        <v>143.02000000000001</v>
      </c>
      <c r="X465">
        <v>149.75</v>
      </c>
      <c r="Y465">
        <v>142.66</v>
      </c>
      <c r="Z465">
        <v>149.75</v>
      </c>
      <c r="AA465">
        <v>141.37</v>
      </c>
      <c r="AB465">
        <v>186.45</v>
      </c>
      <c r="AC465" s="1">
        <f>(Table2[[#This Row],[Close Price]]/Table2[[#This Row],[Day Low]])-1</f>
        <v>2.4891623549154085E-2</v>
      </c>
      <c r="AD465" s="1">
        <f>(Table2[[#This Row],[Day High]]/Table2[[#This Row],[Close Price]])-1</f>
        <v>2.1626415609223626E-2</v>
      </c>
      <c r="AE465" s="1">
        <f>(Table2[[#This Row],[Close Price]]/Table2[[#This Row],[Current Week Low]])-1</f>
        <v>2.7477919528950068E-2</v>
      </c>
      <c r="AF465" s="1">
        <f>(Table2[[#This Row],[Current Week High]]/Table2[[#This Row],[Close Price]])-1</f>
        <v>2.1626415609223626E-2</v>
      </c>
      <c r="AG465" s="1">
        <f>(Table2[[#This Row],[Close Price]]/Table2[[#This Row],[Current Month Low]])-1</f>
        <v>3.6853646459644951E-2</v>
      </c>
      <c r="AH465" s="1">
        <f>(Table2[[#This Row],[Current Month High]]/Table2[[#This Row],[Close Price]])-1</f>
        <v>0.27200163733115001</v>
      </c>
      <c r="AI465">
        <v>97.332514667758204</v>
      </c>
      <c r="AJ465">
        <v>46.506746626686599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-0.21</v>
      </c>
      <c r="AM465" t="s">
        <v>3146</v>
      </c>
      <c r="AN465">
        <v>-16.11</v>
      </c>
      <c r="AO465" t="s">
        <v>3146</v>
      </c>
      <c r="AP465">
        <v>9.9690444519086999E-2</v>
      </c>
      <c r="AQ465">
        <f>(Table2[[#This Row],[Sharpe Ratio]]-AVERAGE(Table2[Sharpe Ratio]))/_xlfn.STDEV.P(Table2[Sharpe Ratio])</f>
        <v>0.50917715168666522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356</v>
      </c>
      <c r="AT465">
        <f>_xlfn.RANK.AVG(Table2[[#This Row],[6M Return vs Nifty Z-Score]],Table2[6M Return vs Nifty Z-Score])</f>
        <v>729</v>
      </c>
      <c r="AU465">
        <f>_xlfn.RANK.AVG(Table2[[#This Row],[Sharpe Ratio Z-Score]],Table2[Sharpe Ratio Z-Score])</f>
        <v>213</v>
      </c>
      <c r="AV465">
        <f>(Table2[[#This Row],[Rank 1Y]]+Table2[[#This Row],[Rank 6M]]+Table2[[#This Row],[Rank Sharpe]])/3</f>
        <v>432.66666666666669</v>
      </c>
    </row>
    <row r="466" spans="1:48" x14ac:dyDescent="0.3">
      <c r="A466" t="s">
        <v>238</v>
      </c>
      <c r="B466" t="s">
        <v>239</v>
      </c>
      <c r="C466" t="s">
        <v>3111</v>
      </c>
      <c r="D466" t="s">
        <v>240</v>
      </c>
      <c r="E466">
        <v>104837.19642504001</v>
      </c>
      <c r="F466">
        <v>1672.2</v>
      </c>
      <c r="G466">
        <v>3.3144065608019</v>
      </c>
      <c r="H466">
        <f>(Table2[[#This Row],[1Y Return vs Nifty]]-AVERAGE(Table2[1Y Return vs Nifty]))/_xlfn.STDEV.P(Table2[1Y Return vs Nifty])</f>
        <v>-0.27493967319200602</v>
      </c>
      <c r="I466">
        <v>-11.394100275480399</v>
      </c>
      <c r="J466">
        <f>(Table2[[#This Row],[1M Return vs Nifty]]-AVERAGE(Table2[1M Return vs Nifty]))/_xlfn.STDEV.P(Table2[1M Return vs Nifty])</f>
        <v>-1.1226391798299653</v>
      </c>
      <c r="K466">
        <v>-6.3654041173098097</v>
      </c>
      <c r="L466">
        <f>(Table2[[#This Row],[6M Return vs Nifty]]-AVERAGE(Table2[6M Return vs Nifty]))/_xlfn.STDEV.P(Table2[6M Return vs Nifty])</f>
        <v>-0.2990502756744397</v>
      </c>
      <c r="M466">
        <v>-7.9542778312922904</v>
      </c>
      <c r="N466">
        <f>(Table2[[#This Row],[1W Return vs Nifty]]-AVERAGE(Table2[1W Return vs Nifty]))/_xlfn.STDEV.P(Table2[1W Return vs Nifty])</f>
        <v>-0.77089853398961816</v>
      </c>
      <c r="O466">
        <v>1825.36</v>
      </c>
      <c r="P466">
        <v>1875.2988979015099</v>
      </c>
      <c r="Q466">
        <v>1735.38689959216</v>
      </c>
      <c r="R466">
        <v>15.7753116588098</v>
      </c>
      <c r="S466" s="1">
        <f>(Table2[[#This Row],[Close Price]]-Table2[[#This Row],[20D EMA]])/Table2[[#This Row],[20D EMA]]</f>
        <v>-8.3906736205460769E-2</v>
      </c>
      <c r="T466" s="1">
        <f>(Table2[[#This Row],[Close Price]]-Table2[[#This Row],[50D EMA]])/Table2[[#This Row],[50D EMA]]</f>
        <v>-0.10830214752900504</v>
      </c>
      <c r="U466" s="1">
        <f>(Table2[[#This Row],[Close Price]]-Table2[[#This Row],[200D EMA]])/Table2[[#This Row],[200D EMA]]</f>
        <v>-3.6410842796502488E-2</v>
      </c>
      <c r="V466">
        <v>1.3980395028308199</v>
      </c>
      <c r="W466">
        <v>1646.3</v>
      </c>
      <c r="X466">
        <v>1683.05</v>
      </c>
      <c r="Y466">
        <v>1646.3</v>
      </c>
      <c r="Z466">
        <v>1709.65</v>
      </c>
      <c r="AA466">
        <v>1646.3</v>
      </c>
      <c r="AB466">
        <v>2065.4</v>
      </c>
      <c r="AC466" s="1">
        <f>(Table2[[#This Row],[Close Price]]/Table2[[#This Row],[Day Low]])-1</f>
        <v>1.573224807143303E-2</v>
      </c>
      <c r="AD466" s="1">
        <f>(Table2[[#This Row],[Day High]]/Table2[[#This Row],[Close Price]])-1</f>
        <v>6.4884583183828504E-3</v>
      </c>
      <c r="AE466" s="1">
        <f>(Table2[[#This Row],[Close Price]]/Table2[[#This Row],[Current Week Low]])-1</f>
        <v>1.573224807143303E-2</v>
      </c>
      <c r="AF466" s="1">
        <f>(Table2[[#This Row],[Current Week High]]/Table2[[#This Row],[Close Price]])-1</f>
        <v>2.2395646453773566E-2</v>
      </c>
      <c r="AG466" s="1">
        <f>(Table2[[#This Row],[Close Price]]/Table2[[#This Row],[Current Month Low]])-1</f>
        <v>1.573224807143303E-2</v>
      </c>
      <c r="AH466" s="1">
        <f>(Table2[[#This Row],[Current Month High]]/Table2[[#This Row],[Close Price]])-1</f>
        <v>0.2351393373998325</v>
      </c>
      <c r="AI466">
        <v>25.941872981700701</v>
      </c>
      <c r="AJ466">
        <v>35.636938800340602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-0.03</v>
      </c>
      <c r="AM466" t="s">
        <v>3146</v>
      </c>
      <c r="AN466">
        <v>-13.74</v>
      </c>
      <c r="AO466" t="s">
        <v>3146</v>
      </c>
      <c r="AP466">
        <v>8.3530361096919997E-3</v>
      </c>
      <c r="AQ466">
        <f>(Table2[[#This Row],[Sharpe Ratio]]-AVERAGE(Table2[Sharpe Ratio]))/_xlfn.STDEV.P(Table2[Sharpe Ratio])</f>
        <v>-0.57643384333268233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394</v>
      </c>
      <c r="AT466">
        <f>_xlfn.RANK.AVG(Table2[[#This Row],[6M Return vs Nifty Z-Score]],Table2[6M Return vs Nifty Z-Score])</f>
        <v>426</v>
      </c>
      <c r="AU466">
        <f>_xlfn.RANK.AVG(Table2[[#This Row],[Sharpe Ratio Z-Score]],Table2[Sharpe Ratio Z-Score])</f>
        <v>480</v>
      </c>
      <c r="AV466">
        <f>(Table2[[#This Row],[Rank 1Y]]+Table2[[#This Row],[Rank 6M]]+Table2[[#This Row],[Rank Sharpe]])/3</f>
        <v>433.33333333333331</v>
      </c>
    </row>
    <row r="467" spans="1:48" x14ac:dyDescent="0.3">
      <c r="A467" t="s">
        <v>250</v>
      </c>
      <c r="B467" t="s">
        <v>251</v>
      </c>
      <c r="C467" t="s">
        <v>3101</v>
      </c>
      <c r="D467" t="s">
        <v>34</v>
      </c>
      <c r="E467">
        <v>99577.907764607997</v>
      </c>
      <c r="F467">
        <v>52.68</v>
      </c>
      <c r="G467">
        <v>3.9083577596074801</v>
      </c>
      <c r="H467">
        <f>(Table2[[#This Row],[1Y Return vs Nifty]]-AVERAGE(Table2[1Y Return vs Nifty]))/_xlfn.STDEV.P(Table2[1Y Return vs Nifty])</f>
        <v>-0.26436509351574855</v>
      </c>
      <c r="I467">
        <v>-5.3910472029020902</v>
      </c>
      <c r="J467">
        <f>(Table2[[#This Row],[1M Return vs Nifty]]-AVERAGE(Table2[1M Return vs Nifty]))/_xlfn.STDEV.P(Table2[1M Return vs Nifty])</f>
        <v>-0.4286505160384847</v>
      </c>
      <c r="K467">
        <v>-31.3716757088919</v>
      </c>
      <c r="L467">
        <f>(Table2[[#This Row],[6M Return vs Nifty]]-AVERAGE(Table2[6M Return vs Nifty]))/_xlfn.STDEV.P(Table2[6M Return vs Nifty])</f>
        <v>-1.2008942049520512</v>
      </c>
      <c r="M467">
        <v>-4.14365018791203</v>
      </c>
      <c r="N467">
        <f>(Table2[[#This Row],[1W Return vs Nifty]]-AVERAGE(Table2[1W Return vs Nifty]))/_xlfn.STDEV.P(Table2[1W Return vs Nifty])</f>
        <v>5.8577583500892746E-2</v>
      </c>
      <c r="O467">
        <v>53.84</v>
      </c>
      <c r="P467">
        <v>56.7235401168587</v>
      </c>
      <c r="Q467">
        <v>57.130279364140002</v>
      </c>
      <c r="R467">
        <v>47.637494611426398</v>
      </c>
      <c r="S467" s="1">
        <f>(Table2[[#This Row],[Close Price]]-Table2[[#This Row],[20D EMA]])/Table2[[#This Row],[20D EMA]]</f>
        <v>-2.1545319465081789E-2</v>
      </c>
      <c r="T467" s="1">
        <f>(Table2[[#This Row],[Close Price]]-Table2[[#This Row],[50D EMA]])/Table2[[#This Row],[50D EMA]]</f>
        <v>-7.128504512462415E-2</v>
      </c>
      <c r="U467" s="1">
        <f>(Table2[[#This Row],[Close Price]]-Table2[[#This Row],[200D EMA]])/Table2[[#This Row],[200D EMA]]</f>
        <v>-7.7897034876629523E-2</v>
      </c>
      <c r="V467">
        <v>0.92837565639326702</v>
      </c>
      <c r="W467">
        <v>50.78</v>
      </c>
      <c r="X467">
        <v>52.99</v>
      </c>
      <c r="Y467">
        <v>49.72</v>
      </c>
      <c r="Z467">
        <v>52.99</v>
      </c>
      <c r="AA467">
        <v>48.44</v>
      </c>
      <c r="AB467">
        <v>58.08</v>
      </c>
      <c r="AC467" s="1">
        <f>(Table2[[#This Row],[Close Price]]/Table2[[#This Row],[Day Low]])-1</f>
        <v>3.7416305632138602E-2</v>
      </c>
      <c r="AD467" s="1">
        <f>(Table2[[#This Row],[Day High]]/Table2[[#This Row],[Close Price]])-1</f>
        <v>5.8845861807137467E-3</v>
      </c>
      <c r="AE467" s="1">
        <f>(Table2[[#This Row],[Close Price]]/Table2[[#This Row],[Current Week Low]])-1</f>
        <v>5.9533386967015378E-2</v>
      </c>
      <c r="AF467" s="1">
        <f>(Table2[[#This Row],[Current Week High]]/Table2[[#This Row],[Close Price]])-1</f>
        <v>5.8845861807137467E-3</v>
      </c>
      <c r="AG467" s="1">
        <f>(Table2[[#This Row],[Close Price]]/Table2[[#This Row],[Current Month Low]])-1</f>
        <v>8.7530966143682942E-2</v>
      </c>
      <c r="AH467" s="1">
        <f>(Table2[[#This Row],[Current Month High]]/Table2[[#This Row],[Close Price]])-1</f>
        <v>0.10250569476082005</v>
      </c>
      <c r="AI467">
        <v>58.978739559605103</v>
      </c>
      <c r="AJ467">
        <v>35.773195876288597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-0.18</v>
      </c>
      <c r="AM467" t="s">
        <v>3146</v>
      </c>
      <c r="AN467">
        <v>-2.97</v>
      </c>
      <c r="AO467" t="s">
        <v>3146</v>
      </c>
      <c r="AP467">
        <v>9.3441306875550995E-2</v>
      </c>
      <c r="AQ467">
        <f>(Table2[[#This Row],[Sharpe Ratio]]-AVERAGE(Table2[Sharpe Ratio]))/_xlfn.STDEV.P(Table2[Sharpe Ratio])</f>
        <v>0.43490164230496742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390</v>
      </c>
      <c r="AT467">
        <f>_xlfn.RANK.AVG(Table2[[#This Row],[6M Return vs Nifty Z-Score]],Table2[6M Return vs Nifty Z-Score])</f>
        <v>677</v>
      </c>
      <c r="AU467">
        <f>_xlfn.RANK.AVG(Table2[[#This Row],[Sharpe Ratio Z-Score]],Table2[Sharpe Ratio Z-Score])</f>
        <v>234</v>
      </c>
      <c r="AV467">
        <f>(Table2[[#This Row],[Rank 1Y]]+Table2[[#This Row],[Rank 6M]]+Table2[[#This Row],[Rank Sharpe]])/3</f>
        <v>433.66666666666669</v>
      </c>
    </row>
    <row r="468" spans="1:48" x14ac:dyDescent="0.3">
      <c r="A468" t="s">
        <v>452</v>
      </c>
      <c r="B468" t="s">
        <v>453</v>
      </c>
      <c r="C468" t="s">
        <v>586</v>
      </c>
      <c r="D468" t="s">
        <v>454</v>
      </c>
      <c r="E468">
        <v>48354.832258499999</v>
      </c>
      <c r="F468">
        <v>43352.5</v>
      </c>
      <c r="G468">
        <v>-13.018705433773899</v>
      </c>
      <c r="H468">
        <f>(Table2[[#This Row],[1Y Return vs Nifty]]-AVERAGE(Table2[1Y Return vs Nifty]))/_xlfn.STDEV.P(Table2[1Y Return vs Nifty])</f>
        <v>-0.56573089391048537</v>
      </c>
      <c r="I468">
        <v>8.3212811909682092</v>
      </c>
      <c r="J468">
        <f>(Table2[[#This Row],[1M Return vs Nifty]]-AVERAGE(Table2[1M Return vs Nifty]))/_xlfn.STDEV.P(Table2[1M Return vs Nifty])</f>
        <v>1.1565762584842374</v>
      </c>
      <c r="K468">
        <v>15.4333429903494</v>
      </c>
      <c r="L468">
        <f>(Table2[[#This Row],[6M Return vs Nifty]]-AVERAGE(Table2[6M Return vs Nifty]))/_xlfn.STDEV.P(Table2[6M Return vs Nifty])</f>
        <v>0.487115213766946</v>
      </c>
      <c r="M468">
        <v>-4.8024431382095099</v>
      </c>
      <c r="N468">
        <f>(Table2[[#This Row],[1W Return vs Nifty]]-AVERAGE(Table2[1W Return vs Nifty]))/_xlfn.STDEV.P(Table2[1W Return vs Nifty])</f>
        <v>-8.4824782141459915E-2</v>
      </c>
      <c r="O468">
        <v>43657.13</v>
      </c>
      <c r="P468">
        <v>42809.139711299002</v>
      </c>
      <c r="Q468">
        <v>40061.884200391803</v>
      </c>
      <c r="R468">
        <v>45.2272484551793</v>
      </c>
      <c r="S468" s="1">
        <f>(Table2[[#This Row],[Close Price]]-Table2[[#This Row],[20D EMA]])/Table2[[#This Row],[20D EMA]]</f>
        <v>-6.9777834685880039E-3</v>
      </c>
      <c r="T468" s="1">
        <f>(Table2[[#This Row],[Close Price]]-Table2[[#This Row],[50D EMA]])/Table2[[#This Row],[50D EMA]]</f>
        <v>1.2692623406248557E-2</v>
      </c>
      <c r="U468" s="1">
        <f>(Table2[[#This Row],[Close Price]]-Table2[[#This Row],[200D EMA]])/Table2[[#This Row],[200D EMA]]</f>
        <v>8.2138318386333273E-2</v>
      </c>
      <c r="V468">
        <v>0.87858821320783798</v>
      </c>
      <c r="W468">
        <v>42580.1</v>
      </c>
      <c r="X468">
        <v>43841.85</v>
      </c>
      <c r="Y468">
        <v>42300</v>
      </c>
      <c r="Z468">
        <v>43841.85</v>
      </c>
      <c r="AA468">
        <v>40805</v>
      </c>
      <c r="AB468">
        <v>46810.400000000001</v>
      </c>
      <c r="AC468" s="1">
        <f>(Table2[[#This Row],[Close Price]]/Table2[[#This Row],[Day Low]])-1</f>
        <v>1.8139929215760464E-2</v>
      </c>
      <c r="AD468" s="1">
        <f>(Table2[[#This Row],[Day High]]/Table2[[#This Row],[Close Price]])-1</f>
        <v>1.1287699671299167E-2</v>
      </c>
      <c r="AE468" s="1">
        <f>(Table2[[#This Row],[Close Price]]/Table2[[#This Row],[Current Week Low]])-1</f>
        <v>2.4881796690307434E-2</v>
      </c>
      <c r="AF468" s="1">
        <f>(Table2[[#This Row],[Current Week High]]/Table2[[#This Row],[Close Price]])-1</f>
        <v>1.1287699671299167E-2</v>
      </c>
      <c r="AG468" s="1">
        <f>(Table2[[#This Row],[Close Price]]/Table2[[#This Row],[Current Month Low]])-1</f>
        <v>6.2431074623207961E-2</v>
      </c>
      <c r="AH468" s="1">
        <f>(Table2[[#This Row],[Current Month High]]/Table2[[#This Row],[Close Price]])-1</f>
        <v>7.9762412778963121E-2</v>
      </c>
      <c r="AI468">
        <v>7.9762412778963103</v>
      </c>
      <c r="AJ468">
        <v>31.092937567375898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0.09</v>
      </c>
      <c r="AM468" t="s">
        <v>3147</v>
      </c>
      <c r="AN468">
        <v>-4.45</v>
      </c>
      <c r="AO468" t="s">
        <v>3146</v>
      </c>
      <c r="AP468">
        <v>-2.6686000723200001E-2</v>
      </c>
      <c r="AQ468">
        <f>(Table2[[#This Row],[Sharpe Ratio]]-AVERAGE(Table2[Sharpe Ratio]))/_xlfn.STDEV.P(Table2[Sharpe Ratio])</f>
        <v>-0.99289807527341212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2.3772092582599602E-4</v>
      </c>
      <c r="AS468">
        <f>_xlfn.RANK.AVG(Table2[[#This Row],[1Y Return vs Nifty Z-Score]],Table2[1Y Return vs Nifty Z-Score])</f>
        <v>509</v>
      </c>
      <c r="AT468">
        <f>_xlfn.RANK.AVG(Table2[[#This Row],[6M Return vs Nifty Z-Score]],Table2[6M Return vs Nifty Z-Score])</f>
        <v>173</v>
      </c>
      <c r="AU468">
        <f>_xlfn.RANK.AVG(Table2[[#This Row],[Sharpe Ratio Z-Score]],Table2[Sharpe Ratio Z-Score])</f>
        <v>619</v>
      </c>
      <c r="AV468">
        <f>(Table2[[#This Row],[Rank 1Y]]+Table2[[#This Row],[Rank 6M]]+Table2[[#This Row],[Rank Sharpe]])/3</f>
        <v>433.66666666666669</v>
      </c>
    </row>
    <row r="469" spans="1:48" x14ac:dyDescent="0.3">
      <c r="A469" t="s">
        <v>971</v>
      </c>
      <c r="B469" t="s">
        <v>972</v>
      </c>
      <c r="C469" t="s">
        <v>3104</v>
      </c>
      <c r="D469" t="s">
        <v>459</v>
      </c>
      <c r="E469">
        <v>14156.184163170001</v>
      </c>
      <c r="F469">
        <v>294.55</v>
      </c>
      <c r="G469">
        <v>-1.2317689618954999</v>
      </c>
      <c r="H469">
        <f>(Table2[[#This Row],[1Y Return vs Nifty]]-AVERAGE(Table2[1Y Return vs Nifty]))/_xlfn.STDEV.P(Table2[1Y Return vs Nifty])</f>
        <v>-0.3558788065478955</v>
      </c>
      <c r="I469">
        <v>-12.4893869219314</v>
      </c>
      <c r="J469">
        <f>(Table2[[#This Row],[1M Return vs Nifty]]-AVERAGE(Table2[1M Return vs Nifty]))/_xlfn.STDEV.P(Table2[1M Return vs Nifty])</f>
        <v>-1.2492608350192824</v>
      </c>
      <c r="K469">
        <v>-22.253306222898701</v>
      </c>
      <c r="L469">
        <f>(Table2[[#This Row],[6M Return vs Nifty]]-AVERAGE(Table2[6M Return vs Nifty]))/_xlfn.STDEV.P(Table2[6M Return vs Nifty])</f>
        <v>-0.87204285517220548</v>
      </c>
      <c r="M469">
        <v>-4.73568270197394</v>
      </c>
      <c r="N469">
        <f>(Table2[[#This Row],[1W Return vs Nifty]]-AVERAGE(Table2[1W Return vs Nifty]))/_xlfn.STDEV.P(Table2[1W Return vs Nifty])</f>
        <v>-7.0292743686626469E-2</v>
      </c>
      <c r="O469">
        <v>305.08</v>
      </c>
      <c r="P469">
        <v>321.55449541667002</v>
      </c>
      <c r="Q469">
        <v>321.45436182630402</v>
      </c>
      <c r="R469">
        <v>44.959215442840701</v>
      </c>
      <c r="S469" s="1">
        <f>(Table2[[#This Row],[Close Price]]-Table2[[#This Row],[20D EMA]])/Table2[[#This Row],[20D EMA]]</f>
        <v>-3.4515536908351817E-2</v>
      </c>
      <c r="T469" s="1">
        <f>(Table2[[#This Row],[Close Price]]-Table2[[#This Row],[50D EMA]])/Table2[[#This Row],[50D EMA]]</f>
        <v>-8.398108501539564E-2</v>
      </c>
      <c r="U469" s="1">
        <f>(Table2[[#This Row],[Close Price]]-Table2[[#This Row],[200D EMA]])/Table2[[#This Row],[200D EMA]]</f>
        <v>-8.3695743537123404E-2</v>
      </c>
      <c r="V469">
        <v>0.47232143651782299</v>
      </c>
      <c r="W469">
        <v>282.05</v>
      </c>
      <c r="X469">
        <v>296</v>
      </c>
      <c r="Y469">
        <v>271.60000000000002</v>
      </c>
      <c r="Z469">
        <v>296</v>
      </c>
      <c r="AA469">
        <v>271.60000000000002</v>
      </c>
      <c r="AB469">
        <v>349.9</v>
      </c>
      <c r="AC469" s="1">
        <f>(Table2[[#This Row],[Close Price]]/Table2[[#This Row],[Day Low]])-1</f>
        <v>4.4318383265378403E-2</v>
      </c>
      <c r="AD469" s="1">
        <f>(Table2[[#This Row],[Day High]]/Table2[[#This Row],[Close Price]])-1</f>
        <v>4.9227635375996837E-3</v>
      </c>
      <c r="AE469" s="1">
        <f>(Table2[[#This Row],[Close Price]]/Table2[[#This Row],[Current Week Low]])-1</f>
        <v>8.4499263622974885E-2</v>
      </c>
      <c r="AF469" s="1">
        <f>(Table2[[#This Row],[Current Week High]]/Table2[[#This Row],[Close Price]])-1</f>
        <v>4.9227635375996837E-3</v>
      </c>
      <c r="AG469" s="1">
        <f>(Table2[[#This Row],[Close Price]]/Table2[[#This Row],[Current Month Low]])-1</f>
        <v>8.4499263622974885E-2</v>
      </c>
      <c r="AH469" s="1">
        <f>(Table2[[#This Row],[Current Month High]]/Table2[[#This Row],[Close Price]])-1</f>
        <v>0.18791376676285854</v>
      </c>
      <c r="AI469">
        <v>40.205398064844601</v>
      </c>
      <c r="AJ469">
        <v>35.269804822043596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</v>
      </c>
      <c r="AM469" t="s">
        <v>3146</v>
      </c>
      <c r="AN469">
        <v>-6.07</v>
      </c>
      <c r="AO469" t="s">
        <v>3146</v>
      </c>
      <c r="AP469">
        <v>8.0617332235509001E-2</v>
      </c>
      <c r="AQ469">
        <f>(Table2[[#This Row],[Sharpe Ratio]]-AVERAGE(Table2[Sharpe Ratio]))/_xlfn.STDEV.P(Table2[Sharpe Ratio])</f>
        <v>0.28247945175322781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424</v>
      </c>
      <c r="AT469">
        <f>_xlfn.RANK.AVG(Table2[[#This Row],[6M Return vs Nifty Z-Score]],Table2[6M Return vs Nifty Z-Score])</f>
        <v>608</v>
      </c>
      <c r="AU469">
        <f>_xlfn.RANK.AVG(Table2[[#This Row],[Sharpe Ratio Z-Score]],Table2[Sharpe Ratio Z-Score])</f>
        <v>269</v>
      </c>
      <c r="AV469">
        <f>(Table2[[#This Row],[Rank 1Y]]+Table2[[#This Row],[Rank 6M]]+Table2[[#This Row],[Rank Sharpe]])/3</f>
        <v>433.66666666666669</v>
      </c>
    </row>
    <row r="470" spans="1:48" x14ac:dyDescent="0.3">
      <c r="A470" t="s">
        <v>1302</v>
      </c>
      <c r="B470" t="s">
        <v>1303</v>
      </c>
      <c r="C470" t="s">
        <v>3103</v>
      </c>
      <c r="D470" t="s">
        <v>256</v>
      </c>
      <c r="E470">
        <v>8462.9995696000005</v>
      </c>
      <c r="F470">
        <v>633.79999999999995</v>
      </c>
      <c r="G470">
        <v>-25.921703328003101</v>
      </c>
      <c r="H470">
        <f>(Table2[[#This Row],[1Y Return vs Nifty]]-AVERAGE(Table2[1Y Return vs Nifty]))/_xlfn.STDEV.P(Table2[1Y Return vs Nifty])</f>
        <v>-0.79545309931977526</v>
      </c>
      <c r="I470">
        <v>-2.0560012588254102</v>
      </c>
      <c r="J470">
        <f>(Table2[[#This Row],[1M Return vs Nifty]]-AVERAGE(Table2[1M Return vs Nifty]))/_xlfn.STDEV.P(Table2[1M Return vs Nifty])</f>
        <v>-4.3099355582243315E-2</v>
      </c>
      <c r="K470">
        <v>-0.810935641357866</v>
      </c>
      <c r="L470">
        <f>(Table2[[#This Row],[6M Return vs Nifty]]-AVERAGE(Table2[6M Return vs Nifty]))/_xlfn.STDEV.P(Table2[6M Return vs Nifty])</f>
        <v>-9.8729981741160711E-2</v>
      </c>
      <c r="M470">
        <v>-0.35331276981148302</v>
      </c>
      <c r="N470">
        <f>(Table2[[#This Row],[1W Return vs Nifty]]-AVERAGE(Table2[1W Return vs Nifty]))/_xlfn.STDEV.P(Table2[1W Return vs Nifty])</f>
        <v>0.88363703820954898</v>
      </c>
      <c r="O470">
        <v>658.18</v>
      </c>
      <c r="P470">
        <v>673.85566047101497</v>
      </c>
      <c r="Q470">
        <v>644.32175498421998</v>
      </c>
      <c r="R470">
        <v>37.399780507710297</v>
      </c>
      <c r="S470" s="1">
        <f>(Table2[[#This Row],[Close Price]]-Table2[[#This Row],[20D EMA]])/Table2[[#This Row],[20D EMA]]</f>
        <v>-3.7041538788781178E-2</v>
      </c>
      <c r="T470" s="1">
        <f>(Table2[[#This Row],[Close Price]]-Table2[[#This Row],[50D EMA]])/Table2[[#This Row],[50D EMA]]</f>
        <v>-5.9442493134236954E-2</v>
      </c>
      <c r="U470" s="1">
        <f>(Table2[[#This Row],[Close Price]]-Table2[[#This Row],[200D EMA]])/Table2[[#This Row],[200D EMA]]</f>
        <v>-1.6329970085330599E-2</v>
      </c>
      <c r="V470">
        <v>0.275748787547625</v>
      </c>
      <c r="W470">
        <v>628.5</v>
      </c>
      <c r="X470">
        <v>640.65</v>
      </c>
      <c r="Y470">
        <v>619.9</v>
      </c>
      <c r="Z470">
        <v>642</v>
      </c>
      <c r="AA470">
        <v>616.65</v>
      </c>
      <c r="AB470">
        <v>704.25</v>
      </c>
      <c r="AC470" s="1">
        <f>(Table2[[#This Row],[Close Price]]/Table2[[#This Row],[Day Low]])-1</f>
        <v>8.4327764518694615E-3</v>
      </c>
      <c r="AD470" s="1">
        <f>(Table2[[#This Row],[Day High]]/Table2[[#This Row],[Close Price]])-1</f>
        <v>1.0807825812559235E-2</v>
      </c>
      <c r="AE470" s="1">
        <f>(Table2[[#This Row],[Close Price]]/Table2[[#This Row],[Current Week Low]])-1</f>
        <v>2.2422971447007445E-2</v>
      </c>
      <c r="AF470" s="1">
        <f>(Table2[[#This Row],[Current Week High]]/Table2[[#This Row],[Close Price]])-1</f>
        <v>1.2937835279267951E-2</v>
      </c>
      <c r="AG470" s="1">
        <f>(Table2[[#This Row],[Close Price]]/Table2[[#This Row],[Current Month Low]])-1</f>
        <v>2.7811562474661544E-2</v>
      </c>
      <c r="AH470" s="1">
        <f>(Table2[[#This Row],[Current Month High]]/Table2[[#This Row],[Close Price]])-1</f>
        <v>0.11115493846639324</v>
      </c>
      <c r="AI470">
        <v>34.9005995582202</v>
      </c>
      <c r="AJ470">
        <v>14.902102973168899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0.01</v>
      </c>
      <c r="AM470" t="s">
        <v>3147</v>
      </c>
      <c r="AN470">
        <v>-5.7</v>
      </c>
      <c r="AO470" t="s">
        <v>3146</v>
      </c>
      <c r="AP470">
        <v>5.2376431715924002E-2</v>
      </c>
      <c r="AQ470">
        <f>(Table2[[#This Row],[Sharpe Ratio]]-AVERAGE(Table2[Sharpe Ratio]))/_xlfn.STDEV.P(Table2[Sharpe Ratio])</f>
        <v>-5.3184025536275853E-2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588</v>
      </c>
      <c r="AT470">
        <f>_xlfn.RANK.AVG(Table2[[#This Row],[6M Return vs Nifty Z-Score]],Table2[6M Return vs Nifty Z-Score])</f>
        <v>363</v>
      </c>
      <c r="AU470">
        <f>_xlfn.RANK.AVG(Table2[[#This Row],[Sharpe Ratio Z-Score]],Table2[Sharpe Ratio Z-Score])</f>
        <v>350</v>
      </c>
      <c r="AV470">
        <f>(Table2[[#This Row],[Rank 1Y]]+Table2[[#This Row],[Rank 6M]]+Table2[[#This Row],[Rank Sharpe]])/3</f>
        <v>433.66666666666669</v>
      </c>
    </row>
    <row r="471" spans="1:48" x14ac:dyDescent="0.3">
      <c r="A471" t="s">
        <v>76</v>
      </c>
      <c r="B471" t="s">
        <v>77</v>
      </c>
      <c r="C471" t="s">
        <v>3107</v>
      </c>
      <c r="D471" t="s">
        <v>64</v>
      </c>
      <c r="E471">
        <v>310215.58166957501</v>
      </c>
      <c r="F471">
        <v>842.75</v>
      </c>
      <c r="G471">
        <v>5.6356497485897803</v>
      </c>
      <c r="H471">
        <f>(Table2[[#This Row],[1Y Return vs Nifty]]-AVERAGE(Table2[1Y Return vs Nifty]))/_xlfn.STDEV.P(Table2[1Y Return vs Nifty])</f>
        <v>-0.23361275763632638</v>
      </c>
      <c r="I471">
        <v>-4.9957629719057897</v>
      </c>
      <c r="J471">
        <f>(Table2[[#This Row],[1M Return vs Nifty]]-AVERAGE(Table2[1M Return vs Nifty]))/_xlfn.STDEV.P(Table2[1M Return vs Nifty])</f>
        <v>-0.38295330630697982</v>
      </c>
      <c r="K471">
        <v>-23.828433095508</v>
      </c>
      <c r="L471">
        <f>(Table2[[#This Row],[6M Return vs Nifty]]-AVERAGE(Table2[6M Return vs Nifty]))/_xlfn.STDEV.P(Table2[6M Return vs Nifty])</f>
        <v>-0.92884934880330394</v>
      </c>
      <c r="M471">
        <v>-2.7779937480728201</v>
      </c>
      <c r="N471">
        <f>(Table2[[#This Row],[1W Return vs Nifty]]-AVERAGE(Table2[1W Return vs Nifty]))/_xlfn.STDEV.P(Table2[1W Return vs Nifty])</f>
        <v>0.35584604097182437</v>
      </c>
      <c r="O471">
        <v>906.94</v>
      </c>
      <c r="P471">
        <v>955.03986805356601</v>
      </c>
      <c r="Q471">
        <v>933.632556502184</v>
      </c>
      <c r="R471">
        <v>23.804394611309299</v>
      </c>
      <c r="S471" s="1">
        <f>(Table2[[#This Row],[Close Price]]-Table2[[#This Row],[20D EMA]])/Table2[[#This Row],[20D EMA]]</f>
        <v>-7.0776457097492723E-2</v>
      </c>
      <c r="T471" s="1">
        <f>(Table2[[#This Row],[Close Price]]-Table2[[#This Row],[50D EMA]])/Table2[[#This Row],[50D EMA]]</f>
        <v>-0.11757610525979417</v>
      </c>
      <c r="U471" s="1">
        <f>(Table2[[#This Row],[Close Price]]-Table2[[#This Row],[200D EMA]])/Table2[[#This Row],[200D EMA]]</f>
        <v>-9.7342959892778122E-2</v>
      </c>
      <c r="V471">
        <v>0.85932876263362601</v>
      </c>
      <c r="W471">
        <v>825.7</v>
      </c>
      <c r="X471">
        <v>882.5</v>
      </c>
      <c r="Y471">
        <v>825.7</v>
      </c>
      <c r="Z471">
        <v>886.75</v>
      </c>
      <c r="AA471">
        <v>825.7</v>
      </c>
      <c r="AB471">
        <v>984.5</v>
      </c>
      <c r="AC471" s="1">
        <f>(Table2[[#This Row],[Close Price]]/Table2[[#This Row],[Day Low]])-1</f>
        <v>2.0649146178999489E-2</v>
      </c>
      <c r="AD471" s="1">
        <f>(Table2[[#This Row],[Day High]]/Table2[[#This Row],[Close Price]])-1</f>
        <v>4.7167012755858773E-2</v>
      </c>
      <c r="AE471" s="1">
        <f>(Table2[[#This Row],[Close Price]]/Table2[[#This Row],[Current Week Low]])-1</f>
        <v>2.0649146178999489E-2</v>
      </c>
      <c r="AF471" s="1">
        <f>(Table2[[#This Row],[Current Week High]]/Table2[[#This Row],[Close Price]])-1</f>
        <v>5.2210026698309209E-2</v>
      </c>
      <c r="AG471" s="1">
        <f>(Table2[[#This Row],[Close Price]]/Table2[[#This Row],[Current Month Low]])-1</f>
        <v>2.0649146178999489E-2</v>
      </c>
      <c r="AH471" s="1">
        <f>(Table2[[#This Row],[Current Month High]]/Table2[[#This Row],[Close Price]])-1</f>
        <v>0.16819934737466635</v>
      </c>
      <c r="AI471">
        <v>39.899139721151002</v>
      </c>
      <c r="AJ471">
        <v>35.523036101953799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-0.15</v>
      </c>
      <c r="AM471" t="s">
        <v>3146</v>
      </c>
      <c r="AN471">
        <v>-9.4499999999999993</v>
      </c>
      <c r="AO471" t="s">
        <v>3146</v>
      </c>
      <c r="AP471">
        <v>7.0397184636825996E-2</v>
      </c>
      <c r="AQ471">
        <f>(Table2[[#This Row],[Sharpe Ratio]]-AVERAGE(Table2[Sharpe Ratio]))/_xlfn.STDEV.P(Table2[Sharpe Ratio])</f>
        <v>0.16100562413902536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381</v>
      </c>
      <c r="AT471">
        <f>_xlfn.RANK.AVG(Table2[[#This Row],[6M Return vs Nifty Z-Score]],Table2[6M Return vs Nifty Z-Score])</f>
        <v>626</v>
      </c>
      <c r="AU471">
        <f>_xlfn.RANK.AVG(Table2[[#This Row],[Sharpe Ratio Z-Score]],Table2[Sharpe Ratio Z-Score])</f>
        <v>296</v>
      </c>
      <c r="AV471">
        <f>(Table2[[#This Row],[Rank 1Y]]+Table2[[#This Row],[Rank 6M]]+Table2[[#This Row],[Rank Sharpe]])/3</f>
        <v>434.33333333333331</v>
      </c>
    </row>
    <row r="472" spans="1:48" x14ac:dyDescent="0.3">
      <c r="A472" t="s">
        <v>1182</v>
      </c>
      <c r="B472" t="s">
        <v>1183</v>
      </c>
      <c r="C472" t="s">
        <v>3110</v>
      </c>
      <c r="D472" t="s">
        <v>1184</v>
      </c>
      <c r="E472">
        <v>9872.4820500000005</v>
      </c>
      <c r="F472">
        <v>664.25</v>
      </c>
      <c r="G472">
        <v>29.513255016402699</v>
      </c>
      <c r="H472">
        <f>(Table2[[#This Row],[1Y Return vs Nifty]]-AVERAGE(Table2[1Y Return vs Nifty]))/_xlfn.STDEV.P(Table2[1Y Return vs Nifty])</f>
        <v>0.19149900220265617</v>
      </c>
      <c r="I472">
        <v>-4.7929208834087698</v>
      </c>
      <c r="J472">
        <f>(Table2[[#This Row],[1M Return vs Nifty]]-AVERAGE(Table2[1M Return vs Nifty]))/_xlfn.STDEV.P(Table2[1M Return vs Nifty])</f>
        <v>-0.35950355361367914</v>
      </c>
      <c r="K472">
        <v>-3.3889103914199401</v>
      </c>
      <c r="L472">
        <f>(Table2[[#This Row],[6M Return vs Nifty]]-AVERAGE(Table2[6M Return vs Nifty]))/_xlfn.STDEV.P(Table2[6M Return vs Nifty])</f>
        <v>-0.19170389309214739</v>
      </c>
      <c r="M472">
        <v>-3.8305525309220601</v>
      </c>
      <c r="N472">
        <f>(Table2[[#This Row],[1W Return vs Nifty]]-AVERAGE(Table2[1W Return vs Nifty]))/_xlfn.STDEV.P(Table2[1W Return vs Nifty])</f>
        <v>0.12673093072351457</v>
      </c>
      <c r="O472">
        <v>725.66</v>
      </c>
      <c r="P472">
        <v>738.12626833077104</v>
      </c>
      <c r="Q472">
        <v>648.819621818526</v>
      </c>
      <c r="R472">
        <v>26.797297365663699</v>
      </c>
      <c r="S472" s="1">
        <f>(Table2[[#This Row],[Close Price]]-Table2[[#This Row],[20D EMA]])/Table2[[#This Row],[20D EMA]]</f>
        <v>-8.4626409062095162E-2</v>
      </c>
      <c r="T472" s="1">
        <f>(Table2[[#This Row],[Close Price]]-Table2[[#This Row],[50D EMA]])/Table2[[#This Row],[50D EMA]]</f>
        <v>-0.10008622033983136</v>
      </c>
      <c r="U472" s="1">
        <f>(Table2[[#This Row],[Close Price]]-Table2[[#This Row],[200D EMA]])/Table2[[#This Row],[200D EMA]]</f>
        <v>2.3782231089475057E-2</v>
      </c>
      <c r="V472">
        <v>0.57423310463246802</v>
      </c>
      <c r="W472">
        <v>655.25</v>
      </c>
      <c r="X472">
        <v>708</v>
      </c>
      <c r="Y472">
        <v>655.25</v>
      </c>
      <c r="Z472">
        <v>708</v>
      </c>
      <c r="AA472">
        <v>655.25</v>
      </c>
      <c r="AB472">
        <v>783.45</v>
      </c>
      <c r="AC472" s="1">
        <f>(Table2[[#This Row],[Close Price]]/Table2[[#This Row],[Day Low]])-1</f>
        <v>1.3735215566577752E-2</v>
      </c>
      <c r="AD472" s="1">
        <f>(Table2[[#This Row],[Day High]]/Table2[[#This Row],[Close Price]])-1</f>
        <v>6.5863756115920102E-2</v>
      </c>
      <c r="AE472" s="1">
        <f>(Table2[[#This Row],[Close Price]]/Table2[[#This Row],[Current Week Low]])-1</f>
        <v>1.3735215566577752E-2</v>
      </c>
      <c r="AF472" s="1">
        <f>(Table2[[#This Row],[Current Week High]]/Table2[[#This Row],[Close Price]])-1</f>
        <v>6.5863756115920102E-2</v>
      </c>
      <c r="AG472" s="1">
        <f>(Table2[[#This Row],[Close Price]]/Table2[[#This Row],[Current Month Low]])-1</f>
        <v>1.3735215566577752E-2</v>
      </c>
      <c r="AH472" s="1">
        <f>(Table2[[#This Row],[Current Month High]]/Table2[[#This Row],[Close Price]])-1</f>
        <v>0.17945050809183294</v>
      </c>
      <c r="AI472">
        <v>31.7275122318404</v>
      </c>
      <c r="AJ472">
        <v>59.502941529595297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-0.13</v>
      </c>
      <c r="AM472" t="s">
        <v>3146</v>
      </c>
      <c r="AN472">
        <v>-8.64</v>
      </c>
      <c r="AO472" t="s">
        <v>3146</v>
      </c>
      <c r="AP472">
        <v>-6.1320001817376998E-2</v>
      </c>
      <c r="AQ472">
        <f>(Table2[[#This Row],[Sharpe Ratio]]-AVERAGE(Table2[Sharpe Ratio]))/_xlfn.STDEV.P(Table2[Sharpe Ratio])</f>
        <v>-1.4045481652433747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230</v>
      </c>
      <c r="AT472">
        <f>_xlfn.RANK.AVG(Table2[[#This Row],[6M Return vs Nifty Z-Score]],Table2[6M Return vs Nifty Z-Score])</f>
        <v>395</v>
      </c>
      <c r="AU472">
        <f>_xlfn.RANK.AVG(Table2[[#This Row],[Sharpe Ratio Z-Score]],Table2[Sharpe Ratio Z-Score])</f>
        <v>678</v>
      </c>
      <c r="AV472">
        <f>(Table2[[#This Row],[Rank 1Y]]+Table2[[#This Row],[Rank 6M]]+Table2[[#This Row],[Rank Sharpe]])/3</f>
        <v>434.33333333333331</v>
      </c>
    </row>
    <row r="473" spans="1:48" x14ac:dyDescent="0.3">
      <c r="A473" t="s">
        <v>1168</v>
      </c>
      <c r="B473" t="s">
        <v>1169</v>
      </c>
      <c r="C473" t="s">
        <v>3099</v>
      </c>
      <c r="D473" t="s">
        <v>18</v>
      </c>
      <c r="E473">
        <v>10141.610897</v>
      </c>
      <c r="F473">
        <v>681.05</v>
      </c>
      <c r="G473">
        <v>-11.5851544173217</v>
      </c>
      <c r="H473">
        <f>(Table2[[#This Row],[1Y Return vs Nifty]]-AVERAGE(Table2[1Y Return vs Nifty]))/_xlfn.STDEV.P(Table2[1Y Return vs Nifty])</f>
        <v>-0.54020825926653071</v>
      </c>
      <c r="I473">
        <v>-19.7183349571607</v>
      </c>
      <c r="J473">
        <f>(Table2[[#This Row],[1M Return vs Nifty]]-AVERAGE(Table2[1M Return vs Nifty]))/_xlfn.STDEV.P(Table2[1M Return vs Nifty])</f>
        <v>-2.0849702526993288</v>
      </c>
      <c r="K473">
        <v>-42.605079850103699</v>
      </c>
      <c r="L473">
        <f>(Table2[[#This Row],[6M Return vs Nifty]]-AVERAGE(Table2[6M Return vs Nifty]))/_xlfn.STDEV.P(Table2[6M Return vs Nifty])</f>
        <v>-1.6060236658863309</v>
      </c>
      <c r="M473">
        <v>-23.571262230206599</v>
      </c>
      <c r="N473">
        <f>(Table2[[#This Row],[1W Return vs Nifty]]-AVERAGE(Table2[1W Return vs Nifty]))/_xlfn.STDEV.P(Table2[1W Return vs Nifty])</f>
        <v>-4.1703163723146464</v>
      </c>
      <c r="O473">
        <v>838.13</v>
      </c>
      <c r="P473">
        <v>892.10345799300399</v>
      </c>
      <c r="Q473">
        <v>870.25653038614701</v>
      </c>
      <c r="R473">
        <v>11.078417249968201</v>
      </c>
      <c r="S473" s="1">
        <f>(Table2[[#This Row],[Close Price]]-Table2[[#This Row],[20D EMA]])/Table2[[#This Row],[20D EMA]]</f>
        <v>-0.18741722644458503</v>
      </c>
      <c r="T473" s="1">
        <f>(Table2[[#This Row],[Close Price]]-Table2[[#This Row],[50D EMA]])/Table2[[#This Row],[50D EMA]]</f>
        <v>-0.23657957617137623</v>
      </c>
      <c r="U473" s="1">
        <f>(Table2[[#This Row],[Close Price]]-Table2[[#This Row],[200D EMA]])/Table2[[#This Row],[200D EMA]]</f>
        <v>-0.21741466312489838</v>
      </c>
      <c r="V473">
        <v>1.93668261279533</v>
      </c>
      <c r="W473">
        <v>673.65</v>
      </c>
      <c r="X473">
        <v>717.8</v>
      </c>
      <c r="Y473">
        <v>673.65</v>
      </c>
      <c r="Z473">
        <v>720</v>
      </c>
      <c r="AA473">
        <v>673.65</v>
      </c>
      <c r="AB473">
        <v>999</v>
      </c>
      <c r="AC473" s="1">
        <f>(Table2[[#This Row],[Close Price]]/Table2[[#This Row],[Day Low]])-1</f>
        <v>1.0984932828620231E-2</v>
      </c>
      <c r="AD473" s="1">
        <f>(Table2[[#This Row],[Day High]]/Table2[[#This Row],[Close Price]])-1</f>
        <v>5.3960795829968378E-2</v>
      </c>
      <c r="AE473" s="1">
        <f>(Table2[[#This Row],[Close Price]]/Table2[[#This Row],[Current Week Low]])-1</f>
        <v>1.0984932828620231E-2</v>
      </c>
      <c r="AF473" s="1">
        <f>(Table2[[#This Row],[Current Week High]]/Table2[[#This Row],[Close Price]])-1</f>
        <v>5.7191101974891856E-2</v>
      </c>
      <c r="AG473" s="1">
        <f>(Table2[[#This Row],[Close Price]]/Table2[[#This Row],[Current Month Low]])-1</f>
        <v>1.0984932828620231E-2</v>
      </c>
      <c r="AH473" s="1">
        <f>(Table2[[#This Row],[Current Month High]]/Table2[[#This Row],[Close Price]])-1</f>
        <v>0.46685265399016229</v>
      </c>
      <c r="AI473">
        <v>87.210924308053706</v>
      </c>
      <c r="AJ473">
        <v>26.824953445065098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-0.18</v>
      </c>
      <c r="AM473" t="s">
        <v>3146</v>
      </c>
      <c r="AN473">
        <v>-25.08</v>
      </c>
      <c r="AO473" t="s">
        <v>3146</v>
      </c>
      <c r="AP473">
        <v>0.158031194407113</v>
      </c>
      <c r="AQ473">
        <f>(Table2[[#This Row],[Sharpe Ratio]]-AVERAGE(Table2[Sharpe Ratio]))/_xlfn.STDEV.P(Table2[Sharpe Ratio])</f>
        <v>1.2025990544872278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496</v>
      </c>
      <c r="AT473">
        <f>_xlfn.RANK.AVG(Table2[[#This Row],[6M Return vs Nifty Z-Score]],Table2[6M Return vs Nifty Z-Score])</f>
        <v>723</v>
      </c>
      <c r="AU473">
        <f>_xlfn.RANK.AVG(Table2[[#This Row],[Sharpe Ratio Z-Score]],Table2[Sharpe Ratio Z-Score])</f>
        <v>89</v>
      </c>
      <c r="AV473">
        <f>(Table2[[#This Row],[Rank 1Y]]+Table2[[#This Row],[Rank 6M]]+Table2[[#This Row],[Rank Sharpe]])/3</f>
        <v>436</v>
      </c>
    </row>
    <row r="474" spans="1:48" x14ac:dyDescent="0.3">
      <c r="A474" t="s">
        <v>492</v>
      </c>
      <c r="B474" t="s">
        <v>493</v>
      </c>
      <c r="C474" t="s">
        <v>3112</v>
      </c>
      <c r="D474" t="s">
        <v>131</v>
      </c>
      <c r="E474">
        <v>43294.506712175003</v>
      </c>
      <c r="F474">
        <v>48967.25</v>
      </c>
      <c r="G474">
        <v>7.39159842808367</v>
      </c>
      <c r="H474">
        <f>(Table2[[#This Row],[1Y Return vs Nifty]]-AVERAGE(Table2[1Y Return vs Nifty]))/_xlfn.STDEV.P(Table2[1Y Return vs Nifty])</f>
        <v>-0.20235022418901982</v>
      </c>
      <c r="I474">
        <v>6.4511025732425402</v>
      </c>
      <c r="J474">
        <f>(Table2[[#This Row],[1M Return vs Nifty]]-AVERAGE(Table2[1M Return vs Nifty]))/_xlfn.STDEV.P(Table2[1M Return vs Nifty])</f>
        <v>0.94037247946127522</v>
      </c>
      <c r="K474">
        <v>0.23201503602656501</v>
      </c>
      <c r="L474">
        <f>(Table2[[#This Row],[6M Return vs Nifty]]-AVERAGE(Table2[6M Return vs Nifty]))/_xlfn.STDEV.P(Table2[6M Return vs Nifty])</f>
        <v>-6.1116268177730068E-2</v>
      </c>
      <c r="M474">
        <v>-4.7171296464036203</v>
      </c>
      <c r="N474">
        <f>(Table2[[#This Row],[1W Return vs Nifty]]-AVERAGE(Table2[1W Return vs Nifty]))/_xlfn.STDEV.P(Table2[1W Return vs Nifty])</f>
        <v>-6.6254218293365211E-2</v>
      </c>
      <c r="O474">
        <v>49868.03</v>
      </c>
      <c r="P474">
        <v>50318.5991552204</v>
      </c>
      <c r="Q474">
        <v>47973.050812045898</v>
      </c>
      <c r="R474">
        <v>36.401113379184999</v>
      </c>
      <c r="S474" s="1">
        <f>(Table2[[#This Row],[Close Price]]-Table2[[#This Row],[20D EMA]])/Table2[[#This Row],[20D EMA]]</f>
        <v>-1.8063276211231903E-2</v>
      </c>
      <c r="T474" s="1">
        <f>(Table2[[#This Row],[Close Price]]-Table2[[#This Row],[50D EMA]])/Table2[[#This Row],[50D EMA]]</f>
        <v>-2.6855858030781471E-2</v>
      </c>
      <c r="U474" s="1">
        <f>(Table2[[#This Row],[Close Price]]-Table2[[#This Row],[200D EMA]])/Table2[[#This Row],[200D EMA]]</f>
        <v>2.0724118460785097E-2</v>
      </c>
      <c r="V474">
        <v>0.66284268351841402</v>
      </c>
      <c r="W474">
        <v>48073</v>
      </c>
      <c r="X474">
        <v>49499.95</v>
      </c>
      <c r="Y474">
        <v>48073</v>
      </c>
      <c r="Z474">
        <v>49999</v>
      </c>
      <c r="AA474">
        <v>46827.95</v>
      </c>
      <c r="AB474">
        <v>51999</v>
      </c>
      <c r="AC474" s="1">
        <f>(Table2[[#This Row],[Close Price]]/Table2[[#This Row],[Day Low]])-1</f>
        <v>1.8601917916502009E-2</v>
      </c>
      <c r="AD474" s="1">
        <f>(Table2[[#This Row],[Day High]]/Table2[[#This Row],[Close Price]])-1</f>
        <v>1.0878699538977576E-2</v>
      </c>
      <c r="AE474" s="1">
        <f>(Table2[[#This Row],[Close Price]]/Table2[[#This Row],[Current Week Low]])-1</f>
        <v>1.8601917916502009E-2</v>
      </c>
      <c r="AF474" s="1">
        <f>(Table2[[#This Row],[Current Week High]]/Table2[[#This Row],[Close Price]])-1</f>
        <v>2.1070205086052507E-2</v>
      </c>
      <c r="AG474" s="1">
        <f>(Table2[[#This Row],[Close Price]]/Table2[[#This Row],[Current Month Low]])-1</f>
        <v>4.568425480936078E-2</v>
      </c>
      <c r="AH474" s="1">
        <f>(Table2[[#This Row],[Current Month High]]/Table2[[#This Row],[Close Price]])-1</f>
        <v>6.191383016199592E-2</v>
      </c>
      <c r="AI474">
        <v>22.518622140308</v>
      </c>
      <c r="AJ474">
        <v>39.995625784428299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-0.04</v>
      </c>
      <c r="AM474" t="s">
        <v>3146</v>
      </c>
      <c r="AN474">
        <v>-2.66</v>
      </c>
      <c r="AO474" t="s">
        <v>3146</v>
      </c>
      <c r="AP474">
        <v>-1.7713817837659001E-2</v>
      </c>
      <c r="AQ474">
        <f>(Table2[[#This Row],[Sharpe Ratio]]-AVERAGE(Table2[Sharpe Ratio]))/_xlfn.STDEV.P(Table2[Sharpe Ratio])</f>
        <v>-0.88625720862861435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372</v>
      </c>
      <c r="AT474">
        <f>_xlfn.RANK.AVG(Table2[[#This Row],[6M Return vs Nifty Z-Score]],Table2[6M Return vs Nifty Z-Score])</f>
        <v>348</v>
      </c>
      <c r="AU474">
        <f>_xlfn.RANK.AVG(Table2[[#This Row],[Sharpe Ratio Z-Score]],Table2[Sharpe Ratio Z-Score])</f>
        <v>590</v>
      </c>
      <c r="AV474">
        <f>(Table2[[#This Row],[Rank 1Y]]+Table2[[#This Row],[Rank 6M]]+Table2[[#This Row],[Rank Sharpe]])/3</f>
        <v>436.66666666666669</v>
      </c>
    </row>
    <row r="475" spans="1:48" x14ac:dyDescent="0.3">
      <c r="A475" t="s">
        <v>1763</v>
      </c>
      <c r="B475" t="s">
        <v>1764</v>
      </c>
      <c r="C475" t="s">
        <v>3105</v>
      </c>
      <c r="D475" t="s">
        <v>51</v>
      </c>
      <c r="E475">
        <v>4394.4387299999999</v>
      </c>
      <c r="F475">
        <v>356.4</v>
      </c>
      <c r="G475">
        <v>1.2172782031934</v>
      </c>
      <c r="H475">
        <f>(Table2[[#This Row],[1Y Return vs Nifty]]-AVERAGE(Table2[1Y Return vs Nifty]))/_xlfn.STDEV.P(Table2[1Y Return vs Nifty])</f>
        <v>-0.31227649640823318</v>
      </c>
      <c r="I475">
        <v>2.4444696704648501</v>
      </c>
      <c r="J475">
        <f>(Table2[[#This Row],[1M Return vs Nifty]]-AVERAGE(Table2[1M Return vs Nifty]))/_xlfn.STDEV.P(Table2[1M Return vs Nifty])</f>
        <v>0.4771818694693129</v>
      </c>
      <c r="K475">
        <v>8.2087228526454403</v>
      </c>
      <c r="L475">
        <f>(Table2[[#This Row],[6M Return vs Nifty]]-AVERAGE(Table2[6M Return vs Nifty]))/_xlfn.STDEV.P(Table2[6M Return vs Nifty])</f>
        <v>0.22656138475397083</v>
      </c>
      <c r="M475">
        <v>-2.5270084326059501</v>
      </c>
      <c r="N475">
        <f>(Table2[[#This Row],[1W Return vs Nifty]]-AVERAGE(Table2[1W Return vs Nifty]))/_xlfn.STDEV.P(Table2[1W Return vs Nifty])</f>
        <v>0.41047912100583062</v>
      </c>
      <c r="O475">
        <v>358.51</v>
      </c>
      <c r="P475">
        <v>355.70749507312098</v>
      </c>
      <c r="Q475">
        <v>328.57015917226198</v>
      </c>
      <c r="R475">
        <v>49.094039940254</v>
      </c>
      <c r="S475" s="1">
        <f>(Table2[[#This Row],[Close Price]]-Table2[[#This Row],[20D EMA]])/Table2[[#This Row],[20D EMA]]</f>
        <v>-5.8854704192352059E-3</v>
      </c>
      <c r="T475" s="1">
        <f>(Table2[[#This Row],[Close Price]]-Table2[[#This Row],[50D EMA]])/Table2[[#This Row],[50D EMA]]</f>
        <v>1.946838164702269E-3</v>
      </c>
      <c r="U475" s="1">
        <f>(Table2[[#This Row],[Close Price]]-Table2[[#This Row],[200D EMA]])/Table2[[#This Row],[200D EMA]]</f>
        <v>8.469984279110214E-2</v>
      </c>
      <c r="V475">
        <v>0.63317441931414298</v>
      </c>
      <c r="W475">
        <v>352.6</v>
      </c>
      <c r="X475">
        <v>362.6</v>
      </c>
      <c r="Y475">
        <v>338.9</v>
      </c>
      <c r="Z475">
        <v>362.6</v>
      </c>
      <c r="AA475">
        <v>334.35</v>
      </c>
      <c r="AB475">
        <v>392.95</v>
      </c>
      <c r="AC475" s="1">
        <f>(Table2[[#This Row],[Close Price]]/Table2[[#This Row],[Day Low]])-1</f>
        <v>1.077708451503101E-2</v>
      </c>
      <c r="AD475" s="1">
        <f>(Table2[[#This Row],[Day High]]/Table2[[#This Row],[Close Price]])-1</f>
        <v>1.7396184062850928E-2</v>
      </c>
      <c r="AE475" s="1">
        <f>(Table2[[#This Row],[Close Price]]/Table2[[#This Row],[Current Week Low]])-1</f>
        <v>5.1637651224549996E-2</v>
      </c>
      <c r="AF475" s="1">
        <f>(Table2[[#This Row],[Current Week High]]/Table2[[#This Row],[Close Price]])-1</f>
        <v>1.7396184062850928E-2</v>
      </c>
      <c r="AG475" s="1">
        <f>(Table2[[#This Row],[Close Price]]/Table2[[#This Row],[Current Month Low]])-1</f>
        <v>6.5948855989232724E-2</v>
      </c>
      <c r="AH475" s="1">
        <f>(Table2[[#This Row],[Current Month High]]/Table2[[#This Row],[Close Price]])-1</f>
        <v>0.10255331088664432</v>
      </c>
      <c r="AI475">
        <v>15.2918069584736</v>
      </c>
      <c r="AJ475">
        <v>42.502998800479801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0.09</v>
      </c>
      <c r="AM475" t="s">
        <v>3147</v>
      </c>
      <c r="AN475">
        <v>4.82</v>
      </c>
      <c r="AO475" t="s">
        <v>3147</v>
      </c>
      <c r="AP475">
        <v>-5.2267862679665003E-2</v>
      </c>
      <c r="AQ475">
        <f>(Table2[[#This Row],[Sharpe Ratio]]-AVERAGE(Table2[Sharpe Ratio]))/_xlfn.STDEV.P(Table2[Sharpe Ratio])</f>
        <v>-1.2969569608564733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-0.49501108203559219</v>
      </c>
      <c r="AS475">
        <f>_xlfn.RANK.AVG(Table2[[#This Row],[1Y Return vs Nifty Z-Score]],Table2[1Y Return vs Nifty Z-Score])</f>
        <v>407</v>
      </c>
      <c r="AT475">
        <f>_xlfn.RANK.AVG(Table2[[#This Row],[6M Return vs Nifty Z-Score]],Table2[6M Return vs Nifty Z-Score])</f>
        <v>240</v>
      </c>
      <c r="AU475">
        <f>_xlfn.RANK.AVG(Table2[[#This Row],[Sharpe Ratio Z-Score]],Table2[Sharpe Ratio Z-Score])</f>
        <v>663</v>
      </c>
      <c r="AV475">
        <f>(Table2[[#This Row],[Rank 1Y]]+Table2[[#This Row],[Rank 6M]]+Table2[[#This Row],[Rank Sharpe]])/3</f>
        <v>436.66666666666669</v>
      </c>
    </row>
    <row r="476" spans="1:48" x14ac:dyDescent="0.3">
      <c r="A476" t="s">
        <v>742</v>
      </c>
      <c r="B476" t="s">
        <v>743</v>
      </c>
      <c r="C476" t="s">
        <v>3115</v>
      </c>
      <c r="D476" t="s">
        <v>165</v>
      </c>
      <c r="E476">
        <v>22280.195305025001</v>
      </c>
      <c r="F476">
        <v>7567.55</v>
      </c>
      <c r="G476">
        <v>-7.2077571415827499</v>
      </c>
      <c r="H476">
        <f>(Table2[[#This Row],[1Y Return vs Nifty]]-AVERAGE(Table2[1Y Return vs Nifty]))/_xlfn.STDEV.P(Table2[1Y Return vs Nifty])</f>
        <v>-0.46227401759815756</v>
      </c>
      <c r="I476">
        <v>5.7614158512850997</v>
      </c>
      <c r="J476">
        <f>(Table2[[#This Row],[1M Return vs Nifty]]-AVERAGE(Table2[1M Return vs Nifty]))/_xlfn.STDEV.P(Table2[1M Return vs Nifty])</f>
        <v>0.860640589568055</v>
      </c>
      <c r="K476">
        <v>18.911961029857899</v>
      </c>
      <c r="L476">
        <f>(Table2[[#This Row],[6M Return vs Nifty]]-AVERAGE(Table2[6M Return vs Nifty]))/_xlfn.STDEV.P(Table2[6M Return vs Nifty])</f>
        <v>0.61257056402645449</v>
      </c>
      <c r="M476">
        <v>0.43744059424214299</v>
      </c>
      <c r="N476">
        <f>(Table2[[#This Row],[1W Return vs Nifty]]-AVERAGE(Table2[1W Return vs Nifty]))/_xlfn.STDEV.P(Table2[1W Return vs Nifty])</f>
        <v>1.0557638088341195</v>
      </c>
      <c r="O476">
        <v>7679.68</v>
      </c>
      <c r="P476">
        <v>7660.3595108724903</v>
      </c>
      <c r="Q476">
        <v>7108.7196254380797</v>
      </c>
      <c r="R476">
        <v>45.193697428348599</v>
      </c>
      <c r="S476" s="1">
        <f>(Table2[[#This Row],[Close Price]]-Table2[[#This Row],[20D EMA]])/Table2[[#This Row],[20D EMA]]</f>
        <v>-1.4600868786199438E-2</v>
      </c>
      <c r="T476" s="1">
        <f>(Table2[[#This Row],[Close Price]]-Table2[[#This Row],[50D EMA]])/Table2[[#This Row],[50D EMA]]</f>
        <v>-1.2115555508950184E-2</v>
      </c>
      <c r="U476" s="1">
        <f>(Table2[[#This Row],[Close Price]]-Table2[[#This Row],[200D EMA]])/Table2[[#This Row],[200D EMA]]</f>
        <v>6.4544727987305414E-2</v>
      </c>
      <c r="V476">
        <v>1.24093263475166</v>
      </c>
      <c r="W476">
        <v>7440</v>
      </c>
      <c r="X476">
        <v>7675</v>
      </c>
      <c r="Y476">
        <v>7422.55</v>
      </c>
      <c r="Z476">
        <v>7675</v>
      </c>
      <c r="AA476">
        <v>7166.35</v>
      </c>
      <c r="AB476">
        <v>8180</v>
      </c>
      <c r="AC476" s="1">
        <f>(Table2[[#This Row],[Close Price]]/Table2[[#This Row],[Day Low]])-1</f>
        <v>1.7143817204301026E-2</v>
      </c>
      <c r="AD476" s="1">
        <f>(Table2[[#This Row],[Day High]]/Table2[[#This Row],[Close Price]])-1</f>
        <v>1.4198782961460488E-2</v>
      </c>
      <c r="AE476" s="1">
        <f>(Table2[[#This Row],[Close Price]]/Table2[[#This Row],[Current Week Low]])-1</f>
        <v>1.9535065442469302E-2</v>
      </c>
      <c r="AF476" s="1">
        <f>(Table2[[#This Row],[Current Week High]]/Table2[[#This Row],[Close Price]])-1</f>
        <v>1.4198782961460488E-2</v>
      </c>
      <c r="AG476" s="1">
        <f>(Table2[[#This Row],[Close Price]]/Table2[[#This Row],[Current Month Low]])-1</f>
        <v>5.5983869054679225E-2</v>
      </c>
      <c r="AH476" s="1">
        <f>(Table2[[#This Row],[Current Month High]]/Table2[[#This Row],[Close Price]])-1</f>
        <v>8.0931080732866034E-2</v>
      </c>
      <c r="AI476">
        <v>8.0931080732866008</v>
      </c>
      <c r="AJ476">
        <v>46.2370889977487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-0.01</v>
      </c>
      <c r="AM476" t="s">
        <v>3146</v>
      </c>
      <c r="AN476">
        <v>-4.07</v>
      </c>
      <c r="AO476" t="s">
        <v>3146</v>
      </c>
      <c r="AP476">
        <v>-7.6928865638669006E-2</v>
      </c>
      <c r="AQ476">
        <f>(Table2[[#This Row],[Sharpe Ratio]]-AVERAGE(Table2[Sharpe Ratio]))/_xlfn.STDEV.P(Table2[Sharpe Ratio])</f>
        <v>-1.5900707728939254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0.47663017193654578</v>
      </c>
      <c r="AS476">
        <f>_xlfn.RANK.AVG(Table2[[#This Row],[1Y Return vs Nifty Z-Score]],Table2[1Y Return vs Nifty Z-Score])</f>
        <v>471</v>
      </c>
      <c r="AT476">
        <f>_xlfn.RANK.AVG(Table2[[#This Row],[6M Return vs Nifty Z-Score]],Table2[6M Return vs Nifty Z-Score])</f>
        <v>149</v>
      </c>
      <c r="AU476">
        <f>_xlfn.RANK.AVG(Table2[[#This Row],[Sharpe Ratio Z-Score]],Table2[Sharpe Ratio Z-Score])</f>
        <v>691</v>
      </c>
      <c r="AV476">
        <f>(Table2[[#This Row],[Rank 1Y]]+Table2[[#This Row],[Rank 6M]]+Table2[[#This Row],[Rank Sharpe]])/3</f>
        <v>437</v>
      </c>
    </row>
    <row r="477" spans="1:48" x14ac:dyDescent="0.3">
      <c r="A477" t="s">
        <v>952</v>
      </c>
      <c r="B477" t="s">
        <v>953</v>
      </c>
      <c r="C477" t="s">
        <v>3104</v>
      </c>
      <c r="D477" t="s">
        <v>48</v>
      </c>
      <c r="E477">
        <v>14956.03673109</v>
      </c>
      <c r="F477">
        <v>1546.3</v>
      </c>
      <c r="G477">
        <v>10.184644379419201</v>
      </c>
      <c r="H477">
        <f>(Table2[[#This Row],[1Y Return vs Nifty]]-AVERAGE(Table2[1Y Return vs Nifty]))/_xlfn.STDEV.P(Table2[1Y Return vs Nifty])</f>
        <v>-0.15262343348426044</v>
      </c>
      <c r="I477">
        <v>-3.1128715299451</v>
      </c>
      <c r="J477">
        <f>(Table2[[#This Row],[1M Return vs Nifty]]-AVERAGE(Table2[1M Return vs Nifty]))/_xlfn.STDEV.P(Table2[1M Return vs Nifty])</f>
        <v>-0.16527984913904512</v>
      </c>
      <c r="K477">
        <v>6.0567613873889696</v>
      </c>
      <c r="L477">
        <f>(Table2[[#This Row],[6M Return vs Nifty]]-AVERAGE(Table2[6M Return vs Nifty]))/_xlfn.STDEV.P(Table2[6M Return vs Nifty])</f>
        <v>0.14895151890998731</v>
      </c>
      <c r="M477">
        <v>-1.79816975955349</v>
      </c>
      <c r="N477">
        <f>(Table2[[#This Row],[1W Return vs Nifty]]-AVERAGE(Table2[1W Return vs Nifty]))/_xlfn.STDEV.P(Table2[1W Return vs Nifty])</f>
        <v>0.56912864790219608</v>
      </c>
      <c r="O477">
        <v>1591.3</v>
      </c>
      <c r="P477">
        <v>1614.02238491198</v>
      </c>
      <c r="Q477">
        <v>1513.44745522935</v>
      </c>
      <c r="R477">
        <v>40.5930638839097</v>
      </c>
      <c r="S477" s="1">
        <f>(Table2[[#This Row],[Close Price]]-Table2[[#This Row],[20D EMA]])/Table2[[#This Row],[20D EMA]]</f>
        <v>-2.8278765788977565E-2</v>
      </c>
      <c r="T477" s="1">
        <f>(Table2[[#This Row],[Close Price]]-Table2[[#This Row],[50D EMA]])/Table2[[#This Row],[50D EMA]]</f>
        <v>-4.1958764354853267E-2</v>
      </c>
      <c r="U477" s="1">
        <f>(Table2[[#This Row],[Close Price]]-Table2[[#This Row],[200D EMA]])/Table2[[#This Row],[200D EMA]]</f>
        <v>2.1707093072267536E-2</v>
      </c>
      <c r="V477">
        <v>0.73382772123696804</v>
      </c>
      <c r="W477">
        <v>1539.15</v>
      </c>
      <c r="X477">
        <v>1559.85</v>
      </c>
      <c r="Y477">
        <v>1496.9</v>
      </c>
      <c r="Z477">
        <v>1562.1</v>
      </c>
      <c r="AA477">
        <v>1478.25</v>
      </c>
      <c r="AB477">
        <v>1749</v>
      </c>
      <c r="AC477" s="1">
        <f>(Table2[[#This Row],[Close Price]]/Table2[[#This Row],[Day Low]])-1</f>
        <v>4.6454211740245555E-3</v>
      </c>
      <c r="AD477" s="1">
        <f>(Table2[[#This Row],[Day High]]/Table2[[#This Row],[Close Price]])-1</f>
        <v>8.7628532626269351E-3</v>
      </c>
      <c r="AE477" s="1">
        <f>(Table2[[#This Row],[Close Price]]/Table2[[#This Row],[Current Week Low]])-1</f>
        <v>3.300153650878479E-2</v>
      </c>
      <c r="AF477" s="1">
        <f>(Table2[[#This Row],[Current Week High]]/Table2[[#This Row],[Close Price]])-1</f>
        <v>1.0217939597749526E-2</v>
      </c>
      <c r="AG477" s="1">
        <f>(Table2[[#This Row],[Close Price]]/Table2[[#This Row],[Current Month Low]])-1</f>
        <v>4.6034162015897051E-2</v>
      </c>
      <c r="AH477" s="1">
        <f>(Table2[[#This Row],[Current Month High]]/Table2[[#This Row],[Close Price]])-1</f>
        <v>0.13108711116859606</v>
      </c>
      <c r="AI477">
        <v>20.2871370367975</v>
      </c>
      <c r="AJ477">
        <v>50.865895897360801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0.01</v>
      </c>
      <c r="AM477" t="s">
        <v>3147</v>
      </c>
      <c r="AN477">
        <v>-4.47</v>
      </c>
      <c r="AO477" t="s">
        <v>3146</v>
      </c>
      <c r="AP477">
        <v>-6.4340681367356004E-2</v>
      </c>
      <c r="AQ477">
        <f>(Table2[[#This Row],[Sharpe Ratio]]-AVERAGE(Table2[Sharpe Ratio]))/_xlfn.STDEV.P(Table2[Sharpe Ratio])</f>
        <v>-1.4404511209872994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354</v>
      </c>
      <c r="AT477">
        <f>_xlfn.RANK.AVG(Table2[[#This Row],[6M Return vs Nifty Z-Score]],Table2[6M Return vs Nifty Z-Score])</f>
        <v>277</v>
      </c>
      <c r="AU477">
        <f>_xlfn.RANK.AVG(Table2[[#This Row],[Sharpe Ratio Z-Score]],Table2[Sharpe Ratio Z-Score])</f>
        <v>680</v>
      </c>
      <c r="AV477">
        <f>(Table2[[#This Row],[Rank 1Y]]+Table2[[#This Row],[Rank 6M]]+Table2[[#This Row],[Rank Sharpe]])/3</f>
        <v>437</v>
      </c>
    </row>
    <row r="478" spans="1:48" x14ac:dyDescent="0.3">
      <c r="A478" t="s">
        <v>1480</v>
      </c>
      <c r="B478" t="s">
        <v>1481</v>
      </c>
      <c r="C478" t="s">
        <v>3108</v>
      </c>
      <c r="D478" t="s">
        <v>1482</v>
      </c>
      <c r="E478">
        <v>6687.5414595149996</v>
      </c>
      <c r="F478">
        <v>328.65</v>
      </c>
      <c r="G478">
        <v>11.486936195752399</v>
      </c>
      <c r="H478">
        <f>(Table2[[#This Row],[1Y Return vs Nifty]]-AVERAGE(Table2[1Y Return vs Nifty]))/_xlfn.STDEV.P(Table2[1Y Return vs Nifty])</f>
        <v>-0.12943770946981784</v>
      </c>
      <c r="I478">
        <v>-11.986328509617101</v>
      </c>
      <c r="J478">
        <f>(Table2[[#This Row],[1M Return vs Nifty]]-AVERAGE(Table2[1M Return vs Nifty]))/_xlfn.STDEV.P(Table2[1M Return vs Nifty])</f>
        <v>-1.1911042884836847</v>
      </c>
      <c r="K478">
        <v>-28.783723307777201</v>
      </c>
      <c r="L478">
        <f>(Table2[[#This Row],[6M Return vs Nifty]]-AVERAGE(Table2[6M Return vs Nifty]))/_xlfn.STDEV.P(Table2[6M Return vs Nifty])</f>
        <v>-1.1075604525109082</v>
      </c>
      <c r="M478">
        <v>-8.34902053602306</v>
      </c>
      <c r="N478">
        <f>(Table2[[#This Row],[1W Return vs Nifty]]-AVERAGE(Table2[1W Return vs Nifty]))/_xlfn.STDEV.P(Table2[1W Return vs Nifty])</f>
        <v>-0.85682391866911722</v>
      </c>
      <c r="O478">
        <v>359.83</v>
      </c>
      <c r="P478">
        <v>386.14719764523602</v>
      </c>
      <c r="Q478">
        <v>384.83448722942501</v>
      </c>
      <c r="R478">
        <v>19.864662314857799</v>
      </c>
      <c r="S478" s="1">
        <f>(Table2[[#This Row],[Close Price]]-Table2[[#This Row],[20D EMA]])/Table2[[#This Row],[20D EMA]]</f>
        <v>-8.6652030125336982E-2</v>
      </c>
      <c r="T478" s="1">
        <f>(Table2[[#This Row],[Close Price]]-Table2[[#This Row],[50D EMA]])/Table2[[#This Row],[50D EMA]]</f>
        <v>-0.14889968901978226</v>
      </c>
      <c r="U478" s="1">
        <f>(Table2[[#This Row],[Close Price]]-Table2[[#This Row],[200D EMA]])/Table2[[#This Row],[200D EMA]]</f>
        <v>-0.14599649743950777</v>
      </c>
      <c r="V478">
        <v>0.59128700653842703</v>
      </c>
      <c r="W478">
        <v>321.95</v>
      </c>
      <c r="X478">
        <v>333.65</v>
      </c>
      <c r="Y478">
        <v>314.2</v>
      </c>
      <c r="Z478">
        <v>333.95</v>
      </c>
      <c r="AA478">
        <v>314.2</v>
      </c>
      <c r="AB478">
        <v>409.9</v>
      </c>
      <c r="AC478" s="1">
        <f>(Table2[[#This Row],[Close Price]]/Table2[[#This Row],[Day Low]])-1</f>
        <v>2.0810684888957987E-2</v>
      </c>
      <c r="AD478" s="1">
        <f>(Table2[[#This Row],[Day High]]/Table2[[#This Row],[Close Price]])-1</f>
        <v>1.5213753232922622E-2</v>
      </c>
      <c r="AE478" s="1">
        <f>(Table2[[#This Row],[Close Price]]/Table2[[#This Row],[Current Week Low]])-1</f>
        <v>4.5989815404201106E-2</v>
      </c>
      <c r="AF478" s="1">
        <f>(Table2[[#This Row],[Current Week High]]/Table2[[#This Row],[Close Price]])-1</f>
        <v>1.6126578426898019E-2</v>
      </c>
      <c r="AG478" s="1">
        <f>(Table2[[#This Row],[Close Price]]/Table2[[#This Row],[Current Month Low]])-1</f>
        <v>4.5989815404201106E-2</v>
      </c>
      <c r="AH478" s="1">
        <f>(Table2[[#This Row],[Current Month High]]/Table2[[#This Row],[Close Price]])-1</f>
        <v>0.24722349003499167</v>
      </c>
      <c r="AI478">
        <v>78.913738019169301</v>
      </c>
      <c r="AJ478">
        <v>46.718749999999901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-0.28000000000000003</v>
      </c>
      <c r="AM478" t="s">
        <v>3146</v>
      </c>
      <c r="AN478">
        <v>-14.13</v>
      </c>
      <c r="AO478" t="s">
        <v>3146</v>
      </c>
      <c r="AP478">
        <v>6.8948890081239E-2</v>
      </c>
      <c r="AQ478">
        <f>(Table2[[#This Row],[Sharpe Ratio]]-AVERAGE(Table2[Sharpe Ratio]))/_xlfn.STDEV.P(Table2[Sharpe Ratio])</f>
        <v>0.14379159846266104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349</v>
      </c>
      <c r="AT478">
        <f>_xlfn.RANK.AVG(Table2[[#This Row],[6M Return vs Nifty Z-Score]],Table2[6M Return vs Nifty Z-Score])</f>
        <v>660</v>
      </c>
      <c r="AU478">
        <f>_xlfn.RANK.AVG(Table2[[#This Row],[Sharpe Ratio Z-Score]],Table2[Sharpe Ratio Z-Score])</f>
        <v>303</v>
      </c>
      <c r="AV478">
        <f>(Table2[[#This Row],[Rank 1Y]]+Table2[[#This Row],[Rank 6M]]+Table2[[#This Row],[Rank Sharpe]])/3</f>
        <v>437.33333333333331</v>
      </c>
    </row>
    <row r="479" spans="1:48" x14ac:dyDescent="0.3">
      <c r="A479" t="s">
        <v>1082</v>
      </c>
      <c r="B479" t="s">
        <v>1083</v>
      </c>
      <c r="C479" t="s">
        <v>3108</v>
      </c>
      <c r="D479" t="s">
        <v>120</v>
      </c>
      <c r="E479">
        <v>11669.01</v>
      </c>
      <c r="F479">
        <v>366.95</v>
      </c>
      <c r="G479">
        <v>-26.621898628479698</v>
      </c>
      <c r="H479">
        <f>(Table2[[#This Row],[1Y Return vs Nifty]]-AVERAGE(Table2[1Y Return vs Nifty]))/_xlfn.STDEV.P(Table2[1Y Return vs Nifty])</f>
        <v>-0.80791922618124246</v>
      </c>
      <c r="I479">
        <v>4.8010968575545698</v>
      </c>
      <c r="J479">
        <f>(Table2[[#This Row],[1M Return vs Nifty]]-AVERAGE(Table2[1M Return vs Nifty]))/_xlfn.STDEV.P(Table2[1M Return vs Nifty])</f>
        <v>0.74962199832538434</v>
      </c>
      <c r="K479">
        <v>-23.218775193566699</v>
      </c>
      <c r="L479">
        <f>(Table2[[#This Row],[6M Return vs Nifty]]-AVERAGE(Table2[6M Return vs Nifty]))/_xlfn.STDEV.P(Table2[6M Return vs Nifty])</f>
        <v>-0.90686221346454454</v>
      </c>
      <c r="M479">
        <v>0.30314314242646301</v>
      </c>
      <c r="N479">
        <f>(Table2[[#This Row],[1W Return vs Nifty]]-AVERAGE(Table2[1W Return vs Nifty]))/_xlfn.STDEV.P(Table2[1W Return vs Nifty])</f>
        <v>1.0265306904751388</v>
      </c>
      <c r="O479">
        <v>350.76</v>
      </c>
      <c r="P479">
        <v>358.27751098848597</v>
      </c>
      <c r="Q479">
        <v>367.49880074806799</v>
      </c>
      <c r="R479">
        <v>61.532675097543603</v>
      </c>
      <c r="S479" s="1">
        <f>(Table2[[#This Row],[Close Price]]-Table2[[#This Row],[20D EMA]])/Table2[[#This Row],[20D EMA]]</f>
        <v>4.6156916410080961E-2</v>
      </c>
      <c r="T479" s="1">
        <f>(Table2[[#This Row],[Close Price]]-Table2[[#This Row],[50D EMA]])/Table2[[#This Row],[50D EMA]]</f>
        <v>2.4206065816374186E-2</v>
      </c>
      <c r="U479" s="1">
        <f>(Table2[[#This Row],[Close Price]]-Table2[[#This Row],[200D EMA]])/Table2[[#This Row],[200D EMA]]</f>
        <v>-1.4933402420657807E-3</v>
      </c>
      <c r="V479">
        <v>2.2338809662935</v>
      </c>
      <c r="W479">
        <v>353.8</v>
      </c>
      <c r="X479">
        <v>369.2</v>
      </c>
      <c r="Y479">
        <v>338.85</v>
      </c>
      <c r="Z479">
        <v>369.2</v>
      </c>
      <c r="AA479">
        <v>308.8</v>
      </c>
      <c r="AB479">
        <v>373.5</v>
      </c>
      <c r="AC479" s="1">
        <f>(Table2[[#This Row],[Close Price]]/Table2[[#This Row],[Day Low]])-1</f>
        <v>3.7167891464104041E-2</v>
      </c>
      <c r="AD479" s="1">
        <f>(Table2[[#This Row],[Day High]]/Table2[[#This Row],[Close Price]])-1</f>
        <v>6.1316255620655902E-3</v>
      </c>
      <c r="AE479" s="1">
        <f>(Table2[[#This Row],[Close Price]]/Table2[[#This Row],[Current Week Low]])-1</f>
        <v>8.2927549063007033E-2</v>
      </c>
      <c r="AF479" s="1">
        <f>(Table2[[#This Row],[Current Week High]]/Table2[[#This Row],[Close Price]])-1</f>
        <v>6.1316255620655902E-3</v>
      </c>
      <c r="AG479" s="1">
        <f>(Table2[[#This Row],[Close Price]]/Table2[[#This Row],[Current Month Low]])-1</f>
        <v>0.18830958549222787</v>
      </c>
      <c r="AH479" s="1">
        <f>(Table2[[#This Row],[Current Month High]]/Table2[[#This Row],[Close Price]])-1</f>
        <v>1.7849843302902402E-2</v>
      </c>
      <c r="AI479">
        <v>37.893445973565797</v>
      </c>
      <c r="AJ479">
        <v>19.488765874308001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-0.04</v>
      </c>
      <c r="AM479" t="s">
        <v>3146</v>
      </c>
      <c r="AN479">
        <v>7.93</v>
      </c>
      <c r="AO479" t="s">
        <v>3147</v>
      </c>
      <c r="AP479">
        <v>0.149091907324997</v>
      </c>
      <c r="AQ479">
        <f>(Table2[[#This Row],[Sharpe Ratio]]-AVERAGE(Table2[Sharpe Ratio]))/_xlfn.STDEV.P(Table2[Sharpe Ratio])</f>
        <v>1.0963491781990657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594</v>
      </c>
      <c r="AT479">
        <f>_xlfn.RANK.AVG(Table2[[#This Row],[6M Return vs Nifty Z-Score]],Table2[6M Return vs Nifty Z-Score])</f>
        <v>620</v>
      </c>
      <c r="AU479">
        <f>_xlfn.RANK.AVG(Table2[[#This Row],[Sharpe Ratio Z-Score]],Table2[Sharpe Ratio Z-Score])</f>
        <v>104</v>
      </c>
      <c r="AV479">
        <f>(Table2[[#This Row],[Rank 1Y]]+Table2[[#This Row],[Rank 6M]]+Table2[[#This Row],[Rank Sharpe]])/3</f>
        <v>439.33333333333331</v>
      </c>
    </row>
    <row r="480" spans="1:48" x14ac:dyDescent="0.3">
      <c r="A480" t="s">
        <v>531</v>
      </c>
      <c r="B480" t="s">
        <v>532</v>
      </c>
      <c r="C480" t="s">
        <v>3113</v>
      </c>
      <c r="D480" t="s">
        <v>533</v>
      </c>
      <c r="E480">
        <v>37826.989023779999</v>
      </c>
      <c r="F480">
        <v>575.29999999999995</v>
      </c>
      <c r="G480">
        <v>-12.1254763589176</v>
      </c>
      <c r="H480">
        <f>(Table2[[#This Row],[1Y Return vs Nifty]]-AVERAGE(Table2[1Y Return vs Nifty]))/_xlfn.STDEV.P(Table2[1Y Return vs Nifty])</f>
        <v>-0.54982803515674883</v>
      </c>
      <c r="I480">
        <v>-8.3460370446646106</v>
      </c>
      <c r="J480">
        <f>(Table2[[#This Row],[1M Return vs Nifty]]-AVERAGE(Table2[1M Return vs Nifty]))/_xlfn.STDEV.P(Table2[1M Return vs Nifty])</f>
        <v>-0.77026492907271471</v>
      </c>
      <c r="K480">
        <v>22.9800135527084</v>
      </c>
      <c r="L480">
        <f>(Table2[[#This Row],[6M Return vs Nifty]]-AVERAGE(Table2[6M Return vs Nifty]))/_xlfn.STDEV.P(Table2[6M Return vs Nifty])</f>
        <v>0.75928369790084682</v>
      </c>
      <c r="M480">
        <v>-5.8424213439683399</v>
      </c>
      <c r="N480">
        <f>(Table2[[#This Row],[1W Return vs Nifty]]-AVERAGE(Table2[1W Return vs Nifty]))/_xlfn.STDEV.P(Table2[1W Return vs Nifty])</f>
        <v>-0.31120142271565415</v>
      </c>
      <c r="O480">
        <v>617.1</v>
      </c>
      <c r="P480">
        <v>626.96785178517803</v>
      </c>
      <c r="Q480">
        <v>572.53689208934804</v>
      </c>
      <c r="R480">
        <v>18.422024702985802</v>
      </c>
      <c r="S480" s="1">
        <f>(Table2[[#This Row],[Close Price]]-Table2[[#This Row],[20D EMA]])/Table2[[#This Row],[20D EMA]]</f>
        <v>-6.7736185383244316E-2</v>
      </c>
      <c r="T480" s="1">
        <f>(Table2[[#This Row],[Close Price]]-Table2[[#This Row],[50D EMA]])/Table2[[#This Row],[50D EMA]]</f>
        <v>-8.2409092648152812E-2</v>
      </c>
      <c r="U480" s="1">
        <f>(Table2[[#This Row],[Close Price]]-Table2[[#This Row],[200D EMA]])/Table2[[#This Row],[200D EMA]]</f>
        <v>4.8260783694978214E-3</v>
      </c>
      <c r="V480">
        <v>0.67761963063628605</v>
      </c>
      <c r="W480">
        <v>563.1</v>
      </c>
      <c r="X480">
        <v>588.70000000000005</v>
      </c>
      <c r="Y480">
        <v>563.1</v>
      </c>
      <c r="Z480">
        <v>593.70000000000005</v>
      </c>
      <c r="AA480">
        <v>563.1</v>
      </c>
      <c r="AB480">
        <v>685.95</v>
      </c>
      <c r="AC480" s="1">
        <f>(Table2[[#This Row],[Close Price]]/Table2[[#This Row],[Day Low]])-1</f>
        <v>2.1665778724915485E-2</v>
      </c>
      <c r="AD480" s="1">
        <f>(Table2[[#This Row],[Day High]]/Table2[[#This Row],[Close Price]])-1</f>
        <v>2.3292195376325653E-2</v>
      </c>
      <c r="AE480" s="1">
        <f>(Table2[[#This Row],[Close Price]]/Table2[[#This Row],[Current Week Low]])-1</f>
        <v>2.1665778724915485E-2</v>
      </c>
      <c r="AF480" s="1">
        <f>(Table2[[#This Row],[Current Week High]]/Table2[[#This Row],[Close Price]])-1</f>
        <v>3.1983313054058993E-2</v>
      </c>
      <c r="AG480" s="1">
        <f>(Table2[[#This Row],[Close Price]]/Table2[[#This Row],[Current Month Low]])-1</f>
        <v>2.1665778724915485E-2</v>
      </c>
      <c r="AH480" s="1">
        <f>(Table2[[#This Row],[Current Month High]]/Table2[[#This Row],[Close Price]])-1</f>
        <v>0.19233443420823937</v>
      </c>
      <c r="AI480">
        <v>24.361202850686599</v>
      </c>
      <c r="AJ480">
        <v>36.634603966274703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0.01</v>
      </c>
      <c r="AM480" t="s">
        <v>3147</v>
      </c>
      <c r="AN480">
        <v>-8.64</v>
      </c>
      <c r="AO480" t="s">
        <v>3146</v>
      </c>
      <c r="AP480">
        <v>-8.1854622595012E-2</v>
      </c>
      <c r="AQ480">
        <f>(Table2[[#This Row],[Sharpe Ratio]]-AVERAGE(Table2[Sharpe Ratio]))/_xlfn.STDEV.P(Table2[Sharpe Ratio])</f>
        <v>-1.6486169480451898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498</v>
      </c>
      <c r="AT480">
        <f>_xlfn.RANK.AVG(Table2[[#This Row],[6M Return vs Nifty Z-Score]],Table2[6M Return vs Nifty Z-Score])</f>
        <v>127</v>
      </c>
      <c r="AU480">
        <f>_xlfn.RANK.AVG(Table2[[#This Row],[Sharpe Ratio Z-Score]],Table2[Sharpe Ratio Z-Score])</f>
        <v>694</v>
      </c>
      <c r="AV480">
        <f>(Table2[[#This Row],[Rank 1Y]]+Table2[[#This Row],[Rank 6M]]+Table2[[#This Row],[Rank Sharpe]])/3</f>
        <v>439.66666666666669</v>
      </c>
    </row>
    <row r="481" spans="1:48" x14ac:dyDescent="0.3">
      <c r="A481" t="s">
        <v>1460</v>
      </c>
      <c r="B481" t="s">
        <v>1461</v>
      </c>
      <c r="C481" t="s">
        <v>3104</v>
      </c>
      <c r="D481" t="s">
        <v>48</v>
      </c>
      <c r="E481">
        <v>6865.0107034250004</v>
      </c>
      <c r="F481">
        <v>184.45</v>
      </c>
      <c r="G481">
        <v>-4.2028618615701401</v>
      </c>
      <c r="H481">
        <f>(Table2[[#This Row],[1Y Return vs Nifty]]-AVERAGE(Table2[1Y Return vs Nifty]))/_xlfn.STDEV.P(Table2[1Y Return vs Nifty])</f>
        <v>-0.40877550691040559</v>
      </c>
      <c r="I481">
        <v>-3.8746801275882801</v>
      </c>
      <c r="J481">
        <f>(Table2[[#This Row],[1M Return vs Nifty]]-AVERAGE(Table2[1M Return vs Nifty]))/_xlfn.STDEV.P(Table2[1M Return vs Nifty])</f>
        <v>-0.25334945711207307</v>
      </c>
      <c r="K481">
        <v>-22.262200741896901</v>
      </c>
      <c r="L481">
        <f>(Table2[[#This Row],[6M Return vs Nifty]]-AVERAGE(Table2[6M Return vs Nifty]))/_xlfn.STDEV.P(Table2[6M Return vs Nifty])</f>
        <v>-0.87236363341909418</v>
      </c>
      <c r="M481">
        <v>-6.6210018644641897</v>
      </c>
      <c r="N481">
        <f>(Table2[[#This Row],[1W Return vs Nifty]]-AVERAGE(Table2[1W Return vs Nifty]))/_xlfn.STDEV.P(Table2[1W Return vs Nifty])</f>
        <v>-0.48067847682156573</v>
      </c>
      <c r="O481">
        <v>185.37</v>
      </c>
      <c r="P481">
        <v>189.17688271666799</v>
      </c>
      <c r="Q481">
        <v>189.715808354236</v>
      </c>
      <c r="R481">
        <v>51.207028798779398</v>
      </c>
      <c r="S481" s="1">
        <f>(Table2[[#This Row],[Close Price]]-Table2[[#This Row],[20D EMA]])/Table2[[#This Row],[20D EMA]]</f>
        <v>-4.9630468792146295E-3</v>
      </c>
      <c r="T481" s="1">
        <f>(Table2[[#This Row],[Close Price]]-Table2[[#This Row],[50D EMA]])/Table2[[#This Row],[50D EMA]]</f>
        <v>-2.4986576841672024E-2</v>
      </c>
      <c r="U481" s="1">
        <f>(Table2[[#This Row],[Close Price]]-Table2[[#This Row],[200D EMA]])/Table2[[#This Row],[200D EMA]]</f>
        <v>-2.7756297168466504E-2</v>
      </c>
      <c r="V481">
        <v>0.75325098689021097</v>
      </c>
      <c r="W481">
        <v>178.51</v>
      </c>
      <c r="X481">
        <v>185.8</v>
      </c>
      <c r="Y481">
        <v>173.81</v>
      </c>
      <c r="Z481">
        <v>185.8</v>
      </c>
      <c r="AA481">
        <v>173.5</v>
      </c>
      <c r="AB481">
        <v>198.4</v>
      </c>
      <c r="AC481" s="1">
        <f>(Table2[[#This Row],[Close Price]]/Table2[[#This Row],[Day Low]])-1</f>
        <v>3.3275446753683324E-2</v>
      </c>
      <c r="AD481" s="1">
        <f>(Table2[[#This Row],[Day High]]/Table2[[#This Row],[Close Price]])-1</f>
        <v>7.3190566549201641E-3</v>
      </c>
      <c r="AE481" s="1">
        <f>(Table2[[#This Row],[Close Price]]/Table2[[#This Row],[Current Week Low]])-1</f>
        <v>6.1216270640354287E-2</v>
      </c>
      <c r="AF481" s="1">
        <f>(Table2[[#This Row],[Current Week High]]/Table2[[#This Row],[Close Price]])-1</f>
        <v>7.3190566549201641E-3</v>
      </c>
      <c r="AG481" s="1">
        <f>(Table2[[#This Row],[Close Price]]/Table2[[#This Row],[Current Month Low]])-1</f>
        <v>6.3112391930835621E-2</v>
      </c>
      <c r="AH481" s="1">
        <f>(Table2[[#This Row],[Current Month High]]/Table2[[#This Row],[Close Price]])-1</f>
        <v>7.5630252100840512E-2</v>
      </c>
      <c r="AI481">
        <v>35.158579560856602</v>
      </c>
      <c r="AJ481">
        <v>34.438775510204003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0.02</v>
      </c>
      <c r="AM481" t="s">
        <v>3147</v>
      </c>
      <c r="AN481">
        <v>-2.2000000000000002</v>
      </c>
      <c r="AO481" t="s">
        <v>3146</v>
      </c>
      <c r="AP481">
        <v>8.3769879884689993E-2</v>
      </c>
      <c r="AQ481">
        <f>(Table2[[#This Row],[Sharpe Ratio]]-AVERAGE(Table2[Sharpe Ratio]))/_xlfn.STDEV.P(Table2[Sharpe Ratio])</f>
        <v>0.31994975499341965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451</v>
      </c>
      <c r="AT481">
        <f>_xlfn.RANK.AVG(Table2[[#This Row],[6M Return vs Nifty Z-Score]],Table2[6M Return vs Nifty Z-Score])</f>
        <v>609</v>
      </c>
      <c r="AU481">
        <f>_xlfn.RANK.AVG(Table2[[#This Row],[Sharpe Ratio Z-Score]],Table2[Sharpe Ratio Z-Score])</f>
        <v>259</v>
      </c>
      <c r="AV481">
        <f>(Table2[[#This Row],[Rank 1Y]]+Table2[[#This Row],[Rank 6M]]+Table2[[#This Row],[Rank Sharpe]])/3</f>
        <v>439.66666666666669</v>
      </c>
    </row>
    <row r="482" spans="1:48" x14ac:dyDescent="0.3">
      <c r="A482" t="s">
        <v>676</v>
      </c>
      <c r="B482" t="s">
        <v>677</v>
      </c>
      <c r="C482" t="s">
        <v>3105</v>
      </c>
      <c r="D482" t="s">
        <v>51</v>
      </c>
      <c r="E482">
        <v>26346.019878610001</v>
      </c>
      <c r="F482">
        <v>488.65</v>
      </c>
      <c r="G482">
        <v>6.7755510666713503</v>
      </c>
      <c r="H482">
        <f>(Table2[[#This Row],[1Y Return vs Nifty]]-AVERAGE(Table2[1Y Return vs Nifty]))/_xlfn.STDEV.P(Table2[1Y Return vs Nifty])</f>
        <v>-0.21331819920229217</v>
      </c>
      <c r="I482">
        <v>12.2871137166381</v>
      </c>
      <c r="J482">
        <f>(Table2[[#This Row],[1M Return vs Nifty]]-AVERAGE(Table2[1M Return vs Nifty]))/_xlfn.STDEV.P(Table2[1M Return vs Nifty])</f>
        <v>1.6150501020493675</v>
      </c>
      <c r="K482">
        <v>2.06541144283936</v>
      </c>
      <c r="L482">
        <f>(Table2[[#This Row],[6M Return vs Nifty]]-AVERAGE(Table2[6M Return vs Nifty]))/_xlfn.STDEV.P(Table2[6M Return vs Nifty])</f>
        <v>5.0046412664473397E-3</v>
      </c>
      <c r="M482">
        <v>6.2822474748110997</v>
      </c>
      <c r="N482">
        <f>(Table2[[#This Row],[1W Return vs Nifty]]-AVERAGE(Table2[1W Return vs Nifty]))/_xlfn.STDEV.P(Table2[1W Return vs Nifty])</f>
        <v>2.328028688137723</v>
      </c>
      <c r="O482">
        <v>468.21</v>
      </c>
      <c r="P482">
        <v>464.87105791231897</v>
      </c>
      <c r="Q482">
        <v>440.20853876059499</v>
      </c>
      <c r="R482">
        <v>64.727210253811904</v>
      </c>
      <c r="S482" s="1">
        <f>(Table2[[#This Row],[Close Price]]-Table2[[#This Row],[20D EMA]])/Table2[[#This Row],[20D EMA]]</f>
        <v>4.3655624612887377E-2</v>
      </c>
      <c r="T482" s="1">
        <f>(Table2[[#This Row],[Close Price]]-Table2[[#This Row],[50D EMA]])/Table2[[#This Row],[50D EMA]]</f>
        <v>5.1151693965353372E-2</v>
      </c>
      <c r="U482" s="1">
        <f>(Table2[[#This Row],[Close Price]]-Table2[[#This Row],[200D EMA]])/Table2[[#This Row],[200D EMA]]</f>
        <v>0.11004207545767214</v>
      </c>
      <c r="V482">
        <v>1.5553913088843001</v>
      </c>
      <c r="W482">
        <v>473.25</v>
      </c>
      <c r="X482">
        <v>494</v>
      </c>
      <c r="Y482">
        <v>459.55</v>
      </c>
      <c r="Z482">
        <v>495.95</v>
      </c>
      <c r="AA482">
        <v>427.05</v>
      </c>
      <c r="AB482">
        <v>495.95</v>
      </c>
      <c r="AC482" s="1">
        <f>(Table2[[#This Row],[Close Price]]/Table2[[#This Row],[Day Low]])-1</f>
        <v>3.2540940306391875E-2</v>
      </c>
      <c r="AD482" s="1">
        <f>(Table2[[#This Row],[Day High]]/Table2[[#This Row],[Close Price]])-1</f>
        <v>1.0948531668883765E-2</v>
      </c>
      <c r="AE482" s="1">
        <f>(Table2[[#This Row],[Close Price]]/Table2[[#This Row],[Current Week Low]])-1</f>
        <v>6.3322815798063203E-2</v>
      </c>
      <c r="AF482" s="1">
        <f>(Table2[[#This Row],[Current Week High]]/Table2[[#This Row],[Close Price]])-1</f>
        <v>1.4939117978102878E-2</v>
      </c>
      <c r="AG482" s="1">
        <f>(Table2[[#This Row],[Close Price]]/Table2[[#This Row],[Current Month Low]])-1</f>
        <v>0.14424540451937706</v>
      </c>
      <c r="AH482" s="1">
        <f>(Table2[[#This Row],[Current Month High]]/Table2[[#This Row],[Close Price]])-1</f>
        <v>1.4939117978102878E-2</v>
      </c>
      <c r="AI482">
        <v>6.0063440090043896</v>
      </c>
      <c r="AJ482">
        <v>38.486609040668803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0.13</v>
      </c>
      <c r="AM482" t="s">
        <v>3147</v>
      </c>
      <c r="AN482">
        <v>3.06</v>
      </c>
      <c r="AO482" t="s">
        <v>3147</v>
      </c>
      <c r="AP482">
        <v>-2.9882709196419999E-2</v>
      </c>
      <c r="AQ482">
        <f>(Table2[[#This Row],[Sharpe Ratio]]-AVERAGE(Table2[Sharpe Ratio]))/_xlfn.STDEV.P(Table2[Sharpe Ratio])</f>
        <v>-1.0308932617674726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2.7038719704837733</v>
      </c>
      <c r="AS482">
        <f>_xlfn.RANK.AVG(Table2[[#This Row],[1Y Return vs Nifty Z-Score]],Table2[1Y Return vs Nifty Z-Score])</f>
        <v>376</v>
      </c>
      <c r="AT482">
        <f>_xlfn.RANK.AVG(Table2[[#This Row],[6M Return vs Nifty Z-Score]],Table2[6M Return vs Nifty Z-Score])</f>
        <v>325</v>
      </c>
      <c r="AU482">
        <f>_xlfn.RANK.AVG(Table2[[#This Row],[Sharpe Ratio Z-Score]],Table2[Sharpe Ratio Z-Score])</f>
        <v>622</v>
      </c>
      <c r="AV482">
        <f>(Table2[[#This Row],[Rank 1Y]]+Table2[[#This Row],[Rank 6M]]+Table2[[#This Row],[Rank Sharpe]])/3</f>
        <v>441</v>
      </c>
    </row>
    <row r="483" spans="1:48" x14ac:dyDescent="0.3">
      <c r="A483" t="s">
        <v>1875</v>
      </c>
      <c r="B483" t="s">
        <v>1876</v>
      </c>
      <c r="C483" t="s">
        <v>3112</v>
      </c>
      <c r="D483" t="s">
        <v>131</v>
      </c>
      <c r="E483">
        <v>3824.2100562300002</v>
      </c>
      <c r="F483">
        <v>578.29999999999995</v>
      </c>
      <c r="G483">
        <v>-12.5268200337393</v>
      </c>
      <c r="H483">
        <f>(Table2[[#This Row],[1Y Return vs Nifty]]-AVERAGE(Table2[1Y Return vs Nifty]))/_xlfn.STDEV.P(Table2[1Y Return vs Nifty])</f>
        <v>-0.55697347181130674</v>
      </c>
      <c r="I483">
        <v>1.3490466285092</v>
      </c>
      <c r="J483">
        <f>(Table2[[#This Row],[1M Return vs Nifty]]-AVERAGE(Table2[1M Return vs Nifty]))/_xlfn.STDEV.P(Table2[1M Return vs Nifty])</f>
        <v>0.35054444614786778</v>
      </c>
      <c r="K483">
        <v>3.79315128874198</v>
      </c>
      <c r="L483">
        <f>(Table2[[#This Row],[6M Return vs Nifty]]-AVERAGE(Table2[6M Return vs Nifty]))/_xlfn.STDEV.P(Table2[6M Return vs Nifty])</f>
        <v>6.7315077498086032E-2</v>
      </c>
      <c r="M483">
        <v>1.5258777803424499</v>
      </c>
      <c r="N483">
        <f>(Table2[[#This Row],[1W Return vs Nifty]]-AVERAGE(Table2[1W Return vs Nifty]))/_xlfn.STDEV.P(Table2[1W Return vs Nifty])</f>
        <v>1.2926887292805347</v>
      </c>
      <c r="O483">
        <v>580.85</v>
      </c>
      <c r="P483">
        <v>564.57045352263003</v>
      </c>
      <c r="Q483">
        <v>531.87050755031396</v>
      </c>
      <c r="R483">
        <v>48.294259210446803</v>
      </c>
      <c r="S483" s="1">
        <f>(Table2[[#This Row],[Close Price]]-Table2[[#This Row],[20D EMA]])/Table2[[#This Row],[20D EMA]]</f>
        <v>-4.3901179306190382E-3</v>
      </c>
      <c r="T483" s="1">
        <f>(Table2[[#This Row],[Close Price]]-Table2[[#This Row],[50D EMA]])/Table2[[#This Row],[50D EMA]]</f>
        <v>2.4318570679185556E-2</v>
      </c>
      <c r="U483" s="1">
        <f>(Table2[[#This Row],[Close Price]]-Table2[[#This Row],[200D EMA]])/Table2[[#This Row],[200D EMA]]</f>
        <v>8.7294730184477948E-2</v>
      </c>
      <c r="V483">
        <v>0.77349999238781397</v>
      </c>
      <c r="W483">
        <v>566.4</v>
      </c>
      <c r="X483">
        <v>583.95000000000005</v>
      </c>
      <c r="Y483">
        <v>566.4</v>
      </c>
      <c r="Z483">
        <v>592</v>
      </c>
      <c r="AA483">
        <v>527.45000000000005</v>
      </c>
      <c r="AB483">
        <v>659</v>
      </c>
      <c r="AC483" s="1">
        <f>(Table2[[#This Row],[Close Price]]/Table2[[#This Row],[Day Low]])-1</f>
        <v>2.1009887005649652E-2</v>
      </c>
      <c r="AD483" s="1">
        <f>(Table2[[#This Row],[Day High]]/Table2[[#This Row],[Close Price]])-1</f>
        <v>9.7700155628568375E-3</v>
      </c>
      <c r="AE483" s="1">
        <f>(Table2[[#This Row],[Close Price]]/Table2[[#This Row],[Current Week Low]])-1</f>
        <v>2.1009887005649652E-2</v>
      </c>
      <c r="AF483" s="1">
        <f>(Table2[[#This Row],[Current Week High]]/Table2[[#This Row],[Close Price]])-1</f>
        <v>2.3690126232059461E-2</v>
      </c>
      <c r="AG483" s="1">
        <f>(Table2[[#This Row],[Close Price]]/Table2[[#This Row],[Current Month Low]])-1</f>
        <v>9.6407242392643644E-2</v>
      </c>
      <c r="AH483" s="1">
        <f>(Table2[[#This Row],[Current Month High]]/Table2[[#This Row],[Close Price]])-1</f>
        <v>0.13954694795089062</v>
      </c>
      <c r="AI483">
        <v>15.3380598305377</v>
      </c>
      <c r="AJ483">
        <v>36.070588235293997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0.24</v>
      </c>
      <c r="AM483" t="s">
        <v>3147</v>
      </c>
      <c r="AN483">
        <v>-7.7</v>
      </c>
      <c r="AO483" t="s">
        <v>3146</v>
      </c>
      <c r="AQ483">
        <f>(Table2[[#This Row],[Sharpe Ratio]]-AVERAGE(Table2[Sharpe Ratio]))/_xlfn.STDEV.P(Table2[Sharpe Ratio])</f>
        <v>-0.67571570385832558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0.47785907725685617</v>
      </c>
      <c r="AS483">
        <f>_xlfn.RANK.AVG(Table2[[#This Row],[1Y Return vs Nifty Z-Score]],Table2[1Y Return vs Nifty Z-Score])</f>
        <v>502</v>
      </c>
      <c r="AT483">
        <f>_xlfn.RANK.AVG(Table2[[#This Row],[6M Return vs Nifty Z-Score]],Table2[6M Return vs Nifty Z-Score])</f>
        <v>304</v>
      </c>
      <c r="AU483">
        <f>_xlfn.RANK.AVG(Table2[[#This Row],[Sharpe Ratio Z-Score]],Table2[Sharpe Ratio Z-Score])</f>
        <v>521.5</v>
      </c>
      <c r="AV483">
        <f>(Table2[[#This Row],[Rank 1Y]]+Table2[[#This Row],[Rank 6M]]+Table2[[#This Row],[Rank Sharpe]])/3</f>
        <v>442.5</v>
      </c>
    </row>
    <row r="484" spans="1:48" x14ac:dyDescent="0.3">
      <c r="A484" t="s">
        <v>1387</v>
      </c>
      <c r="B484" t="s">
        <v>1388</v>
      </c>
      <c r="C484" t="s">
        <v>3101</v>
      </c>
      <c r="D484" t="s">
        <v>21</v>
      </c>
      <c r="E484">
        <v>7680.715110264</v>
      </c>
      <c r="F484">
        <v>27.66</v>
      </c>
      <c r="G484">
        <v>23.903105868874899</v>
      </c>
      <c r="H484">
        <f>(Table2[[#This Row],[1Y Return vs Nifty]]-AVERAGE(Table2[1Y Return vs Nifty]))/_xlfn.STDEV.P(Table2[1Y Return vs Nifty])</f>
        <v>9.1617110768609511E-2</v>
      </c>
      <c r="I484">
        <v>4.3737940980383501</v>
      </c>
      <c r="J484">
        <f>(Table2[[#This Row],[1M Return vs Nifty]]-AVERAGE(Table2[1M Return vs Nifty]))/_xlfn.STDEV.P(Table2[1M Return vs Nifty])</f>
        <v>0.70022325613107139</v>
      </c>
      <c r="K484">
        <v>-25.127400879369699</v>
      </c>
      <c r="L484">
        <f>(Table2[[#This Row],[6M Return vs Nifty]]-AVERAGE(Table2[6M Return vs Nifty]))/_xlfn.STDEV.P(Table2[6M Return vs Nifty])</f>
        <v>-0.97569624502741825</v>
      </c>
      <c r="M484">
        <v>-2.6287236768638298</v>
      </c>
      <c r="N484">
        <f>(Table2[[#This Row],[1W Return vs Nifty]]-AVERAGE(Table2[1W Return vs Nifty]))/_xlfn.STDEV.P(Table2[1W Return vs Nifty])</f>
        <v>0.38833831539781183</v>
      </c>
      <c r="O484">
        <v>28.17</v>
      </c>
      <c r="P484">
        <v>28.592373770739801</v>
      </c>
      <c r="Q484">
        <v>28.0782884433929</v>
      </c>
      <c r="R484">
        <v>46.448763618435301</v>
      </c>
      <c r="S484" s="1">
        <f>(Table2[[#This Row],[Close Price]]-Table2[[#This Row],[20D EMA]])/Table2[[#This Row],[20D EMA]]</f>
        <v>-1.8104366347177905E-2</v>
      </c>
      <c r="T484" s="1">
        <f>(Table2[[#This Row],[Close Price]]-Table2[[#This Row],[50D EMA]])/Table2[[#This Row],[50D EMA]]</f>
        <v>-3.2609176776149731E-2</v>
      </c>
      <c r="U484" s="1">
        <f>(Table2[[#This Row],[Close Price]]-Table2[[#This Row],[200D EMA]])/Table2[[#This Row],[200D EMA]]</f>
        <v>-1.4897220114972042E-2</v>
      </c>
      <c r="V484">
        <v>0.49939335777798199</v>
      </c>
      <c r="W484">
        <v>27.28</v>
      </c>
      <c r="X484">
        <v>27.84</v>
      </c>
      <c r="Y484">
        <v>26.14</v>
      </c>
      <c r="Z484">
        <v>27.84</v>
      </c>
      <c r="AA484">
        <v>26.13</v>
      </c>
      <c r="AB484">
        <v>32.299999999999997</v>
      </c>
      <c r="AC484" s="1">
        <f>(Table2[[#This Row],[Close Price]]/Table2[[#This Row],[Day Low]])-1</f>
        <v>1.3929618768328433E-2</v>
      </c>
      <c r="AD484" s="1">
        <f>(Table2[[#This Row],[Day High]]/Table2[[#This Row],[Close Price]])-1</f>
        <v>6.5075921908892553E-3</v>
      </c>
      <c r="AE484" s="1">
        <f>(Table2[[#This Row],[Close Price]]/Table2[[#This Row],[Current Week Low]])-1</f>
        <v>5.8148431522570654E-2</v>
      </c>
      <c r="AF484" s="1">
        <f>(Table2[[#This Row],[Current Week High]]/Table2[[#This Row],[Close Price]])-1</f>
        <v>6.5075921908892553E-3</v>
      </c>
      <c r="AG484" s="1">
        <f>(Table2[[#This Row],[Close Price]]/Table2[[#This Row],[Current Month Low]])-1</f>
        <v>5.855338691159595E-2</v>
      </c>
      <c r="AH484" s="1">
        <f>(Table2[[#This Row],[Current Month High]]/Table2[[#This Row],[Close Price]])-1</f>
        <v>0.16775126536514806</v>
      </c>
      <c r="AI484">
        <v>46.4309229793542</v>
      </c>
      <c r="AJ484">
        <v>54.382575201760801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-0.23</v>
      </c>
      <c r="AM484" t="s">
        <v>3146</v>
      </c>
      <c r="AN484">
        <v>-3.92</v>
      </c>
      <c r="AO484" t="s">
        <v>3146</v>
      </c>
      <c r="AP484">
        <v>2.6688442255556E-2</v>
      </c>
      <c r="AQ484">
        <f>(Table2[[#This Row],[Sharpe Ratio]]-AVERAGE(Table2[Sharpe Ratio]))/_xlfn.STDEV.P(Table2[Sharpe Ratio])</f>
        <v>-0.35850431306972563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261</v>
      </c>
      <c r="AT484">
        <f>_xlfn.RANK.AVG(Table2[[#This Row],[6M Return vs Nifty Z-Score]],Table2[6M Return vs Nifty Z-Score])</f>
        <v>638</v>
      </c>
      <c r="AU484">
        <f>_xlfn.RANK.AVG(Table2[[#This Row],[Sharpe Ratio Z-Score]],Table2[Sharpe Ratio Z-Score])</f>
        <v>431</v>
      </c>
      <c r="AV484">
        <f>(Table2[[#This Row],[Rank 1Y]]+Table2[[#This Row],[Rank 6M]]+Table2[[#This Row],[Rank Sharpe]])/3</f>
        <v>443.33333333333331</v>
      </c>
    </row>
    <row r="485" spans="1:48" x14ac:dyDescent="0.3">
      <c r="A485" t="s">
        <v>418</v>
      </c>
      <c r="B485" t="s">
        <v>419</v>
      </c>
      <c r="C485" t="s">
        <v>3101</v>
      </c>
      <c r="D485" t="s">
        <v>34</v>
      </c>
      <c r="E485">
        <v>53777.899875648</v>
      </c>
      <c r="F485">
        <v>44.98</v>
      </c>
      <c r="G485">
        <v>-6.8858837180510903</v>
      </c>
      <c r="H485">
        <f>(Table2[[#This Row],[1Y Return vs Nifty]]-AVERAGE(Table2[1Y Return vs Nifty]))/_xlfn.STDEV.P(Table2[1Y Return vs Nifty])</f>
        <v>-0.45654345224253573</v>
      </c>
      <c r="I485">
        <v>-3.2056015588796098</v>
      </c>
      <c r="J485">
        <f>(Table2[[#This Row],[1M Return vs Nifty]]-AVERAGE(Table2[1M Return vs Nifty]))/_xlfn.STDEV.P(Table2[1M Return vs Nifty])</f>
        <v>-0.17599999238874756</v>
      </c>
      <c r="K485">
        <v>-31.1640095274266</v>
      </c>
      <c r="L485">
        <f>(Table2[[#This Row],[6M Return vs Nifty]]-AVERAGE(Table2[6M Return vs Nifty]))/_xlfn.STDEV.P(Table2[6M Return vs Nifty])</f>
        <v>-1.193404784372704</v>
      </c>
      <c r="M485">
        <v>-4.86503348490508</v>
      </c>
      <c r="N485">
        <f>(Table2[[#This Row],[1W Return vs Nifty]]-AVERAGE(Table2[1W Return vs Nifty]))/_xlfn.STDEV.P(Table2[1W Return vs Nifty])</f>
        <v>-9.8449098823153017E-2</v>
      </c>
      <c r="O485">
        <v>45.44</v>
      </c>
      <c r="P485">
        <v>47.678087427543304</v>
      </c>
      <c r="Q485">
        <v>48.881738221764103</v>
      </c>
      <c r="R485">
        <v>50.300265284604997</v>
      </c>
      <c r="S485" s="1">
        <f>(Table2[[#This Row],[Close Price]]-Table2[[#This Row],[20D EMA]])/Table2[[#This Row],[20D EMA]]</f>
        <v>-1.0123239436619738E-2</v>
      </c>
      <c r="T485" s="1">
        <f>(Table2[[#This Row],[Close Price]]-Table2[[#This Row],[50D EMA]])/Table2[[#This Row],[50D EMA]]</f>
        <v>-5.6589674064497816E-2</v>
      </c>
      <c r="U485" s="1">
        <f>(Table2[[#This Row],[Close Price]]-Table2[[#This Row],[200D EMA]])/Table2[[#This Row],[200D EMA]]</f>
        <v>-7.9819956566661049E-2</v>
      </c>
      <c r="V485">
        <v>1.2229092939661399</v>
      </c>
      <c r="W485">
        <v>42.52</v>
      </c>
      <c r="X485">
        <v>45.24</v>
      </c>
      <c r="Y485">
        <v>42.52</v>
      </c>
      <c r="Z485">
        <v>45.24</v>
      </c>
      <c r="AA485">
        <v>41.83</v>
      </c>
      <c r="AB485">
        <v>48.54</v>
      </c>
      <c r="AC485" s="1">
        <f>(Table2[[#This Row],[Close Price]]/Table2[[#This Row],[Day Low]])-1</f>
        <v>5.7855126999059037E-2</v>
      </c>
      <c r="AD485" s="1">
        <f>(Table2[[#This Row],[Day High]]/Table2[[#This Row],[Close Price]])-1</f>
        <v>5.7803468208093012E-3</v>
      </c>
      <c r="AE485" s="1">
        <f>(Table2[[#This Row],[Close Price]]/Table2[[#This Row],[Current Week Low]])-1</f>
        <v>5.7855126999059037E-2</v>
      </c>
      <c r="AF485" s="1">
        <f>(Table2[[#This Row],[Current Week High]]/Table2[[#This Row],[Close Price]])-1</f>
        <v>5.7803468208093012E-3</v>
      </c>
      <c r="AG485" s="1">
        <f>(Table2[[#This Row],[Close Price]]/Table2[[#This Row],[Current Month Low]])-1</f>
        <v>7.5304805163758148E-2</v>
      </c>
      <c r="AH485" s="1">
        <f>(Table2[[#This Row],[Current Month High]]/Table2[[#This Row],[Close Price]])-1</f>
        <v>7.9146287238772928E-2</v>
      </c>
      <c r="AI485">
        <v>57.0698088039128</v>
      </c>
      <c r="AJ485">
        <v>22.561307901907298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-0.16</v>
      </c>
      <c r="AM485" t="s">
        <v>3146</v>
      </c>
      <c r="AN485">
        <v>-0.62</v>
      </c>
      <c r="AO485" t="s">
        <v>3146</v>
      </c>
      <c r="AP485">
        <v>0.108140882948846</v>
      </c>
      <c r="AQ485">
        <f>(Table2[[#This Row],[Sharpe Ratio]]-AVERAGE(Table2[Sharpe Ratio]))/_xlfn.STDEV.P(Table2[Sharpe Ratio])</f>
        <v>0.6096167090579554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469</v>
      </c>
      <c r="AT485">
        <f>_xlfn.RANK.AVG(Table2[[#This Row],[6M Return vs Nifty Z-Score]],Table2[6M Return vs Nifty Z-Score])</f>
        <v>676</v>
      </c>
      <c r="AU485">
        <f>_xlfn.RANK.AVG(Table2[[#This Row],[Sharpe Ratio Z-Score]],Table2[Sharpe Ratio Z-Score])</f>
        <v>188</v>
      </c>
      <c r="AV485">
        <f>(Table2[[#This Row],[Rank 1Y]]+Table2[[#This Row],[Rank 6M]]+Table2[[#This Row],[Rank Sharpe]])/3</f>
        <v>444.33333333333331</v>
      </c>
    </row>
    <row r="486" spans="1:48" x14ac:dyDescent="0.3">
      <c r="A486" t="s">
        <v>512</v>
      </c>
      <c r="B486" t="s">
        <v>513</v>
      </c>
      <c r="C486" t="s">
        <v>3101</v>
      </c>
      <c r="D486" t="s">
        <v>34</v>
      </c>
      <c r="E486">
        <v>40011.468849899997</v>
      </c>
      <c r="F486">
        <v>52.02</v>
      </c>
      <c r="G486">
        <v>-3.7052498467697301</v>
      </c>
      <c r="H486">
        <f>(Table2[[#This Row],[1Y Return vs Nifty]]-AVERAGE(Table2[1Y Return vs Nifty]))/_xlfn.STDEV.P(Table2[1Y Return vs Nifty])</f>
        <v>-0.39991612939091947</v>
      </c>
      <c r="I486">
        <v>-10.249187461205899</v>
      </c>
      <c r="J486">
        <f>(Table2[[#This Row],[1M Return vs Nifty]]-AVERAGE(Table2[1M Return vs Nifty]))/_xlfn.STDEV.P(Table2[1M Return vs Nifty])</f>
        <v>-0.99028044427828332</v>
      </c>
      <c r="K486">
        <v>-34.836853377610403</v>
      </c>
      <c r="L486">
        <f>(Table2[[#This Row],[6M Return vs Nifty]]-AVERAGE(Table2[6M Return vs Nifty]))/_xlfn.STDEV.P(Table2[6M Return vs Nifty])</f>
        <v>-1.3258648321387976</v>
      </c>
      <c r="M486">
        <v>-5.1023565222281198</v>
      </c>
      <c r="N486">
        <f>(Table2[[#This Row],[1W Return vs Nifty]]-AVERAGE(Table2[1W Return vs Nifty]))/_xlfn.STDEV.P(Table2[1W Return vs Nifty])</f>
        <v>-0.15010825054629257</v>
      </c>
      <c r="O486">
        <v>53.45</v>
      </c>
      <c r="P486">
        <v>57.027327522185402</v>
      </c>
      <c r="Q486">
        <v>57.913664818256798</v>
      </c>
      <c r="R486">
        <v>47.811978075862797</v>
      </c>
      <c r="S486" s="1">
        <f>(Table2[[#This Row],[Close Price]]-Table2[[#This Row],[20D EMA]])/Table2[[#This Row],[20D EMA]]</f>
        <v>-2.6753975678203923E-2</v>
      </c>
      <c r="T486" s="1">
        <f>(Table2[[#This Row],[Close Price]]-Table2[[#This Row],[50D EMA]])/Table2[[#This Row],[50D EMA]]</f>
        <v>-8.7805754534742889E-2</v>
      </c>
      <c r="U486" s="1">
        <f>(Table2[[#This Row],[Close Price]]-Table2[[#This Row],[200D EMA]])/Table2[[#This Row],[200D EMA]]</f>
        <v>-0.10176639376479014</v>
      </c>
      <c r="V486">
        <v>1.4464325276386301</v>
      </c>
      <c r="W486">
        <v>49.65</v>
      </c>
      <c r="X486">
        <v>52.25</v>
      </c>
      <c r="Y486">
        <v>48.76</v>
      </c>
      <c r="Z486">
        <v>52.25</v>
      </c>
      <c r="AA486">
        <v>47.37</v>
      </c>
      <c r="AB486">
        <v>60.61</v>
      </c>
      <c r="AC486" s="1">
        <f>(Table2[[#This Row],[Close Price]]/Table2[[#This Row],[Day Low]])-1</f>
        <v>4.773413897280987E-2</v>
      </c>
      <c r="AD486" s="1">
        <f>(Table2[[#This Row],[Day High]]/Table2[[#This Row],[Close Price]])-1</f>
        <v>4.4213763936946648E-3</v>
      </c>
      <c r="AE486" s="1">
        <f>(Table2[[#This Row],[Close Price]]/Table2[[#This Row],[Current Week Low]])-1</f>
        <v>6.6858080393765507E-2</v>
      </c>
      <c r="AF486" s="1">
        <f>(Table2[[#This Row],[Current Week High]]/Table2[[#This Row],[Close Price]])-1</f>
        <v>4.4213763936946648E-3</v>
      </c>
      <c r="AG486" s="1">
        <f>(Table2[[#This Row],[Close Price]]/Table2[[#This Row],[Current Month Low]])-1</f>
        <v>9.8163394553514971E-2</v>
      </c>
      <c r="AH486" s="1">
        <f>(Table2[[#This Row],[Current Month High]]/Table2[[#This Row],[Close Price]])-1</f>
        <v>0.16512879661668589</v>
      </c>
      <c r="AI486">
        <v>41.291810841983803</v>
      </c>
      <c r="AJ486">
        <v>26.26213592233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-0.19</v>
      </c>
      <c r="AM486" t="s">
        <v>3146</v>
      </c>
      <c r="AN486">
        <v>-4.09</v>
      </c>
      <c r="AO486" t="s">
        <v>3146</v>
      </c>
      <c r="AP486">
        <v>0.10772807350090199</v>
      </c>
      <c r="AQ486">
        <f>(Table2[[#This Row],[Sharpe Ratio]]-AVERAGE(Table2[Sharpe Ratio]))/_xlfn.STDEV.P(Table2[Sharpe Ratio])</f>
        <v>0.60471017094459922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445</v>
      </c>
      <c r="AT486">
        <f>_xlfn.RANK.AVG(Table2[[#This Row],[6M Return vs Nifty Z-Score]],Table2[6M Return vs Nifty Z-Score])</f>
        <v>699</v>
      </c>
      <c r="AU486">
        <f>_xlfn.RANK.AVG(Table2[[#This Row],[Sharpe Ratio Z-Score]],Table2[Sharpe Ratio Z-Score])</f>
        <v>190</v>
      </c>
      <c r="AV486">
        <f>(Table2[[#This Row],[Rank 1Y]]+Table2[[#This Row],[Rank 6M]]+Table2[[#This Row],[Rank Sharpe]])/3</f>
        <v>444.66666666666669</v>
      </c>
    </row>
    <row r="487" spans="1:48" x14ac:dyDescent="0.3">
      <c r="A487" t="s">
        <v>181</v>
      </c>
      <c r="B487" t="s">
        <v>182</v>
      </c>
      <c r="C487" t="s">
        <v>3109</v>
      </c>
      <c r="D487" t="s">
        <v>75</v>
      </c>
      <c r="E487">
        <v>141629.59998500001</v>
      </c>
      <c r="F487">
        <v>575</v>
      </c>
      <c r="G487">
        <v>7.8186188648731196</v>
      </c>
      <c r="H487">
        <f>(Table2[[#This Row],[1Y Return vs Nifty]]-AVERAGE(Table2[1Y Return vs Nifty]))/_xlfn.STDEV.P(Table2[1Y Return vs Nifty])</f>
        <v>-0.19474764397485242</v>
      </c>
      <c r="I487">
        <v>-3.6351192038159699</v>
      </c>
      <c r="J487">
        <f>(Table2[[#This Row],[1M Return vs Nifty]]-AVERAGE(Table2[1M Return vs Nifty]))/_xlfn.STDEV.P(Table2[1M Return vs Nifty])</f>
        <v>-0.22565478852004725</v>
      </c>
      <c r="K487">
        <v>-16.7323234937395</v>
      </c>
      <c r="L487">
        <f>(Table2[[#This Row],[6M Return vs Nifty]]-AVERAGE(Table2[6M Return vs Nifty]))/_xlfn.STDEV.P(Table2[6M Return vs Nifty])</f>
        <v>-0.67293021498097927</v>
      </c>
      <c r="M487">
        <v>-0.74536470493655305</v>
      </c>
      <c r="N487">
        <f>(Table2[[#This Row],[1W Return vs Nifty]]-AVERAGE(Table2[1W Return vs Nifty]))/_xlfn.STDEV.P(Table2[1W Return vs Nifty])</f>
        <v>0.79829736521181816</v>
      </c>
      <c r="O487">
        <v>581.79</v>
      </c>
      <c r="P487">
        <v>603.73375327824897</v>
      </c>
      <c r="Q487">
        <v>597.09371568004099</v>
      </c>
      <c r="R487">
        <v>49.855586062822802</v>
      </c>
      <c r="S487" s="1">
        <f>(Table2[[#This Row],[Close Price]]-Table2[[#This Row],[20D EMA]])/Table2[[#This Row],[20D EMA]]</f>
        <v>-1.167087780814377E-2</v>
      </c>
      <c r="T487" s="1">
        <f>(Table2[[#This Row],[Close Price]]-Table2[[#This Row],[50D EMA]])/Table2[[#This Row],[50D EMA]]</f>
        <v>-4.7593418658847371E-2</v>
      </c>
      <c r="U487" s="1">
        <f>(Table2[[#This Row],[Close Price]]-Table2[[#This Row],[200D EMA]])/Table2[[#This Row],[200D EMA]]</f>
        <v>-3.7002090458912382E-2</v>
      </c>
      <c r="V487">
        <v>1.64200107140191</v>
      </c>
      <c r="W487">
        <v>566.65</v>
      </c>
      <c r="X487">
        <v>576.25</v>
      </c>
      <c r="Y487">
        <v>547.04999999999995</v>
      </c>
      <c r="Z487">
        <v>582.25</v>
      </c>
      <c r="AA487">
        <v>545.20000000000005</v>
      </c>
      <c r="AB487">
        <v>634.75</v>
      </c>
      <c r="AC487" s="1">
        <f>(Table2[[#This Row],[Close Price]]/Table2[[#This Row],[Day Low]])-1</f>
        <v>1.4735727521397735E-2</v>
      </c>
      <c r="AD487" s="1">
        <f>(Table2[[#This Row],[Day High]]/Table2[[#This Row],[Close Price]])-1</f>
        <v>2.1739130434783593E-3</v>
      </c>
      <c r="AE487" s="1">
        <f>(Table2[[#This Row],[Close Price]]/Table2[[#This Row],[Current Week Low]])-1</f>
        <v>5.1092221917557801E-2</v>
      </c>
      <c r="AF487" s="1">
        <f>(Table2[[#This Row],[Current Week High]]/Table2[[#This Row],[Close Price]])-1</f>
        <v>1.2608695652173818E-2</v>
      </c>
      <c r="AG487" s="1">
        <f>(Table2[[#This Row],[Close Price]]/Table2[[#This Row],[Current Month Low]])-1</f>
        <v>5.4658840792369601E-2</v>
      </c>
      <c r="AH487" s="1">
        <f>(Table2[[#This Row],[Current Month High]]/Table2[[#This Row],[Close Price]])-1</f>
        <v>0.10391304347826091</v>
      </c>
      <c r="AI487">
        <v>22.9478260869565</v>
      </c>
      <c r="AJ487">
        <v>42.309120158396198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-0.05</v>
      </c>
      <c r="AM487" t="s">
        <v>3146</v>
      </c>
      <c r="AN487">
        <v>-1.74</v>
      </c>
      <c r="AO487" t="s">
        <v>3146</v>
      </c>
      <c r="AP487">
        <v>2.9400949864064E-2</v>
      </c>
      <c r="AQ487">
        <f>(Table2[[#This Row],[Sharpe Ratio]]-AVERAGE(Table2[Sharpe Ratio]))/_xlfn.STDEV.P(Table2[Sharpe Ratio])</f>
        <v>-0.32626420318319393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368</v>
      </c>
      <c r="AT487">
        <f>_xlfn.RANK.AVG(Table2[[#This Row],[6M Return vs Nifty Z-Score]],Table2[6M Return vs Nifty Z-Score])</f>
        <v>546</v>
      </c>
      <c r="AU487">
        <f>_xlfn.RANK.AVG(Table2[[#This Row],[Sharpe Ratio Z-Score]],Table2[Sharpe Ratio Z-Score])</f>
        <v>422</v>
      </c>
      <c r="AV487">
        <f>(Table2[[#This Row],[Rank 1Y]]+Table2[[#This Row],[Rank 6M]]+Table2[[#This Row],[Rank Sharpe]])/3</f>
        <v>445.33333333333331</v>
      </c>
    </row>
    <row r="488" spans="1:48" x14ac:dyDescent="0.3">
      <c r="A488" t="s">
        <v>467</v>
      </c>
      <c r="B488" t="s">
        <v>468</v>
      </c>
      <c r="C488" t="s">
        <v>3101</v>
      </c>
      <c r="D488" t="s">
        <v>34</v>
      </c>
      <c r="E488">
        <v>46738.177901887997</v>
      </c>
      <c r="F488">
        <v>53.84</v>
      </c>
      <c r="G488">
        <v>-4.6833363430899002</v>
      </c>
      <c r="H488">
        <f>(Table2[[#This Row],[1Y Return vs Nifty]]-AVERAGE(Table2[1Y Return vs Nifty]))/_xlfn.STDEV.P(Table2[1Y Return vs Nifty])</f>
        <v>-0.41732977146523187</v>
      </c>
      <c r="I488">
        <v>-5.6321714289531402</v>
      </c>
      <c r="J488">
        <f>(Table2[[#This Row],[1M Return vs Nifty]]-AVERAGE(Table2[1M Return vs Nifty]))/_xlfn.STDEV.P(Table2[1M Return vs Nifty])</f>
        <v>-0.45652591167829898</v>
      </c>
      <c r="K488">
        <v>-29.108616891388799</v>
      </c>
      <c r="L488">
        <f>(Table2[[#This Row],[6M Return vs Nifty]]-AVERAGE(Table2[6M Return vs Nifty]))/_xlfn.STDEV.P(Table2[6M Return vs Nifty])</f>
        <v>-1.1192776453346478</v>
      </c>
      <c r="M488">
        <v>-7.5183700072681603</v>
      </c>
      <c r="N488">
        <f>(Table2[[#This Row],[1W Return vs Nifty]]-AVERAGE(Table2[1W Return vs Nifty]))/_xlfn.STDEV.P(Table2[1W Return vs Nifty])</f>
        <v>-0.67601255632570423</v>
      </c>
      <c r="O488">
        <v>55.52</v>
      </c>
      <c r="P488">
        <v>57.732810895018702</v>
      </c>
      <c r="Q488">
        <v>57.604258620944599</v>
      </c>
      <c r="R488">
        <v>44.797647319649499</v>
      </c>
      <c r="S488" s="1">
        <f>(Table2[[#This Row],[Close Price]]-Table2[[#This Row],[20D EMA]])/Table2[[#This Row],[20D EMA]]</f>
        <v>-3.0259365994236304E-2</v>
      </c>
      <c r="T488" s="1">
        <f>(Table2[[#This Row],[Close Price]]-Table2[[#This Row],[50D EMA]])/Table2[[#This Row],[50D EMA]]</f>
        <v>-6.7428050612283241E-2</v>
      </c>
      <c r="U488" s="1">
        <f>(Table2[[#This Row],[Close Price]]-Table2[[#This Row],[200D EMA]])/Table2[[#This Row],[200D EMA]]</f>
        <v>-6.5346880787316153E-2</v>
      </c>
      <c r="V488">
        <v>1.2868013712136901</v>
      </c>
      <c r="W488">
        <v>51.81</v>
      </c>
      <c r="X488">
        <v>54.16</v>
      </c>
      <c r="Y488">
        <v>50.17</v>
      </c>
      <c r="Z488">
        <v>54.16</v>
      </c>
      <c r="AA488">
        <v>49.16</v>
      </c>
      <c r="AB488">
        <v>60.42</v>
      </c>
      <c r="AC488" s="1">
        <f>(Table2[[#This Row],[Close Price]]/Table2[[#This Row],[Day Low]])-1</f>
        <v>3.9181625168886347E-2</v>
      </c>
      <c r="AD488" s="1">
        <f>(Table2[[#This Row],[Day High]]/Table2[[#This Row],[Close Price]])-1</f>
        <v>5.9435364041604544E-3</v>
      </c>
      <c r="AE488" s="1">
        <f>(Table2[[#This Row],[Close Price]]/Table2[[#This Row],[Current Week Low]])-1</f>
        <v>7.3151285628861862E-2</v>
      </c>
      <c r="AF488" s="1">
        <f>(Table2[[#This Row],[Current Week High]]/Table2[[#This Row],[Close Price]])-1</f>
        <v>5.9435364041604544E-3</v>
      </c>
      <c r="AG488" s="1">
        <f>(Table2[[#This Row],[Close Price]]/Table2[[#This Row],[Current Month Low]])-1</f>
        <v>9.5199349064279959E-2</v>
      </c>
      <c r="AH488" s="1">
        <f>(Table2[[#This Row],[Current Month High]]/Table2[[#This Row],[Close Price]])-1</f>
        <v>0.12221396731054979</v>
      </c>
      <c r="AI488">
        <v>42.830609212481399</v>
      </c>
      <c r="AJ488">
        <v>25.7943925233645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-0.13</v>
      </c>
      <c r="AM488" t="s">
        <v>3146</v>
      </c>
      <c r="AN488">
        <v>-5.48</v>
      </c>
      <c r="AO488" t="s">
        <v>3146</v>
      </c>
      <c r="AP488">
        <v>9.8229136004300999E-2</v>
      </c>
      <c r="AQ488">
        <f>(Table2[[#This Row],[Sharpe Ratio]]-AVERAGE(Table2[Sharpe Ratio]))/_xlfn.STDEV.P(Table2[Sharpe Ratio])</f>
        <v>0.49180844571620003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458</v>
      </c>
      <c r="AT488">
        <f>_xlfn.RANK.AVG(Table2[[#This Row],[6M Return vs Nifty Z-Score]],Table2[6M Return vs Nifty Z-Score])</f>
        <v>663</v>
      </c>
      <c r="AU488">
        <f>_xlfn.RANK.AVG(Table2[[#This Row],[Sharpe Ratio Z-Score]],Table2[Sharpe Ratio Z-Score])</f>
        <v>218</v>
      </c>
      <c r="AV488">
        <f>(Table2[[#This Row],[Rank 1Y]]+Table2[[#This Row],[Rank 6M]]+Table2[[#This Row],[Rank Sharpe]])/3</f>
        <v>446.33333333333331</v>
      </c>
    </row>
    <row r="489" spans="1:48" x14ac:dyDescent="0.3">
      <c r="A489" t="s">
        <v>1419</v>
      </c>
      <c r="B489" t="s">
        <v>1420</v>
      </c>
      <c r="C489" t="s">
        <v>586</v>
      </c>
      <c r="D489" t="s">
        <v>586</v>
      </c>
      <c r="E489">
        <v>7246.8083005999997</v>
      </c>
      <c r="F489">
        <v>365.9</v>
      </c>
      <c r="G489">
        <v>1.5749779965419699</v>
      </c>
      <c r="H489">
        <f>(Table2[[#This Row],[1Y Return vs Nifty]]-AVERAGE(Table2[1Y Return vs Nifty]))/_xlfn.STDEV.P(Table2[1Y Return vs Nifty])</f>
        <v>-0.3059080860530527</v>
      </c>
      <c r="I489">
        <v>0.26421408398023899</v>
      </c>
      <c r="J489">
        <f>(Table2[[#This Row],[1M Return vs Nifty]]-AVERAGE(Table2[1M Return vs Nifty]))/_xlfn.STDEV.P(Table2[1M Return vs Nifty])</f>
        <v>0.22513134736081813</v>
      </c>
      <c r="K489">
        <v>-16.060440842462601</v>
      </c>
      <c r="L489">
        <f>(Table2[[#This Row],[6M Return vs Nifty]]-AVERAGE(Table2[6M Return vs Nifty]))/_xlfn.STDEV.P(Table2[6M Return vs Nifty])</f>
        <v>-0.64869896211219913</v>
      </c>
      <c r="M489">
        <v>-5.7687024388331203</v>
      </c>
      <c r="N489">
        <f>(Table2[[#This Row],[1W Return vs Nifty]]-AVERAGE(Table2[1W Return vs Nifty]))/_xlfn.STDEV.P(Table2[1W Return vs Nifty])</f>
        <v>-0.29515470366047741</v>
      </c>
      <c r="O489">
        <v>373.44</v>
      </c>
      <c r="P489">
        <v>381.76599876696702</v>
      </c>
      <c r="Q489">
        <v>357.00431087149502</v>
      </c>
      <c r="R489">
        <v>42.720307522553497</v>
      </c>
      <c r="S489" s="1">
        <f>(Table2[[#This Row],[Close Price]]-Table2[[#This Row],[20D EMA]])/Table2[[#This Row],[20D EMA]]</f>
        <v>-2.0190659811482489E-2</v>
      </c>
      <c r="T489" s="1">
        <f>(Table2[[#This Row],[Close Price]]-Table2[[#This Row],[50D EMA]])/Table2[[#This Row],[50D EMA]]</f>
        <v>-4.1559486225099293E-2</v>
      </c>
      <c r="U489" s="1">
        <f>(Table2[[#This Row],[Close Price]]-Table2[[#This Row],[200D EMA]])/Table2[[#This Row],[200D EMA]]</f>
        <v>2.4917595831796525E-2</v>
      </c>
      <c r="V489">
        <v>0.69977358185666505</v>
      </c>
      <c r="W489">
        <v>358.35</v>
      </c>
      <c r="X489">
        <v>371.7</v>
      </c>
      <c r="Y489">
        <v>353.85</v>
      </c>
      <c r="Z489">
        <v>372.05</v>
      </c>
      <c r="AA489">
        <v>342</v>
      </c>
      <c r="AB489">
        <v>398.75</v>
      </c>
      <c r="AC489" s="1">
        <f>(Table2[[#This Row],[Close Price]]/Table2[[#This Row],[Day Low]])-1</f>
        <v>2.1068787498255803E-2</v>
      </c>
      <c r="AD489" s="1">
        <f>(Table2[[#This Row],[Day High]]/Table2[[#This Row],[Close Price]])-1</f>
        <v>1.5851325498770219E-2</v>
      </c>
      <c r="AE489" s="1">
        <f>(Table2[[#This Row],[Close Price]]/Table2[[#This Row],[Current Week Low]])-1</f>
        <v>3.4053977674155522E-2</v>
      </c>
      <c r="AF489" s="1">
        <f>(Table2[[#This Row],[Current Week High]]/Table2[[#This Row],[Close Price]])-1</f>
        <v>1.6807871003006403E-2</v>
      </c>
      <c r="AG489" s="1">
        <f>(Table2[[#This Row],[Close Price]]/Table2[[#This Row],[Current Month Low]])-1</f>
        <v>6.9883040935672547E-2</v>
      </c>
      <c r="AH489" s="1">
        <f>(Table2[[#This Row],[Current Month High]]/Table2[[#This Row],[Close Price]])-1</f>
        <v>8.9778628040448227E-2</v>
      </c>
      <c r="AI489">
        <v>23.162066138289099</v>
      </c>
      <c r="AJ489">
        <v>43.237424153454597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-0.05</v>
      </c>
      <c r="AM489" t="s">
        <v>3146</v>
      </c>
      <c r="AN489">
        <v>1.22</v>
      </c>
      <c r="AO489" t="s">
        <v>3147</v>
      </c>
      <c r="AP489">
        <v>4.1002095118721001E-2</v>
      </c>
      <c r="AQ489">
        <f>(Table2[[#This Row],[Sharpe Ratio]]-AVERAGE(Table2[Sharpe Ratio]))/_xlfn.STDEV.P(Table2[Sharpe Ratio])</f>
        <v>-0.18837622209639193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404</v>
      </c>
      <c r="AT489">
        <f>_xlfn.RANK.AVG(Table2[[#This Row],[6M Return vs Nifty Z-Score]],Table2[6M Return vs Nifty Z-Score])</f>
        <v>542</v>
      </c>
      <c r="AU489">
        <f>_xlfn.RANK.AVG(Table2[[#This Row],[Sharpe Ratio Z-Score]],Table2[Sharpe Ratio Z-Score])</f>
        <v>396</v>
      </c>
      <c r="AV489">
        <f>(Table2[[#This Row],[Rank 1Y]]+Table2[[#This Row],[Rank 6M]]+Table2[[#This Row],[Rank Sharpe]])/3</f>
        <v>447.33333333333331</v>
      </c>
    </row>
    <row r="490" spans="1:48" x14ac:dyDescent="0.3">
      <c r="A490" t="s">
        <v>298</v>
      </c>
      <c r="B490" t="s">
        <v>299</v>
      </c>
      <c r="C490" t="s">
        <v>3101</v>
      </c>
      <c r="D490" t="s">
        <v>300</v>
      </c>
      <c r="E490">
        <v>88868.603976375001</v>
      </c>
      <c r="F490">
        <v>82.65</v>
      </c>
      <c r="G490">
        <v>5.2844127920512598</v>
      </c>
      <c r="H490">
        <f>(Table2[[#This Row],[1Y Return vs Nifty]]-AVERAGE(Table2[1Y Return vs Nifty]))/_xlfn.STDEV.P(Table2[1Y Return vs Nifty])</f>
        <v>-0.23986610503192371</v>
      </c>
      <c r="I490">
        <v>-1.6617275215875</v>
      </c>
      <c r="J490">
        <f>(Table2[[#This Row],[1M Return vs Nifty]]-AVERAGE(Table2[1M Return vs Nifty]))/_xlfn.STDEV.P(Table2[1M Return vs Nifty])</f>
        <v>2.481035056597111E-3</v>
      </c>
      <c r="K490">
        <v>-17.922036911408199</v>
      </c>
      <c r="L490">
        <f>(Table2[[#This Row],[6M Return vs Nifty]]-AVERAGE(Table2[6M Return vs Nifty]))/_xlfn.STDEV.P(Table2[6M Return vs Nifty])</f>
        <v>-0.71583688418894786</v>
      </c>
      <c r="M490">
        <v>-0.45555286926009497</v>
      </c>
      <c r="N490">
        <f>(Table2[[#This Row],[1W Return vs Nifty]]-AVERAGE(Table2[1W Return vs Nifty]))/_xlfn.STDEV.P(Table2[1W Return vs Nifty])</f>
        <v>0.86138198505844898</v>
      </c>
      <c r="O490">
        <v>82.9</v>
      </c>
      <c r="P490">
        <v>86.245832964156506</v>
      </c>
      <c r="Q490">
        <v>84.186817388817204</v>
      </c>
      <c r="R490">
        <v>52.664348048983598</v>
      </c>
      <c r="S490" s="1">
        <f>(Table2[[#This Row],[Close Price]]-Table2[[#This Row],[20D EMA]])/Table2[[#This Row],[20D EMA]]</f>
        <v>-3.0156815440289505E-3</v>
      </c>
      <c r="T490" s="1">
        <f>(Table2[[#This Row],[Close Price]]-Table2[[#This Row],[50D EMA]])/Table2[[#This Row],[50D EMA]]</f>
        <v>-4.1692831300625469E-2</v>
      </c>
      <c r="U490" s="1">
        <f>(Table2[[#This Row],[Close Price]]-Table2[[#This Row],[200D EMA]])/Table2[[#This Row],[200D EMA]]</f>
        <v>-1.8254846025588543E-2</v>
      </c>
      <c r="V490">
        <v>0.75511574818172</v>
      </c>
      <c r="W490">
        <v>80.98</v>
      </c>
      <c r="X490">
        <v>83.47</v>
      </c>
      <c r="Y490">
        <v>80.930000000000007</v>
      </c>
      <c r="Z490">
        <v>83.47</v>
      </c>
      <c r="AA490">
        <v>75.3</v>
      </c>
      <c r="AB490">
        <v>88.21</v>
      </c>
      <c r="AC490" s="1">
        <f>(Table2[[#This Row],[Close Price]]/Table2[[#This Row],[Day Low]])-1</f>
        <v>2.0622375895282818E-2</v>
      </c>
      <c r="AD490" s="1">
        <f>(Table2[[#This Row],[Day High]]/Table2[[#This Row],[Close Price]])-1</f>
        <v>9.9213551119177179E-3</v>
      </c>
      <c r="AE490" s="1">
        <f>(Table2[[#This Row],[Close Price]]/Table2[[#This Row],[Current Week Low]])-1</f>
        <v>2.1252934634869547E-2</v>
      </c>
      <c r="AF490" s="1">
        <f>(Table2[[#This Row],[Current Week High]]/Table2[[#This Row],[Close Price]])-1</f>
        <v>9.9213551119177179E-3</v>
      </c>
      <c r="AG490" s="1">
        <f>(Table2[[#This Row],[Close Price]]/Table2[[#This Row],[Current Month Low]])-1</f>
        <v>9.7609561752988183E-2</v>
      </c>
      <c r="AH490" s="1">
        <f>(Table2[[#This Row],[Current Month High]]/Table2[[#This Row],[Close Price]])-1</f>
        <v>6.7271627344222429E-2</v>
      </c>
      <c r="AI490">
        <v>30.550514216575898</v>
      </c>
      <c r="AJ490">
        <v>38.907563025210102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-0.19</v>
      </c>
      <c r="AM490" t="s">
        <v>3146</v>
      </c>
      <c r="AN490">
        <v>-0.76</v>
      </c>
      <c r="AO490" t="s">
        <v>3146</v>
      </c>
      <c r="AP490">
        <v>4.0580756444381E-2</v>
      </c>
      <c r="AQ490">
        <f>(Table2[[#This Row],[Sharpe Ratio]]-AVERAGE(Table2[Sharpe Ratio]))/_xlfn.STDEV.P(Table2[Sharpe Ratio])</f>
        <v>-0.19338413621894035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382</v>
      </c>
      <c r="AT490">
        <f>_xlfn.RANK.AVG(Table2[[#This Row],[6M Return vs Nifty Z-Score]],Table2[6M Return vs Nifty Z-Score])</f>
        <v>564</v>
      </c>
      <c r="AU490">
        <f>_xlfn.RANK.AVG(Table2[[#This Row],[Sharpe Ratio Z-Score]],Table2[Sharpe Ratio Z-Score])</f>
        <v>398</v>
      </c>
      <c r="AV490">
        <f>(Table2[[#This Row],[Rank 1Y]]+Table2[[#This Row],[Rank 6M]]+Table2[[#This Row],[Rank Sharpe]])/3</f>
        <v>448</v>
      </c>
    </row>
    <row r="491" spans="1:48" x14ac:dyDescent="0.3">
      <c r="A491" t="s">
        <v>1359</v>
      </c>
      <c r="B491" t="s">
        <v>1360</v>
      </c>
      <c r="C491" t="s">
        <v>3111</v>
      </c>
      <c r="D491" t="s">
        <v>91</v>
      </c>
      <c r="E491">
        <v>8016.9211881000001</v>
      </c>
      <c r="F491">
        <v>1683</v>
      </c>
      <c r="G491">
        <v>-6.6381646614148204</v>
      </c>
      <c r="H491">
        <f>(Table2[[#This Row],[1Y Return vs Nifty]]-AVERAGE(Table2[1Y Return vs Nifty]))/_xlfn.STDEV.P(Table2[1Y Return vs Nifty])</f>
        <v>-0.45213311532092432</v>
      </c>
      <c r="I491">
        <v>17.9264279578226</v>
      </c>
      <c r="J491">
        <f>(Table2[[#This Row],[1M Return vs Nifty]]-AVERAGE(Table2[1M Return vs Nifty]))/_xlfn.STDEV.P(Table2[1M Return vs Nifty])</f>
        <v>2.2669883920533573</v>
      </c>
      <c r="K491">
        <v>14.6594603150005</v>
      </c>
      <c r="L491">
        <f>(Table2[[#This Row],[6M Return vs Nifty]]-AVERAGE(Table2[6M Return vs Nifty]))/_xlfn.STDEV.P(Table2[6M Return vs Nifty])</f>
        <v>0.45920535962573666</v>
      </c>
      <c r="M491">
        <v>-0.84740390854621195</v>
      </c>
      <c r="N491">
        <f>(Table2[[#This Row],[1W Return vs Nifty]]-AVERAGE(Table2[1W Return vs Nifty]))/_xlfn.STDEV.P(Table2[1W Return vs Nifty])</f>
        <v>0.77608604194359043</v>
      </c>
      <c r="O491">
        <v>1574.64</v>
      </c>
      <c r="P491">
        <v>1520.74932565875</v>
      </c>
      <c r="Q491">
        <v>1454.6899866009201</v>
      </c>
      <c r="R491">
        <v>71.331928568773606</v>
      </c>
      <c r="S491" s="1">
        <f>(Table2[[#This Row],[Close Price]]-Table2[[#This Row],[20D EMA]])/Table2[[#This Row],[20D EMA]]</f>
        <v>6.88157293095564E-2</v>
      </c>
      <c r="T491" s="1">
        <f>(Table2[[#This Row],[Close Price]]-Table2[[#This Row],[50D EMA]])/Table2[[#This Row],[50D EMA]]</f>
        <v>0.10669126831338042</v>
      </c>
      <c r="U491" s="1">
        <f>(Table2[[#This Row],[Close Price]]-Table2[[#This Row],[200D EMA]])/Table2[[#This Row],[200D EMA]]</f>
        <v>0.15694753899595965</v>
      </c>
      <c r="V491">
        <v>0.69633670997839003</v>
      </c>
      <c r="W491">
        <v>1632.65</v>
      </c>
      <c r="X491">
        <v>1689</v>
      </c>
      <c r="Y491">
        <v>1537.6</v>
      </c>
      <c r="Z491">
        <v>1689</v>
      </c>
      <c r="AA491">
        <v>1406.2</v>
      </c>
      <c r="AB491">
        <v>1689</v>
      </c>
      <c r="AC491" s="1">
        <f>(Table2[[#This Row],[Close Price]]/Table2[[#This Row],[Day Low]])-1</f>
        <v>3.083943282393653E-2</v>
      </c>
      <c r="AD491" s="1">
        <f>(Table2[[#This Row],[Day High]]/Table2[[#This Row],[Close Price]])-1</f>
        <v>3.5650623885918886E-3</v>
      </c>
      <c r="AE491" s="1">
        <f>(Table2[[#This Row],[Close Price]]/Table2[[#This Row],[Current Week Low]])-1</f>
        <v>9.4562955254942738E-2</v>
      </c>
      <c r="AF491" s="1">
        <f>(Table2[[#This Row],[Current Week High]]/Table2[[#This Row],[Close Price]])-1</f>
        <v>3.5650623885918886E-3</v>
      </c>
      <c r="AG491" s="1">
        <f>(Table2[[#This Row],[Close Price]]/Table2[[#This Row],[Current Month Low]])-1</f>
        <v>0.19684255440193432</v>
      </c>
      <c r="AH491" s="1">
        <f>(Table2[[#This Row],[Current Month High]]/Table2[[#This Row],[Close Price]])-1</f>
        <v>3.5650623885918886E-3</v>
      </c>
      <c r="AI491">
        <v>0.35650623885918797</v>
      </c>
      <c r="AJ491">
        <v>34.64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0.23</v>
      </c>
      <c r="AM491" t="s">
        <v>3147</v>
      </c>
      <c r="AN491">
        <v>13.57</v>
      </c>
      <c r="AO491" t="s">
        <v>3147</v>
      </c>
      <c r="AP491">
        <v>-8.6123646008587004E-2</v>
      </c>
      <c r="AQ491">
        <f>(Table2[[#This Row],[Sharpe Ratio]]-AVERAGE(Table2[Sharpe Ratio]))/_xlfn.STDEV.P(Table2[Sharpe Ratio])</f>
        <v>-1.6993573712352057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1.3507893070665544</v>
      </c>
      <c r="AS491">
        <f>_xlfn.RANK.AVG(Table2[[#This Row],[1Y Return vs Nifty Z-Score]],Table2[1Y Return vs Nifty Z-Score])</f>
        <v>467</v>
      </c>
      <c r="AT491">
        <f>_xlfn.RANK.AVG(Table2[[#This Row],[6M Return vs Nifty Z-Score]],Table2[6M Return vs Nifty Z-Score])</f>
        <v>182</v>
      </c>
      <c r="AU491">
        <f>_xlfn.RANK.AVG(Table2[[#This Row],[Sharpe Ratio Z-Score]],Table2[Sharpe Ratio Z-Score])</f>
        <v>698</v>
      </c>
      <c r="AV491">
        <f>(Table2[[#This Row],[Rank 1Y]]+Table2[[#This Row],[Rank 6M]]+Table2[[#This Row],[Rank Sharpe]])/3</f>
        <v>449</v>
      </c>
    </row>
    <row r="492" spans="1:48" x14ac:dyDescent="0.3">
      <c r="A492" t="s">
        <v>425</v>
      </c>
      <c r="B492" t="s">
        <v>426</v>
      </c>
      <c r="C492" t="s">
        <v>3101</v>
      </c>
      <c r="D492" t="s">
        <v>397</v>
      </c>
      <c r="E492">
        <v>53281.263464007003</v>
      </c>
      <c r="F492">
        <v>204.51</v>
      </c>
      <c r="G492">
        <v>-9.5868427415907593</v>
      </c>
      <c r="H492">
        <f>(Table2[[#This Row],[1Y Return vs Nifty]]-AVERAGE(Table2[1Y Return vs Nifty]))/_xlfn.STDEV.P(Table2[1Y Return vs Nifty])</f>
        <v>-0.50463074704750166</v>
      </c>
      <c r="I492">
        <v>-6.8787067022177197</v>
      </c>
      <c r="J492">
        <f>(Table2[[#This Row],[1M Return vs Nifty]]-AVERAGE(Table2[1M Return vs Nifty]))/_xlfn.STDEV.P(Table2[1M Return vs Nifty])</f>
        <v>-0.60063280831952448</v>
      </c>
      <c r="K492">
        <v>-23.070558919120401</v>
      </c>
      <c r="L492">
        <f>(Table2[[#This Row],[6M Return vs Nifty]]-AVERAGE(Table2[6M Return vs Nifty]))/_xlfn.STDEV.P(Table2[6M Return vs Nifty])</f>
        <v>-0.90151683653220194</v>
      </c>
      <c r="M492">
        <v>-5.6250586263255702</v>
      </c>
      <c r="N492">
        <f>(Table2[[#This Row],[1W Return vs Nifty]]-AVERAGE(Table2[1W Return vs Nifty]))/_xlfn.STDEV.P(Table2[1W Return vs Nifty])</f>
        <v>-0.2638871217682186</v>
      </c>
      <c r="O492">
        <v>216.54</v>
      </c>
      <c r="P492">
        <v>220.719320759163</v>
      </c>
      <c r="Q492">
        <v>210.73612301055499</v>
      </c>
      <c r="R492">
        <v>30.2322835203674</v>
      </c>
      <c r="S492" s="1">
        <f>(Table2[[#This Row],[Close Price]]-Table2[[#This Row],[20D EMA]])/Table2[[#This Row],[20D EMA]]</f>
        <v>-5.5555555555555559E-2</v>
      </c>
      <c r="T492" s="1">
        <f>(Table2[[#This Row],[Close Price]]-Table2[[#This Row],[50D EMA]])/Table2[[#This Row],[50D EMA]]</f>
        <v>-7.3438612910782478E-2</v>
      </c>
      <c r="U492" s="1">
        <f>(Table2[[#This Row],[Close Price]]-Table2[[#This Row],[200D EMA]])/Table2[[#This Row],[200D EMA]]</f>
        <v>-2.9544640575185851E-2</v>
      </c>
      <c r="V492">
        <v>0.81569176064415705</v>
      </c>
      <c r="W492">
        <v>199.44</v>
      </c>
      <c r="X492">
        <v>205.92</v>
      </c>
      <c r="Y492">
        <v>199.44</v>
      </c>
      <c r="Z492">
        <v>205.92</v>
      </c>
      <c r="AA492">
        <v>199.44</v>
      </c>
      <c r="AB492">
        <v>244</v>
      </c>
      <c r="AC492" s="1">
        <f>(Table2[[#This Row],[Close Price]]/Table2[[#This Row],[Day Low]])-1</f>
        <v>2.5421179302045793E-2</v>
      </c>
      <c r="AD492" s="1">
        <f>(Table2[[#This Row],[Day High]]/Table2[[#This Row],[Close Price]])-1</f>
        <v>6.8945283849199956E-3</v>
      </c>
      <c r="AE492" s="1">
        <f>(Table2[[#This Row],[Close Price]]/Table2[[#This Row],[Current Week Low]])-1</f>
        <v>2.5421179302045793E-2</v>
      </c>
      <c r="AF492" s="1">
        <f>(Table2[[#This Row],[Current Week High]]/Table2[[#This Row],[Close Price]])-1</f>
        <v>6.8945283849199956E-3</v>
      </c>
      <c r="AG492" s="1">
        <f>(Table2[[#This Row],[Close Price]]/Table2[[#This Row],[Current Month Low]])-1</f>
        <v>2.5421179302045793E-2</v>
      </c>
      <c r="AH492" s="1">
        <f>(Table2[[#This Row],[Current Month High]]/Table2[[#This Row],[Close Price]])-1</f>
        <v>0.19309569214219358</v>
      </c>
      <c r="AI492">
        <v>20.727592782748999</v>
      </c>
      <c r="AJ492">
        <v>31.9419354838709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-0.09</v>
      </c>
      <c r="AM492" t="s">
        <v>3146</v>
      </c>
      <c r="AN492">
        <v>-7.39</v>
      </c>
      <c r="AO492" t="s">
        <v>3146</v>
      </c>
      <c r="AP492">
        <v>8.5871893623196999E-2</v>
      </c>
      <c r="AQ492">
        <f>(Table2[[#This Row],[Sharpe Ratio]]-AVERAGE(Table2[Sharpe Ratio]))/_xlfn.STDEV.P(Table2[Sharpe Ratio])</f>
        <v>0.34493370478950569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485</v>
      </c>
      <c r="AT492">
        <f>_xlfn.RANK.AVG(Table2[[#This Row],[6M Return vs Nifty Z-Score]],Table2[6M Return vs Nifty Z-Score])</f>
        <v>618</v>
      </c>
      <c r="AU492">
        <f>_xlfn.RANK.AVG(Table2[[#This Row],[Sharpe Ratio Z-Score]],Table2[Sharpe Ratio Z-Score])</f>
        <v>251</v>
      </c>
      <c r="AV492">
        <f>(Table2[[#This Row],[Rank 1Y]]+Table2[[#This Row],[Rank 6M]]+Table2[[#This Row],[Rank Sharpe]])/3</f>
        <v>451.33333333333331</v>
      </c>
    </row>
    <row r="493" spans="1:48" x14ac:dyDescent="0.3">
      <c r="A493" t="s">
        <v>1157</v>
      </c>
      <c r="B493" t="s">
        <v>1158</v>
      </c>
      <c r="C493" t="s">
        <v>3112</v>
      </c>
      <c r="D493" t="s">
        <v>1159</v>
      </c>
      <c r="E493">
        <v>10297.535651419999</v>
      </c>
      <c r="F493">
        <v>1093.0999999999999</v>
      </c>
      <c r="G493">
        <v>-22.4096018482884</v>
      </c>
      <c r="H493">
        <f>(Table2[[#This Row],[1Y Return vs Nifty]]-AVERAGE(Table2[1Y Return vs Nifty]))/_xlfn.STDEV.P(Table2[1Y Return vs Nifty])</f>
        <v>-0.73292439830354617</v>
      </c>
      <c r="I493">
        <v>-1.17181270325016</v>
      </c>
      <c r="J493">
        <f>(Table2[[#This Row],[1M Return vs Nifty]]-AVERAGE(Table2[1M Return vs Nifty]))/_xlfn.STDEV.P(Table2[1M Return vs Nifty])</f>
        <v>5.9118103901225662E-2</v>
      </c>
      <c r="K493">
        <v>6.3419527165398604</v>
      </c>
      <c r="L493">
        <f>(Table2[[#This Row],[6M Return vs Nifty]]-AVERAGE(Table2[6M Return vs Nifty]))/_xlfn.STDEV.P(Table2[6M Return vs Nifty])</f>
        <v>0.15923686144637428</v>
      </c>
      <c r="M493">
        <v>-1.23029809426569</v>
      </c>
      <c r="N493">
        <f>(Table2[[#This Row],[1W Return vs Nifty]]-AVERAGE(Table2[1W Return vs Nifty]))/_xlfn.STDEV.P(Table2[1W Return vs Nifty])</f>
        <v>0.69273977662900021</v>
      </c>
      <c r="O493">
        <v>1120.67</v>
      </c>
      <c r="P493">
        <v>1153.78525493441</v>
      </c>
      <c r="Q493">
        <v>1075.7640010765199</v>
      </c>
      <c r="R493">
        <v>42.933935753731397</v>
      </c>
      <c r="S493" s="1">
        <f>(Table2[[#This Row],[Close Price]]-Table2[[#This Row],[20D EMA]])/Table2[[#This Row],[20D EMA]]</f>
        <v>-2.4601354546833733E-2</v>
      </c>
      <c r="T493" s="1">
        <f>(Table2[[#This Row],[Close Price]]-Table2[[#This Row],[50D EMA]])/Table2[[#This Row],[50D EMA]]</f>
        <v>-5.2596663612120682E-2</v>
      </c>
      <c r="U493" s="1">
        <f>(Table2[[#This Row],[Close Price]]-Table2[[#This Row],[200D EMA]])/Table2[[#This Row],[200D EMA]]</f>
        <v>1.6115057676341502E-2</v>
      </c>
      <c r="V493">
        <v>0.88612758315200701</v>
      </c>
      <c r="W493">
        <v>1079.05</v>
      </c>
      <c r="X493">
        <v>1111</v>
      </c>
      <c r="Y493">
        <v>1058</v>
      </c>
      <c r="Z493">
        <v>1116.9000000000001</v>
      </c>
      <c r="AA493">
        <v>1035.0999999999999</v>
      </c>
      <c r="AB493">
        <v>1197.8499999999999</v>
      </c>
      <c r="AC493" s="1">
        <f>(Table2[[#This Row],[Close Price]]/Table2[[#This Row],[Day Low]])-1</f>
        <v>1.3020712663917244E-2</v>
      </c>
      <c r="AD493" s="1">
        <f>(Table2[[#This Row],[Day High]]/Table2[[#This Row],[Close Price]])-1</f>
        <v>1.6375445979324832E-2</v>
      </c>
      <c r="AE493" s="1">
        <f>(Table2[[#This Row],[Close Price]]/Table2[[#This Row],[Current Week Low]])-1</f>
        <v>3.3175803402646364E-2</v>
      </c>
      <c r="AF493" s="1">
        <f>(Table2[[#This Row],[Current Week High]]/Table2[[#This Row],[Close Price]])-1</f>
        <v>2.1772939346812015E-2</v>
      </c>
      <c r="AG493" s="1">
        <f>(Table2[[#This Row],[Close Price]]/Table2[[#This Row],[Current Month Low]])-1</f>
        <v>5.6033233504009239E-2</v>
      </c>
      <c r="AH493" s="1">
        <f>(Table2[[#This Row],[Current Month High]]/Table2[[#This Row],[Close Price]])-1</f>
        <v>9.5828378007501547E-2</v>
      </c>
      <c r="AI493">
        <v>18.923245814655498</v>
      </c>
      <c r="AJ493">
        <v>34.419576979832698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-0.05</v>
      </c>
      <c r="AM493" t="s">
        <v>3146</v>
      </c>
      <c r="AN493">
        <v>-3.12</v>
      </c>
      <c r="AO493" t="s">
        <v>3146</v>
      </c>
      <c r="AQ493">
        <f>(Table2[[#This Row],[Sharpe Ratio]]-AVERAGE(Table2[Sharpe Ratio]))/_xlfn.STDEV.P(Table2[Sharpe Ratio])</f>
        <v>-0.67571570385832558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565</v>
      </c>
      <c r="AT493">
        <f>_xlfn.RANK.AVG(Table2[[#This Row],[6M Return vs Nifty Z-Score]],Table2[6M Return vs Nifty Z-Score])</f>
        <v>268</v>
      </c>
      <c r="AU493">
        <f>_xlfn.RANK.AVG(Table2[[#This Row],[Sharpe Ratio Z-Score]],Table2[Sharpe Ratio Z-Score])</f>
        <v>521.5</v>
      </c>
      <c r="AV493">
        <f>(Table2[[#This Row],[Rank 1Y]]+Table2[[#This Row],[Rank 6M]]+Table2[[#This Row],[Rank Sharpe]])/3</f>
        <v>451.5</v>
      </c>
    </row>
    <row r="494" spans="1:48" x14ac:dyDescent="0.3">
      <c r="A494" t="s">
        <v>457</v>
      </c>
      <c r="B494" t="s">
        <v>458</v>
      </c>
      <c r="C494" t="s">
        <v>3101</v>
      </c>
      <c r="D494" t="s">
        <v>459</v>
      </c>
      <c r="E494">
        <v>47401.561310354999</v>
      </c>
      <c r="F494">
        <v>744.45</v>
      </c>
      <c r="G494">
        <v>-47.763011224920596</v>
      </c>
      <c r="H494">
        <f>(Table2[[#This Row],[1Y Return vs Nifty]]-AVERAGE(Table2[1Y Return vs Nifty]))/_xlfn.STDEV.P(Table2[1Y Return vs Nifty])</f>
        <v>-1.1843110577750928</v>
      </c>
      <c r="I494">
        <v>15.7853124679665</v>
      </c>
      <c r="J494">
        <f>(Table2[[#This Row],[1M Return vs Nifty]]-AVERAGE(Table2[1M Return vs Nifty]))/_xlfn.STDEV.P(Table2[1M Return vs Nifty])</f>
        <v>2.0194626980667336</v>
      </c>
      <c r="K494">
        <v>89.021886494339597</v>
      </c>
      <c r="L494">
        <f>(Table2[[#This Row],[6M Return vs Nifty]]-AVERAGE(Table2[6M Return vs Nifty]))/_xlfn.STDEV.P(Table2[6M Return vs Nifty])</f>
        <v>3.141064683219069</v>
      </c>
      <c r="M494">
        <v>1.4322413833241301</v>
      </c>
      <c r="N494">
        <f>(Table2[[#This Row],[1W Return vs Nifty]]-AVERAGE(Table2[1W Return vs Nifty]))/_xlfn.STDEV.P(Table2[1W Return vs Nifty])</f>
        <v>1.2723064819650614</v>
      </c>
      <c r="O494">
        <v>719.01</v>
      </c>
      <c r="P494">
        <v>664.79736119432903</v>
      </c>
      <c r="Q494">
        <v>577.71524978925902</v>
      </c>
      <c r="R494">
        <v>56.001907727226602</v>
      </c>
      <c r="S494" s="1">
        <f>(Table2[[#This Row],[Close Price]]-Table2[[#This Row],[20D EMA]])/Table2[[#This Row],[20D EMA]]</f>
        <v>3.5381983560729413E-2</v>
      </c>
      <c r="T494" s="1">
        <f>(Table2[[#This Row],[Close Price]]-Table2[[#This Row],[50D EMA]])/Table2[[#This Row],[50D EMA]]</f>
        <v>0.11981491422073726</v>
      </c>
      <c r="U494" s="1">
        <f>(Table2[[#This Row],[Close Price]]-Table2[[#This Row],[200D EMA]])/Table2[[#This Row],[200D EMA]]</f>
        <v>0.28861060924315762</v>
      </c>
      <c r="V494">
        <v>1.17274070354247</v>
      </c>
      <c r="W494">
        <v>724.65</v>
      </c>
      <c r="X494">
        <v>748.25</v>
      </c>
      <c r="Y494">
        <v>724.65</v>
      </c>
      <c r="Z494">
        <v>758.8</v>
      </c>
      <c r="AA494">
        <v>637.1</v>
      </c>
      <c r="AB494">
        <v>790</v>
      </c>
      <c r="AC494" s="1">
        <f>(Table2[[#This Row],[Close Price]]/Table2[[#This Row],[Day Low]])-1</f>
        <v>2.7323535499896634E-2</v>
      </c>
      <c r="AD494" s="1">
        <f>(Table2[[#This Row],[Day High]]/Table2[[#This Row],[Close Price]])-1</f>
        <v>5.104439519107995E-3</v>
      </c>
      <c r="AE494" s="1">
        <f>(Table2[[#This Row],[Close Price]]/Table2[[#This Row],[Current Week Low]])-1</f>
        <v>2.7323535499896634E-2</v>
      </c>
      <c r="AF494" s="1">
        <f>(Table2[[#This Row],[Current Week High]]/Table2[[#This Row],[Close Price]])-1</f>
        <v>1.9275975552421221E-2</v>
      </c>
      <c r="AG494" s="1">
        <f>(Table2[[#This Row],[Close Price]]/Table2[[#This Row],[Current Month Low]])-1</f>
        <v>0.16849788102338725</v>
      </c>
      <c r="AH494" s="1">
        <f>(Table2[[#This Row],[Current Month High]]/Table2[[#This Row],[Close Price]])-1</f>
        <v>6.1186110551413764E-2</v>
      </c>
      <c r="AI494">
        <v>27.966955470481501</v>
      </c>
      <c r="AJ494">
        <v>140.14516129032199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0.35</v>
      </c>
      <c r="AM494" t="s">
        <v>3147</v>
      </c>
      <c r="AN494">
        <v>2.75</v>
      </c>
      <c r="AO494" t="s">
        <v>3147</v>
      </c>
      <c r="AP494">
        <v>-4.5005914678484998E-2</v>
      </c>
      <c r="AQ494">
        <f>(Table2[[#This Row],[Sharpe Ratio]]-AVERAGE(Table2[Sharpe Ratio]))/_xlfn.STDEV.P(Table2[Sharpe Ratio])</f>
        <v>-1.2106434696743777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4.0378793358013931</v>
      </c>
      <c r="AS494">
        <f>_xlfn.RANK.AVG(Table2[[#This Row],[1Y Return vs Nifty Z-Score]],Table2[1Y Return vs Nifty Z-Score])</f>
        <v>695</v>
      </c>
      <c r="AT494">
        <f>_xlfn.RANK.AVG(Table2[[#This Row],[6M Return vs Nifty Z-Score]],Table2[6M Return vs Nifty Z-Score])</f>
        <v>9</v>
      </c>
      <c r="AU494">
        <f>_xlfn.RANK.AVG(Table2[[#This Row],[Sharpe Ratio Z-Score]],Table2[Sharpe Ratio Z-Score])</f>
        <v>651</v>
      </c>
      <c r="AV494">
        <f>(Table2[[#This Row],[Rank 1Y]]+Table2[[#This Row],[Rank 6M]]+Table2[[#This Row],[Rank Sharpe]])/3</f>
        <v>451.66666666666669</v>
      </c>
    </row>
    <row r="495" spans="1:48" x14ac:dyDescent="0.3">
      <c r="A495" t="s">
        <v>697</v>
      </c>
      <c r="B495" t="s">
        <v>698</v>
      </c>
      <c r="C495" t="s">
        <v>3112</v>
      </c>
      <c r="D495" t="s">
        <v>264</v>
      </c>
      <c r="E495">
        <v>25114.485204000001</v>
      </c>
      <c r="F495">
        <v>5080</v>
      </c>
      <c r="G495">
        <v>-25.724459667738099</v>
      </c>
      <c r="H495">
        <f>(Table2[[#This Row],[1Y Return vs Nifty]]-AVERAGE(Table2[1Y Return vs Nifty]))/_xlfn.STDEV.P(Table2[1Y Return vs Nifty])</f>
        <v>-0.79194141552268327</v>
      </c>
      <c r="I495">
        <v>-0.67619406920354896</v>
      </c>
      <c r="J495">
        <f>(Table2[[#This Row],[1M Return vs Nifty]]-AVERAGE(Table2[1M Return vs Nifty]))/_xlfn.STDEV.P(Table2[1M Return vs Nifty])</f>
        <v>0.11641456778946484</v>
      </c>
      <c r="K495">
        <v>3.80934367295403</v>
      </c>
      <c r="L495">
        <f>(Table2[[#This Row],[6M Return vs Nifty]]-AVERAGE(Table2[6M Return vs Nifty]))/_xlfn.STDEV.P(Table2[6M Return vs Nifty])</f>
        <v>6.7899051136406582E-2</v>
      </c>
      <c r="M495">
        <v>-5.2026172551040002</v>
      </c>
      <c r="N495">
        <f>(Table2[[#This Row],[1W Return vs Nifty]]-AVERAGE(Table2[1W Return vs Nifty]))/_xlfn.STDEV.P(Table2[1W Return vs Nifty])</f>
        <v>-0.17193244624988199</v>
      </c>
      <c r="O495">
        <v>5251.4</v>
      </c>
      <c r="P495">
        <v>5345.9981334613403</v>
      </c>
      <c r="Q495">
        <v>5277.4139679882501</v>
      </c>
      <c r="R495">
        <v>27.970298810629799</v>
      </c>
      <c r="S495" s="1">
        <f>(Table2[[#This Row],[Close Price]]-Table2[[#This Row],[20D EMA]])/Table2[[#This Row],[20D EMA]]</f>
        <v>-3.2638915336862487E-2</v>
      </c>
      <c r="T495" s="1">
        <f>(Table2[[#This Row],[Close Price]]-Table2[[#This Row],[50D EMA]])/Table2[[#This Row],[50D EMA]]</f>
        <v>-4.9756495760150253E-2</v>
      </c>
      <c r="U495" s="1">
        <f>(Table2[[#This Row],[Close Price]]-Table2[[#This Row],[200D EMA]])/Table2[[#This Row],[200D EMA]]</f>
        <v>-3.7407330405710863E-2</v>
      </c>
      <c r="V495">
        <v>0.57326524075490704</v>
      </c>
      <c r="W495">
        <v>4992.6499999999996</v>
      </c>
      <c r="X495">
        <v>5098</v>
      </c>
      <c r="Y495">
        <v>4992.1000000000004</v>
      </c>
      <c r="Z495">
        <v>5098</v>
      </c>
      <c r="AA495">
        <v>4992.1000000000004</v>
      </c>
      <c r="AB495">
        <v>5492.6</v>
      </c>
      <c r="AC495" s="1">
        <f>(Table2[[#This Row],[Close Price]]/Table2[[#This Row],[Day Low]])-1</f>
        <v>1.7495718706498575E-2</v>
      </c>
      <c r="AD495" s="1">
        <f>(Table2[[#This Row],[Day High]]/Table2[[#This Row],[Close Price]])-1</f>
        <v>3.5433070866142113E-3</v>
      </c>
      <c r="AE495" s="1">
        <f>(Table2[[#This Row],[Close Price]]/Table2[[#This Row],[Current Week Low]])-1</f>
        <v>1.7607820356162707E-2</v>
      </c>
      <c r="AF495" s="1">
        <f>(Table2[[#This Row],[Current Week High]]/Table2[[#This Row],[Close Price]])-1</f>
        <v>3.5433070866142113E-3</v>
      </c>
      <c r="AG495" s="1">
        <f>(Table2[[#This Row],[Close Price]]/Table2[[#This Row],[Current Month Low]])-1</f>
        <v>1.7607820356162707E-2</v>
      </c>
      <c r="AH495" s="1">
        <f>(Table2[[#This Row],[Current Month High]]/Table2[[#This Row],[Close Price]])-1</f>
        <v>8.122047244094488E-2</v>
      </c>
      <c r="AI495">
        <v>44.685039370078698</v>
      </c>
      <c r="AJ495">
        <v>26.2268604795626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0.01</v>
      </c>
      <c r="AM495" t="s">
        <v>3147</v>
      </c>
      <c r="AN495">
        <v>-6.16</v>
      </c>
      <c r="AO495" t="s">
        <v>3146</v>
      </c>
      <c r="AP495">
        <v>1.2133356012921001E-2</v>
      </c>
      <c r="AQ495">
        <f>(Table2[[#This Row],[Sharpe Ratio]]-AVERAGE(Table2[Sharpe Ratio]))/_xlfn.STDEV.P(Table2[Sharpe Ratio])</f>
        <v>-0.53150201394202323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585</v>
      </c>
      <c r="AT495">
        <f>_xlfn.RANK.AVG(Table2[[#This Row],[6M Return vs Nifty Z-Score]],Table2[6M Return vs Nifty Z-Score])</f>
        <v>303</v>
      </c>
      <c r="AU495">
        <f>_xlfn.RANK.AVG(Table2[[#This Row],[Sharpe Ratio Z-Score]],Table2[Sharpe Ratio Z-Score])</f>
        <v>468</v>
      </c>
      <c r="AV495">
        <f>(Table2[[#This Row],[Rank 1Y]]+Table2[[#This Row],[Rank 6M]]+Table2[[#This Row],[Rank Sharpe]])/3</f>
        <v>452</v>
      </c>
    </row>
    <row r="496" spans="1:48" x14ac:dyDescent="0.3">
      <c r="A496" t="s">
        <v>1434</v>
      </c>
      <c r="B496" t="s">
        <v>1435</v>
      </c>
      <c r="C496" t="s">
        <v>3113</v>
      </c>
      <c r="D496" t="s">
        <v>297</v>
      </c>
      <c r="E496">
        <v>7150.5557417699902</v>
      </c>
      <c r="F496">
        <v>185.85</v>
      </c>
      <c r="G496">
        <v>-23.453451285618598</v>
      </c>
      <c r="H496">
        <f>(Table2[[#This Row],[1Y Return vs Nifty]]-AVERAGE(Table2[1Y Return vs Nifty]))/_xlfn.STDEV.P(Table2[1Y Return vs Nifty])</f>
        <v>-0.75150886966628172</v>
      </c>
      <c r="I496">
        <v>-2.5374647304576601</v>
      </c>
      <c r="J496">
        <f>(Table2[[#This Row],[1M Return vs Nifty]]-AVERAGE(Table2[1M Return vs Nifty]))/_xlfn.STDEV.P(Table2[1M Return vs Nifty])</f>
        <v>-9.8759398447558808E-2</v>
      </c>
      <c r="K496">
        <v>-19.3840052865445</v>
      </c>
      <c r="L496">
        <f>(Table2[[#This Row],[6M Return vs Nifty]]-AVERAGE(Table2[6M Return vs Nifty]))/_xlfn.STDEV.P(Table2[6M Return vs Nifty])</f>
        <v>-0.76856234944208723</v>
      </c>
      <c r="M496">
        <v>-6.3925841555993799</v>
      </c>
      <c r="N496">
        <f>(Table2[[#This Row],[1W Return vs Nifty]]-AVERAGE(Table2[1W Return vs Nifty]))/_xlfn.STDEV.P(Table2[1W Return vs Nifty])</f>
        <v>-0.43095778720120925</v>
      </c>
      <c r="O496">
        <v>202.41</v>
      </c>
      <c r="P496">
        <v>209.96191621604501</v>
      </c>
      <c r="Q496">
        <v>205.57765296148699</v>
      </c>
      <c r="R496">
        <v>27.974543650608201</v>
      </c>
      <c r="S496" s="1">
        <f>(Table2[[#This Row],[Close Price]]-Table2[[#This Row],[20D EMA]])/Table2[[#This Row],[20D EMA]]</f>
        <v>-8.1814139617607834E-2</v>
      </c>
      <c r="T496" s="1">
        <f>(Table2[[#This Row],[Close Price]]-Table2[[#This Row],[50D EMA]])/Table2[[#This Row],[50D EMA]]</f>
        <v>-0.11483947494189624</v>
      </c>
      <c r="U496" s="1">
        <f>(Table2[[#This Row],[Close Price]]-Table2[[#This Row],[200D EMA]])/Table2[[#This Row],[200D EMA]]</f>
        <v>-9.5962049752473744E-2</v>
      </c>
      <c r="V496">
        <v>0.32767758572598599</v>
      </c>
      <c r="W496">
        <v>184</v>
      </c>
      <c r="X496">
        <v>191.79</v>
      </c>
      <c r="Y496">
        <v>182.34</v>
      </c>
      <c r="Z496">
        <v>191.79</v>
      </c>
      <c r="AA496">
        <v>180.2</v>
      </c>
      <c r="AB496">
        <v>225.5</v>
      </c>
      <c r="AC496" s="1">
        <f>(Table2[[#This Row],[Close Price]]/Table2[[#This Row],[Day Low]])-1</f>
        <v>1.0054347826086829E-2</v>
      </c>
      <c r="AD496" s="1">
        <f>(Table2[[#This Row],[Day High]]/Table2[[#This Row],[Close Price]])-1</f>
        <v>3.1961259079903215E-2</v>
      </c>
      <c r="AE496" s="1">
        <f>(Table2[[#This Row],[Close Price]]/Table2[[#This Row],[Current Week Low]])-1</f>
        <v>1.9249753208292253E-2</v>
      </c>
      <c r="AF496" s="1">
        <f>(Table2[[#This Row],[Current Week High]]/Table2[[#This Row],[Close Price]])-1</f>
        <v>3.1961259079903215E-2</v>
      </c>
      <c r="AG496" s="1">
        <f>(Table2[[#This Row],[Close Price]]/Table2[[#This Row],[Current Month Low]])-1</f>
        <v>3.1354051054384158E-2</v>
      </c>
      <c r="AH496" s="1">
        <f>(Table2[[#This Row],[Current Month High]]/Table2[[#This Row],[Close Price]])-1</f>
        <v>0.21334409470002691</v>
      </c>
      <c r="AI496">
        <v>40.9739036857681</v>
      </c>
      <c r="AJ496">
        <v>15.1486988847583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-0.15</v>
      </c>
      <c r="AM496" t="s">
        <v>3146</v>
      </c>
      <c r="AN496">
        <v>-14.08</v>
      </c>
      <c r="AO496" t="s">
        <v>3146</v>
      </c>
      <c r="AP496">
        <v>0.10139423140156301</v>
      </c>
      <c r="AQ496">
        <f>(Table2[[#This Row],[Sharpe Ratio]]-AVERAGE(Table2[Sharpe Ratio]))/_xlfn.STDEV.P(Table2[Sharpe Ratio])</f>
        <v>0.52942788799500384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571</v>
      </c>
      <c r="AT496">
        <f>_xlfn.RANK.AVG(Table2[[#This Row],[6M Return vs Nifty Z-Score]],Table2[6M Return vs Nifty Z-Score])</f>
        <v>577</v>
      </c>
      <c r="AU496">
        <f>_xlfn.RANK.AVG(Table2[[#This Row],[Sharpe Ratio Z-Score]],Table2[Sharpe Ratio Z-Score])</f>
        <v>209</v>
      </c>
      <c r="AV496">
        <f>(Table2[[#This Row],[Rank 1Y]]+Table2[[#This Row],[Rank 6M]]+Table2[[#This Row],[Rank Sharpe]])/3</f>
        <v>452.33333333333331</v>
      </c>
    </row>
    <row r="497" spans="1:48" x14ac:dyDescent="0.3">
      <c r="A497" t="s">
        <v>828</v>
      </c>
      <c r="B497" t="s">
        <v>829</v>
      </c>
      <c r="C497" t="s">
        <v>3107</v>
      </c>
      <c r="D497" t="s">
        <v>197</v>
      </c>
      <c r="E497">
        <v>18399.075284499999</v>
      </c>
      <c r="F497">
        <v>485</v>
      </c>
      <c r="G497">
        <v>-25.905613247771001</v>
      </c>
      <c r="H497">
        <f>(Table2[[#This Row],[1Y Return vs Nifty]]-AVERAGE(Table2[1Y Return vs Nifty]))/_xlfn.STDEV.P(Table2[1Y Return vs Nifty])</f>
        <v>-0.79516663498439921</v>
      </c>
      <c r="I497">
        <v>-4.1985760124454901</v>
      </c>
      <c r="J497">
        <f>(Table2[[#This Row],[1M Return vs Nifty]]-AVERAGE(Table2[1M Return vs Nifty]))/_xlfn.STDEV.P(Table2[1M Return vs Nifty])</f>
        <v>-0.29079374914513872</v>
      </c>
      <c r="K497">
        <v>-8.2278495329153305</v>
      </c>
      <c r="L497">
        <f>(Table2[[#This Row],[6M Return vs Nifty]]-AVERAGE(Table2[6M Return vs Nifty]))/_xlfn.STDEV.P(Table2[6M Return vs Nifty])</f>
        <v>-0.36621882919203708</v>
      </c>
      <c r="M497">
        <v>-7.4533137095212503</v>
      </c>
      <c r="N497">
        <f>(Table2[[#This Row],[1W Return vs Nifty]]-AVERAGE(Table2[1W Return vs Nifty]))/_xlfn.STDEV.P(Table2[1W Return vs Nifty])</f>
        <v>-0.66185146520803595</v>
      </c>
      <c r="O497">
        <v>523.70000000000005</v>
      </c>
      <c r="P497">
        <v>543.25327307824</v>
      </c>
      <c r="Q497">
        <v>528.62232148456997</v>
      </c>
      <c r="R497">
        <v>18.702160029302199</v>
      </c>
      <c r="S497" s="1">
        <f>(Table2[[#This Row],[Close Price]]-Table2[[#This Row],[20D EMA]])/Table2[[#This Row],[20D EMA]]</f>
        <v>-7.3897269429062523E-2</v>
      </c>
      <c r="T497" s="1">
        <f>(Table2[[#This Row],[Close Price]]-Table2[[#This Row],[50D EMA]])/Table2[[#This Row],[50D EMA]]</f>
        <v>-0.10723041344630849</v>
      </c>
      <c r="U497" s="1">
        <f>(Table2[[#This Row],[Close Price]]-Table2[[#This Row],[200D EMA]])/Table2[[#This Row],[200D EMA]]</f>
        <v>-8.2520770901353749E-2</v>
      </c>
      <c r="V497">
        <v>0.66989590043266201</v>
      </c>
      <c r="W497">
        <v>481.55</v>
      </c>
      <c r="X497">
        <v>492.95</v>
      </c>
      <c r="Y497">
        <v>481.55</v>
      </c>
      <c r="Z497">
        <v>499.25</v>
      </c>
      <c r="AA497">
        <v>481.55</v>
      </c>
      <c r="AB497">
        <v>578</v>
      </c>
      <c r="AC497" s="1">
        <f>(Table2[[#This Row],[Close Price]]/Table2[[#This Row],[Day Low]])-1</f>
        <v>7.16436507112439E-3</v>
      </c>
      <c r="AD497" s="1">
        <f>(Table2[[#This Row],[Day High]]/Table2[[#This Row],[Close Price]])-1</f>
        <v>1.6391752577319618E-2</v>
      </c>
      <c r="AE497" s="1">
        <f>(Table2[[#This Row],[Close Price]]/Table2[[#This Row],[Current Week Low]])-1</f>
        <v>7.16436507112439E-3</v>
      </c>
      <c r="AF497" s="1">
        <f>(Table2[[#This Row],[Current Week High]]/Table2[[#This Row],[Close Price]])-1</f>
        <v>2.9381443298968968E-2</v>
      </c>
      <c r="AG497" s="1">
        <f>(Table2[[#This Row],[Close Price]]/Table2[[#This Row],[Current Month Low]])-1</f>
        <v>7.16436507112439E-3</v>
      </c>
      <c r="AH497" s="1">
        <f>(Table2[[#This Row],[Current Month High]]/Table2[[#This Row],[Close Price]])-1</f>
        <v>0.19175257731958761</v>
      </c>
      <c r="AI497">
        <v>28.329896907216501</v>
      </c>
      <c r="AJ497">
        <v>19.223205506391299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-0.05</v>
      </c>
      <c r="AM497" t="s">
        <v>3146</v>
      </c>
      <c r="AN497">
        <v>-10.38</v>
      </c>
      <c r="AO497" t="s">
        <v>3146</v>
      </c>
      <c r="AP497">
        <v>5.9087629312477997E-2</v>
      </c>
      <c r="AQ497">
        <f>(Table2[[#This Row],[Sharpe Ratio]]-AVERAGE(Table2[Sharpe Ratio]))/_xlfn.STDEV.P(Table2[Sharpe Ratio])</f>
        <v>2.6583399743737041E-2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587</v>
      </c>
      <c r="AT497">
        <f>_xlfn.RANK.AVG(Table2[[#This Row],[6M Return vs Nifty Z-Score]],Table2[6M Return vs Nifty Z-Score])</f>
        <v>445</v>
      </c>
      <c r="AU497">
        <f>_xlfn.RANK.AVG(Table2[[#This Row],[Sharpe Ratio Z-Score]],Table2[Sharpe Ratio Z-Score])</f>
        <v>329</v>
      </c>
      <c r="AV497">
        <f>(Table2[[#This Row],[Rank 1Y]]+Table2[[#This Row],[Rank 6M]]+Table2[[#This Row],[Rank Sharpe]])/3</f>
        <v>453.66666666666669</v>
      </c>
    </row>
    <row r="498" spans="1:48" x14ac:dyDescent="0.3">
      <c r="A498" t="s">
        <v>152</v>
      </c>
      <c r="B498" t="s">
        <v>153</v>
      </c>
      <c r="C498" t="s">
        <v>3100</v>
      </c>
      <c r="D498" t="s">
        <v>21</v>
      </c>
      <c r="E498">
        <v>173300.00594219999</v>
      </c>
      <c r="F498">
        <v>5852.25</v>
      </c>
      <c r="G498">
        <v>-14.799874030899399</v>
      </c>
      <c r="H498">
        <f>(Table2[[#This Row],[1Y Return vs Nifty]]-AVERAGE(Table2[1Y Return vs Nifty]))/_xlfn.STDEV.P(Table2[1Y Return vs Nifty])</f>
        <v>-0.59744243735888369</v>
      </c>
      <c r="I498">
        <v>3.8397849092291798</v>
      </c>
      <c r="J498">
        <f>(Table2[[#This Row],[1M Return vs Nifty]]-AVERAGE(Table2[1M Return vs Nifty]))/_xlfn.STDEV.P(Table2[1M Return vs Nifty])</f>
        <v>0.63848861562174175</v>
      </c>
      <c r="K498">
        <v>15.309489467199199</v>
      </c>
      <c r="L498">
        <f>(Table2[[#This Row],[6M Return vs Nifty]]-AVERAGE(Table2[6M Return vs Nifty]))/_xlfn.STDEV.P(Table2[6M Return vs Nifty])</f>
        <v>0.48264847239114433</v>
      </c>
      <c r="M498">
        <v>-1.15805740931775</v>
      </c>
      <c r="N498">
        <f>(Table2[[#This Row],[1W Return vs Nifty]]-AVERAGE(Table2[1W Return vs Nifty]))/_xlfn.STDEV.P(Table2[1W Return vs Nifty])</f>
        <v>0.7084647249795869</v>
      </c>
      <c r="O498">
        <v>6093.56</v>
      </c>
      <c r="P498">
        <v>6053.0168079914401</v>
      </c>
      <c r="Q498">
        <v>5600.02512639413</v>
      </c>
      <c r="R498">
        <v>27.887401109599701</v>
      </c>
      <c r="S498" s="1">
        <f>(Table2[[#This Row],[Close Price]]-Table2[[#This Row],[20D EMA]])/Table2[[#This Row],[20D EMA]]</f>
        <v>-3.9600824476988886E-2</v>
      </c>
      <c r="T498" s="1">
        <f>(Table2[[#This Row],[Close Price]]-Table2[[#This Row],[50D EMA]])/Table2[[#This Row],[50D EMA]]</f>
        <v>-3.3168057244840225E-2</v>
      </c>
      <c r="U498" s="1">
        <f>(Table2[[#This Row],[Close Price]]-Table2[[#This Row],[200D EMA]])/Table2[[#This Row],[200D EMA]]</f>
        <v>4.5039953913256499E-2</v>
      </c>
      <c r="V498">
        <v>0.59176339586731996</v>
      </c>
      <c r="W498">
        <v>5805.45</v>
      </c>
      <c r="X498">
        <v>5946.95</v>
      </c>
      <c r="Y498">
        <v>5805.45</v>
      </c>
      <c r="Z498">
        <v>5962.05</v>
      </c>
      <c r="AA498">
        <v>5805.45</v>
      </c>
      <c r="AB498">
        <v>6551.7</v>
      </c>
      <c r="AC498" s="1">
        <f>(Table2[[#This Row],[Close Price]]/Table2[[#This Row],[Day Low]])-1</f>
        <v>8.0613905898767602E-3</v>
      </c>
      <c r="AD498" s="1">
        <f>(Table2[[#This Row],[Day High]]/Table2[[#This Row],[Close Price]])-1</f>
        <v>1.6181810414797715E-2</v>
      </c>
      <c r="AE498" s="1">
        <f>(Table2[[#This Row],[Close Price]]/Table2[[#This Row],[Current Week Low]])-1</f>
        <v>8.0613905898767602E-3</v>
      </c>
      <c r="AF498" s="1">
        <f>(Table2[[#This Row],[Current Week High]]/Table2[[#This Row],[Close Price]])-1</f>
        <v>1.8762014609765565E-2</v>
      </c>
      <c r="AG498" s="1">
        <f>(Table2[[#This Row],[Close Price]]/Table2[[#This Row],[Current Month Low]])-1</f>
        <v>8.0613905898767602E-3</v>
      </c>
      <c r="AH498" s="1">
        <f>(Table2[[#This Row],[Current Month High]]/Table2[[#This Row],[Close Price]])-1</f>
        <v>0.11951813405100609</v>
      </c>
      <c r="AI498">
        <v>12.349096501345601</v>
      </c>
      <c r="AJ498">
        <v>29.659580596204702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0.01</v>
      </c>
      <c r="AM498" t="s">
        <v>3147</v>
      </c>
      <c r="AN498">
        <v>-8.7100000000000009</v>
      </c>
      <c r="AO498" t="s">
        <v>3146</v>
      </c>
      <c r="AP498">
        <v>-5.6358703291342002E-2</v>
      </c>
      <c r="AQ498">
        <f>(Table2[[#This Row],[Sharpe Ratio]]-AVERAGE(Table2[Sharpe Ratio]))/_xlfn.STDEV.P(Table2[Sharpe Ratio])</f>
        <v>-1.3455795528945831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-0.11342017726099363</v>
      </c>
      <c r="AS498">
        <f>_xlfn.RANK.AVG(Table2[[#This Row],[1Y Return vs Nifty Z-Score]],Table2[1Y Return vs Nifty Z-Score])</f>
        <v>518</v>
      </c>
      <c r="AT498">
        <f>_xlfn.RANK.AVG(Table2[[#This Row],[6M Return vs Nifty Z-Score]],Table2[6M Return vs Nifty Z-Score])</f>
        <v>174</v>
      </c>
      <c r="AU498">
        <f>_xlfn.RANK.AVG(Table2[[#This Row],[Sharpe Ratio Z-Score]],Table2[Sharpe Ratio Z-Score])</f>
        <v>670</v>
      </c>
      <c r="AV498">
        <f>(Table2[[#This Row],[Rank 1Y]]+Table2[[#This Row],[Rank 6M]]+Table2[[#This Row],[Rank Sharpe]])/3</f>
        <v>454</v>
      </c>
    </row>
    <row r="499" spans="1:48" x14ac:dyDescent="0.3">
      <c r="A499" t="s">
        <v>1735</v>
      </c>
      <c r="B499" t="s">
        <v>1736</v>
      </c>
      <c r="C499" t="s">
        <v>3110</v>
      </c>
      <c r="D499" t="s">
        <v>72</v>
      </c>
      <c r="E499">
        <v>4522.848</v>
      </c>
      <c r="F499">
        <v>642.45000000000005</v>
      </c>
      <c r="G499">
        <v>15.6259387121387</v>
      </c>
      <c r="H499">
        <f>(Table2[[#This Row],[1Y Return vs Nifty]]-AVERAGE(Table2[1Y Return vs Nifty]))/_xlfn.STDEV.P(Table2[1Y Return vs Nifty])</f>
        <v>-5.5747796935296613E-2</v>
      </c>
      <c r="I499">
        <v>1.0445853219805199</v>
      </c>
      <c r="J499">
        <f>(Table2[[#This Row],[1M Return vs Nifty]]-AVERAGE(Table2[1M Return vs Nifty]))/_xlfn.STDEV.P(Table2[1M Return vs Nifty])</f>
        <v>0.31534690703910612</v>
      </c>
      <c r="K499">
        <v>-37.716791562801198</v>
      </c>
      <c r="L499">
        <f>(Table2[[#This Row],[6M Return vs Nifty]]-AVERAGE(Table2[6M Return vs Nifty]))/_xlfn.STDEV.P(Table2[6M Return vs Nifty])</f>
        <v>-1.4297289671617659</v>
      </c>
      <c r="M499">
        <v>-10.061809770081</v>
      </c>
      <c r="N499">
        <f>(Table2[[#This Row],[1W Return vs Nifty]]-AVERAGE(Table2[1W Return vs Nifty]))/_xlfn.STDEV.P(Table2[1W Return vs Nifty])</f>
        <v>-1.2296543017200474</v>
      </c>
      <c r="O499">
        <v>680.85</v>
      </c>
      <c r="P499">
        <v>722.68031120220996</v>
      </c>
      <c r="Q499">
        <v>758.41906954869</v>
      </c>
      <c r="R499">
        <v>33.944760532930601</v>
      </c>
      <c r="S499" s="1">
        <f>(Table2[[#This Row],[Close Price]]-Table2[[#This Row],[20D EMA]])/Table2[[#This Row],[20D EMA]]</f>
        <v>-5.6400088125137658E-2</v>
      </c>
      <c r="T499" s="1">
        <f>(Table2[[#This Row],[Close Price]]-Table2[[#This Row],[50D EMA]])/Table2[[#This Row],[50D EMA]]</f>
        <v>-0.11101770721931434</v>
      </c>
      <c r="U499" s="1">
        <f>(Table2[[#This Row],[Close Price]]-Table2[[#This Row],[200D EMA]])/Table2[[#This Row],[200D EMA]]</f>
        <v>-0.15290895786375638</v>
      </c>
      <c r="V499">
        <v>0.71694338979688799</v>
      </c>
      <c r="W499">
        <v>619.9</v>
      </c>
      <c r="X499">
        <v>649.54999999999995</v>
      </c>
      <c r="Y499">
        <v>619.9</v>
      </c>
      <c r="Z499">
        <v>663.2</v>
      </c>
      <c r="AA499">
        <v>600.1</v>
      </c>
      <c r="AB499">
        <v>738.5</v>
      </c>
      <c r="AC499" s="1">
        <f>(Table2[[#This Row],[Close Price]]/Table2[[#This Row],[Day Low]])-1</f>
        <v>3.6376834973382843E-2</v>
      </c>
      <c r="AD499" s="1">
        <f>(Table2[[#This Row],[Day High]]/Table2[[#This Row],[Close Price]])-1</f>
        <v>1.1051443692116081E-2</v>
      </c>
      <c r="AE499" s="1">
        <f>(Table2[[#This Row],[Close Price]]/Table2[[#This Row],[Current Week Low]])-1</f>
        <v>3.6376834973382843E-2</v>
      </c>
      <c r="AF499" s="1">
        <f>(Table2[[#This Row],[Current Week High]]/Table2[[#This Row],[Close Price]])-1</f>
        <v>3.2298233325550596E-2</v>
      </c>
      <c r="AG499" s="1">
        <f>(Table2[[#This Row],[Close Price]]/Table2[[#This Row],[Current Month Low]])-1</f>
        <v>7.0571571404765887E-2</v>
      </c>
      <c r="AH499" s="1">
        <f>(Table2[[#This Row],[Current Month High]]/Table2[[#This Row],[Close Price]])-1</f>
        <v>0.14950579811658482</v>
      </c>
      <c r="AI499">
        <v>81.337069032609506</v>
      </c>
      <c r="AJ499">
        <v>53.953989935298303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-0.31</v>
      </c>
      <c r="AM499" t="s">
        <v>3146</v>
      </c>
      <c r="AN499">
        <v>-6.37</v>
      </c>
      <c r="AO499" t="s">
        <v>3146</v>
      </c>
      <c r="AP499">
        <v>5.2979720860470002E-2</v>
      </c>
      <c r="AQ499">
        <f>(Table2[[#This Row],[Sharpe Ratio]]-AVERAGE(Table2[Sharpe Ratio]))/_xlfn.STDEV.P(Table2[Sharpe Ratio])</f>
        <v>-4.6013498805767182E-2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316</v>
      </c>
      <c r="AT499">
        <f>_xlfn.RANK.AVG(Table2[[#This Row],[6M Return vs Nifty Z-Score]],Table2[6M Return vs Nifty Z-Score])</f>
        <v>705</v>
      </c>
      <c r="AU499">
        <f>_xlfn.RANK.AVG(Table2[[#This Row],[Sharpe Ratio Z-Score]],Table2[Sharpe Ratio Z-Score])</f>
        <v>348</v>
      </c>
      <c r="AV499">
        <f>(Table2[[#This Row],[Rank 1Y]]+Table2[[#This Row],[Rank 6M]]+Table2[[#This Row],[Rank Sharpe]])/3</f>
        <v>456.33333333333331</v>
      </c>
    </row>
    <row r="500" spans="1:48" x14ac:dyDescent="0.3">
      <c r="A500" t="s">
        <v>1379</v>
      </c>
      <c r="B500" t="s">
        <v>1380</v>
      </c>
      <c r="C500" t="s">
        <v>3107</v>
      </c>
      <c r="D500" t="s">
        <v>197</v>
      </c>
      <c r="E500">
        <v>7763.0769840000003</v>
      </c>
      <c r="F500">
        <v>508.1</v>
      </c>
      <c r="G500">
        <v>-17.768340731212799</v>
      </c>
      <c r="H500">
        <f>(Table2[[#This Row],[1Y Return vs Nifty]]-AVERAGE(Table2[1Y Return vs Nifty]))/_xlfn.STDEV.P(Table2[1Y Return vs Nifty])</f>
        <v>-0.6502923814315722</v>
      </c>
      <c r="I500">
        <v>-4.9720402115524003</v>
      </c>
      <c r="J500">
        <f>(Table2[[#This Row],[1M Return vs Nifty]]-AVERAGE(Table2[1M Return vs Nifty]))/_xlfn.STDEV.P(Table2[1M Return vs Nifty])</f>
        <v>-0.38021081401846452</v>
      </c>
      <c r="K500">
        <v>-12.5094610338409</v>
      </c>
      <c r="L500">
        <f>(Table2[[#This Row],[6M Return vs Nifty]]-AVERAGE(Table2[6M Return vs Nifty]))/_xlfn.STDEV.P(Table2[6M Return vs Nifty])</f>
        <v>-0.52063390564568879</v>
      </c>
      <c r="M500">
        <v>-6.9258773805669502</v>
      </c>
      <c r="N500">
        <f>(Table2[[#This Row],[1W Return vs Nifty]]-AVERAGE(Table2[1W Return vs Nifty]))/_xlfn.STDEV.P(Table2[1W Return vs Nifty])</f>
        <v>-0.54704207439167818</v>
      </c>
      <c r="O500">
        <v>550.29</v>
      </c>
      <c r="P500">
        <v>566.01911113280801</v>
      </c>
      <c r="Q500">
        <v>552.59066306606599</v>
      </c>
      <c r="R500">
        <v>24.913557043507101</v>
      </c>
      <c r="S500" s="1">
        <f>(Table2[[#This Row],[Close Price]]-Table2[[#This Row],[20D EMA]])/Table2[[#This Row],[20D EMA]]</f>
        <v>-7.6668665612676851E-2</v>
      </c>
      <c r="T500" s="1">
        <f>(Table2[[#This Row],[Close Price]]-Table2[[#This Row],[50D EMA]])/Table2[[#This Row],[50D EMA]]</f>
        <v>-0.10232712993893614</v>
      </c>
      <c r="U500" s="1">
        <f>(Table2[[#This Row],[Close Price]]-Table2[[#This Row],[200D EMA]])/Table2[[#This Row],[200D EMA]]</f>
        <v>-8.0512875152844915E-2</v>
      </c>
      <c r="V500">
        <v>0.57228813162251901</v>
      </c>
      <c r="W500">
        <v>505</v>
      </c>
      <c r="X500">
        <v>521.5</v>
      </c>
      <c r="Y500">
        <v>503.2</v>
      </c>
      <c r="Z500">
        <v>521.5</v>
      </c>
      <c r="AA500">
        <v>502</v>
      </c>
      <c r="AB500">
        <v>601.5</v>
      </c>
      <c r="AC500" s="1">
        <f>(Table2[[#This Row],[Close Price]]/Table2[[#This Row],[Day Low]])-1</f>
        <v>6.1386138613861441E-3</v>
      </c>
      <c r="AD500" s="1">
        <f>(Table2[[#This Row],[Day High]]/Table2[[#This Row],[Close Price]])-1</f>
        <v>2.6372761267466904E-2</v>
      </c>
      <c r="AE500" s="1">
        <f>(Table2[[#This Row],[Close Price]]/Table2[[#This Row],[Current Week Low]])-1</f>
        <v>9.7376788553260596E-3</v>
      </c>
      <c r="AF500" s="1">
        <f>(Table2[[#This Row],[Current Week High]]/Table2[[#This Row],[Close Price]])-1</f>
        <v>2.6372761267466904E-2</v>
      </c>
      <c r="AG500" s="1">
        <f>(Table2[[#This Row],[Close Price]]/Table2[[#This Row],[Current Month Low]])-1</f>
        <v>1.2151394422310835E-2</v>
      </c>
      <c r="AH500" s="1">
        <f>(Table2[[#This Row],[Current Month High]]/Table2[[#This Row],[Close Price]])-1</f>
        <v>0.18382208226727026</v>
      </c>
      <c r="AI500">
        <v>39.303286754575801</v>
      </c>
      <c r="AJ500">
        <v>17.344110854503398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-0.02</v>
      </c>
      <c r="AM500" t="s">
        <v>3146</v>
      </c>
      <c r="AN500">
        <v>-11.74</v>
      </c>
      <c r="AO500" t="s">
        <v>3146</v>
      </c>
      <c r="AP500">
        <v>5.9255882591577998E-2</v>
      </c>
      <c r="AQ500">
        <f>(Table2[[#This Row],[Sharpe Ratio]]-AVERAGE(Table2[Sharpe Ratio]))/_xlfn.STDEV.P(Table2[Sharpe Ratio])</f>
        <v>2.8583211353458947E-2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541</v>
      </c>
      <c r="AT500">
        <f>_xlfn.RANK.AVG(Table2[[#This Row],[6M Return vs Nifty Z-Score]],Table2[6M Return vs Nifty Z-Score])</f>
        <v>502</v>
      </c>
      <c r="AU500">
        <f>_xlfn.RANK.AVG(Table2[[#This Row],[Sharpe Ratio Z-Score]],Table2[Sharpe Ratio Z-Score])</f>
        <v>328</v>
      </c>
      <c r="AV500">
        <f>(Table2[[#This Row],[Rank 1Y]]+Table2[[#This Row],[Rank 6M]]+Table2[[#This Row],[Rank Sharpe]])/3</f>
        <v>457</v>
      </c>
    </row>
    <row r="501" spans="1:48" x14ac:dyDescent="0.3">
      <c r="A501" t="s">
        <v>1470</v>
      </c>
      <c r="B501" t="s">
        <v>1471</v>
      </c>
      <c r="C501" t="s">
        <v>3099</v>
      </c>
      <c r="D501" t="s">
        <v>120</v>
      </c>
      <c r="E501">
        <v>6747.1348183199998</v>
      </c>
      <c r="F501">
        <v>417.25</v>
      </c>
      <c r="G501">
        <v>35.990847190471698</v>
      </c>
      <c r="H501">
        <f>(Table2[[#This Row],[1Y Return vs Nifty]]-AVERAGE(Table2[1Y Return vs Nifty]))/_xlfn.STDEV.P(Table2[1Y Return vs Nifty])</f>
        <v>0.30682466312015572</v>
      </c>
      <c r="I501">
        <v>-7.2336942357604599</v>
      </c>
      <c r="J501">
        <f>(Table2[[#This Row],[1M Return vs Nifty]]-AVERAGE(Table2[1M Return vs Nifty]))/_xlfn.STDEV.P(Table2[1M Return vs Nifty])</f>
        <v>-0.64167147998999652</v>
      </c>
      <c r="K501">
        <v>-26.439206484775202</v>
      </c>
      <c r="L501">
        <f>(Table2[[#This Row],[6M Return vs Nifty]]-AVERAGE(Table2[6M Return vs Nifty]))/_xlfn.STDEV.P(Table2[6M Return vs Nifty])</f>
        <v>-1.0230061335605631</v>
      </c>
      <c r="M501">
        <v>-5.1480480683589098</v>
      </c>
      <c r="N501">
        <f>(Table2[[#This Row],[1W Return vs Nifty]]-AVERAGE(Table2[1W Return vs Nifty]))/_xlfn.STDEV.P(Table2[1W Return vs Nifty])</f>
        <v>-0.16005413081421785</v>
      </c>
      <c r="O501">
        <v>449.42</v>
      </c>
      <c r="P501">
        <v>475.88568106621</v>
      </c>
      <c r="Q501">
        <v>464.15332010190502</v>
      </c>
      <c r="R501">
        <v>27.620482864665998</v>
      </c>
      <c r="S501" s="1">
        <f>(Table2[[#This Row],[Close Price]]-Table2[[#This Row],[20D EMA]])/Table2[[#This Row],[20D EMA]]</f>
        <v>-7.1581149036536007E-2</v>
      </c>
      <c r="T501" s="1">
        <f>(Table2[[#This Row],[Close Price]]-Table2[[#This Row],[50D EMA]])/Table2[[#This Row],[50D EMA]]</f>
        <v>-0.12321379566377837</v>
      </c>
      <c r="U501" s="1">
        <f>(Table2[[#This Row],[Close Price]]-Table2[[#This Row],[200D EMA]])/Table2[[#This Row],[200D EMA]]</f>
        <v>-0.1010513510742687</v>
      </c>
      <c r="V501">
        <v>0.6076193279698</v>
      </c>
      <c r="W501">
        <v>408.55</v>
      </c>
      <c r="X501">
        <v>423.75</v>
      </c>
      <c r="Y501">
        <v>392.75</v>
      </c>
      <c r="Z501">
        <v>423.75</v>
      </c>
      <c r="AA501">
        <v>392.75</v>
      </c>
      <c r="AB501">
        <v>504.65</v>
      </c>
      <c r="AC501" s="1">
        <f>(Table2[[#This Row],[Close Price]]/Table2[[#This Row],[Day Low]])-1</f>
        <v>2.1294823155060483E-2</v>
      </c>
      <c r="AD501" s="1">
        <f>(Table2[[#This Row],[Day High]]/Table2[[#This Row],[Close Price]])-1</f>
        <v>1.5578190533253489E-2</v>
      </c>
      <c r="AE501" s="1">
        <f>(Table2[[#This Row],[Close Price]]/Table2[[#This Row],[Current Week Low]])-1</f>
        <v>6.2380649267982147E-2</v>
      </c>
      <c r="AF501" s="1">
        <f>(Table2[[#This Row],[Current Week High]]/Table2[[#This Row],[Close Price]])-1</f>
        <v>1.5578190533253489E-2</v>
      </c>
      <c r="AG501" s="1">
        <f>(Table2[[#This Row],[Close Price]]/Table2[[#This Row],[Current Month Low]])-1</f>
        <v>6.2380649267982147E-2</v>
      </c>
      <c r="AH501" s="1">
        <f>(Table2[[#This Row],[Current Month High]]/Table2[[#This Row],[Close Price]])-1</f>
        <v>0.20946674655482322</v>
      </c>
      <c r="AI501">
        <v>52.1390053924505</v>
      </c>
      <c r="AJ501">
        <v>74.630301339285694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-0.26</v>
      </c>
      <c r="AM501" t="s">
        <v>3146</v>
      </c>
      <c r="AN501">
        <v>-13.46</v>
      </c>
      <c r="AO501" t="s">
        <v>3146</v>
      </c>
      <c r="AQ501">
        <f>(Table2[[#This Row],[Sharpe Ratio]]-AVERAGE(Table2[Sharpe Ratio]))/_xlfn.STDEV.P(Table2[Sharpe Ratio])</f>
        <v>-0.67571570385832558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208</v>
      </c>
      <c r="AT501">
        <f>_xlfn.RANK.AVG(Table2[[#This Row],[6M Return vs Nifty Z-Score]],Table2[6M Return vs Nifty Z-Score])</f>
        <v>645</v>
      </c>
      <c r="AU501">
        <f>_xlfn.RANK.AVG(Table2[[#This Row],[Sharpe Ratio Z-Score]],Table2[Sharpe Ratio Z-Score])</f>
        <v>521.5</v>
      </c>
      <c r="AV501">
        <f>(Table2[[#This Row],[Rank 1Y]]+Table2[[#This Row],[Rank 6M]]+Table2[[#This Row],[Rank Sharpe]])/3</f>
        <v>458.16666666666669</v>
      </c>
    </row>
    <row r="502" spans="1:48" x14ac:dyDescent="0.3">
      <c r="A502" t="s">
        <v>1962</v>
      </c>
      <c r="B502" t="s">
        <v>1963</v>
      </c>
      <c r="C502" t="s">
        <v>3112</v>
      </c>
      <c r="D502" t="s">
        <v>459</v>
      </c>
      <c r="E502">
        <v>3379.92704</v>
      </c>
      <c r="F502">
        <v>390.4</v>
      </c>
      <c r="G502">
        <v>-13.5115993792444</v>
      </c>
      <c r="H502">
        <f>(Table2[[#This Row],[1Y Return vs Nifty]]-AVERAGE(Table2[1Y Return vs Nifty]))/_xlfn.STDEV.P(Table2[1Y Return vs Nifty])</f>
        <v>-0.57450627193616199</v>
      </c>
      <c r="I502">
        <v>4.2979459073803898</v>
      </c>
      <c r="J502">
        <f>(Table2[[#This Row],[1M Return vs Nifty]]-AVERAGE(Table2[1M Return vs Nifty]))/_xlfn.STDEV.P(Table2[1M Return vs Nifty])</f>
        <v>0.69145475386242305</v>
      </c>
      <c r="K502">
        <v>-49.262144708010403</v>
      </c>
      <c r="L502">
        <f>(Table2[[#This Row],[6M Return vs Nifty]]-AVERAGE(Table2[6M Return vs Nifty]))/_xlfn.STDEV.P(Table2[6M Return vs Nifty])</f>
        <v>-1.8461087784119223</v>
      </c>
      <c r="M502">
        <v>-7.6852479690653102</v>
      </c>
      <c r="N502">
        <f>(Table2[[#This Row],[1W Return vs Nifty]]-AVERAGE(Table2[1W Return vs Nifty]))/_xlfn.STDEV.P(Table2[1W Return vs Nifty])</f>
        <v>-0.71233761791672379</v>
      </c>
      <c r="O502">
        <v>409.18</v>
      </c>
      <c r="P502">
        <v>424.58354549540002</v>
      </c>
      <c r="Q502">
        <v>463.80276598722202</v>
      </c>
      <c r="R502">
        <v>38.016562731844097</v>
      </c>
      <c r="S502" s="1">
        <f>(Table2[[#This Row],[Close Price]]-Table2[[#This Row],[20D EMA]])/Table2[[#This Row],[20D EMA]]</f>
        <v>-4.5896671391563684E-2</v>
      </c>
      <c r="T502" s="1">
        <f>(Table2[[#This Row],[Close Price]]-Table2[[#This Row],[50D EMA]])/Table2[[#This Row],[50D EMA]]</f>
        <v>-8.0510763683776312E-2</v>
      </c>
      <c r="U502" s="1">
        <f>(Table2[[#This Row],[Close Price]]-Table2[[#This Row],[200D EMA]])/Table2[[#This Row],[200D EMA]]</f>
        <v>-0.15826288968109414</v>
      </c>
      <c r="V502">
        <v>0.92340803622121204</v>
      </c>
      <c r="W502">
        <v>387.4</v>
      </c>
      <c r="X502">
        <v>394.85</v>
      </c>
      <c r="Y502">
        <v>386.15</v>
      </c>
      <c r="Z502">
        <v>402.85</v>
      </c>
      <c r="AA502">
        <v>357.55</v>
      </c>
      <c r="AB502">
        <v>475.95</v>
      </c>
      <c r="AC502" s="1">
        <f>(Table2[[#This Row],[Close Price]]/Table2[[#This Row],[Day Low]])-1</f>
        <v>7.7439339184306455E-3</v>
      </c>
      <c r="AD502" s="1">
        <f>(Table2[[#This Row],[Day High]]/Table2[[#This Row],[Close Price]])-1</f>
        <v>1.1398565573770503E-2</v>
      </c>
      <c r="AE502" s="1">
        <f>(Table2[[#This Row],[Close Price]]/Table2[[#This Row],[Current Week Low]])-1</f>
        <v>1.1006085717985226E-2</v>
      </c>
      <c r="AF502" s="1">
        <f>(Table2[[#This Row],[Current Week High]]/Table2[[#This Row],[Close Price]])-1</f>
        <v>3.1890368852459217E-2</v>
      </c>
      <c r="AG502" s="1">
        <f>(Table2[[#This Row],[Close Price]]/Table2[[#This Row],[Current Month Low]])-1</f>
        <v>9.1875262201090768E-2</v>
      </c>
      <c r="AH502" s="1">
        <f>(Table2[[#This Row],[Current Month High]]/Table2[[#This Row],[Close Price]])-1</f>
        <v>0.21913422131147553</v>
      </c>
      <c r="AI502">
        <v>91.463883196721298</v>
      </c>
      <c r="AJ502">
        <v>18.025848386365301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-0.02</v>
      </c>
      <c r="AM502" t="s">
        <v>3146</v>
      </c>
      <c r="AN502">
        <v>2.12</v>
      </c>
      <c r="AO502" t="s">
        <v>3147</v>
      </c>
      <c r="AP502">
        <v>0.12760996503386199</v>
      </c>
      <c r="AQ502">
        <f>(Table2[[#This Row],[Sharpe Ratio]]-AVERAGE(Table2[Sharpe Ratio]))/_xlfn.STDEV.P(Table2[Sharpe Ratio])</f>
        <v>0.841020795756933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513</v>
      </c>
      <c r="AT502">
        <f>_xlfn.RANK.AVG(Table2[[#This Row],[6M Return vs Nifty Z-Score]],Table2[6M Return vs Nifty Z-Score])</f>
        <v>728</v>
      </c>
      <c r="AU502">
        <f>_xlfn.RANK.AVG(Table2[[#This Row],[Sharpe Ratio Z-Score]],Table2[Sharpe Ratio Z-Score])</f>
        <v>138</v>
      </c>
      <c r="AV502">
        <f>(Table2[[#This Row],[Rank 1Y]]+Table2[[#This Row],[Rank 6M]]+Table2[[#This Row],[Rank Sharpe]])/3</f>
        <v>459.66666666666669</v>
      </c>
    </row>
    <row r="503" spans="1:48" x14ac:dyDescent="0.3">
      <c r="A503" t="s">
        <v>1055</v>
      </c>
      <c r="B503" t="s">
        <v>1056</v>
      </c>
      <c r="C503" t="s">
        <v>3112</v>
      </c>
      <c r="D503" t="s">
        <v>94</v>
      </c>
      <c r="E503">
        <v>12337.467168375</v>
      </c>
      <c r="F503">
        <v>2203.75</v>
      </c>
      <c r="G503">
        <v>-12.0131046724938</v>
      </c>
      <c r="H503">
        <f>(Table2[[#This Row],[1Y Return vs Nifty]]-AVERAGE(Table2[1Y Return vs Nifty]))/_xlfn.STDEV.P(Table2[1Y Return vs Nifty])</f>
        <v>-0.54782739376763545</v>
      </c>
      <c r="I503">
        <v>-1.1869697177649501</v>
      </c>
      <c r="J503">
        <f>(Table2[[#This Row],[1M Return vs Nifty]]-AVERAGE(Table2[1M Return vs Nifty]))/_xlfn.STDEV.P(Table2[1M Return vs Nifty])</f>
        <v>5.7365862812730754E-2</v>
      </c>
      <c r="K503">
        <v>-34.876295006111498</v>
      </c>
      <c r="L503">
        <f>(Table2[[#This Row],[6M Return vs Nifty]]-AVERAGE(Table2[6M Return vs Nifty]))/_xlfn.STDEV.P(Table2[6M Return vs Nifty])</f>
        <v>-1.3272872830265383</v>
      </c>
      <c r="M503">
        <v>-8.1096505652068203</v>
      </c>
      <c r="N503">
        <f>(Table2[[#This Row],[1W Return vs Nifty]]-AVERAGE(Table2[1W Return vs Nifty]))/_xlfn.STDEV.P(Table2[1W Return vs Nifty])</f>
        <v>-0.80471920190903412</v>
      </c>
      <c r="O503">
        <v>2352.77</v>
      </c>
      <c r="P503">
        <v>2527.73889208524</v>
      </c>
      <c r="Q503">
        <v>2577.1354778424702</v>
      </c>
      <c r="R503">
        <v>33.079304183788899</v>
      </c>
      <c r="S503" s="1">
        <f>(Table2[[#This Row],[Close Price]]-Table2[[#This Row],[20D EMA]])/Table2[[#This Row],[20D EMA]]</f>
        <v>-6.3338107847345892E-2</v>
      </c>
      <c r="T503" s="1">
        <f>(Table2[[#This Row],[Close Price]]-Table2[[#This Row],[50D EMA]])/Table2[[#This Row],[50D EMA]]</f>
        <v>-0.12817340157233079</v>
      </c>
      <c r="U503" s="1">
        <f>(Table2[[#This Row],[Close Price]]-Table2[[#This Row],[200D EMA]])/Table2[[#This Row],[200D EMA]]</f>
        <v>-0.14488391512698492</v>
      </c>
      <c r="V503">
        <v>0.73634778713886995</v>
      </c>
      <c r="W503">
        <v>2186.1999999999998</v>
      </c>
      <c r="X503">
        <v>2239.15</v>
      </c>
      <c r="Y503">
        <v>2116.5</v>
      </c>
      <c r="Z503">
        <v>2239.15</v>
      </c>
      <c r="AA503">
        <v>2116.5</v>
      </c>
      <c r="AB503">
        <v>2548</v>
      </c>
      <c r="AC503" s="1">
        <f>(Table2[[#This Row],[Close Price]]/Table2[[#This Row],[Day Low]])-1</f>
        <v>8.0276278474065155E-3</v>
      </c>
      <c r="AD503" s="1">
        <f>(Table2[[#This Row],[Day High]]/Table2[[#This Row],[Close Price]])-1</f>
        <v>1.6063528077141287E-2</v>
      </c>
      <c r="AE503" s="1">
        <f>(Table2[[#This Row],[Close Price]]/Table2[[#This Row],[Current Week Low]])-1</f>
        <v>4.1223718403023968E-2</v>
      </c>
      <c r="AF503" s="1">
        <f>(Table2[[#This Row],[Current Week High]]/Table2[[#This Row],[Close Price]])-1</f>
        <v>1.6063528077141287E-2</v>
      </c>
      <c r="AG503" s="1">
        <f>(Table2[[#This Row],[Close Price]]/Table2[[#This Row],[Current Month Low]])-1</f>
        <v>4.1223718403023968E-2</v>
      </c>
      <c r="AH503" s="1">
        <f>(Table2[[#This Row],[Current Month High]]/Table2[[#This Row],[Close Price]])-1</f>
        <v>0.15621100397050491</v>
      </c>
      <c r="AI503">
        <v>65.8536585365853</v>
      </c>
      <c r="AJ503">
        <v>25.856653340948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</v>
      </c>
      <c r="AM503">
        <v>0</v>
      </c>
      <c r="AN503">
        <v>-10.94</v>
      </c>
      <c r="AO503" t="s">
        <v>3146</v>
      </c>
      <c r="AP503">
        <v>0.111579285934347</v>
      </c>
      <c r="AQ503">
        <f>(Table2[[#This Row],[Sharpe Ratio]]-AVERAGE(Table2[Sharpe Ratio]))/_xlfn.STDEV.P(Table2[Sharpe Ratio])</f>
        <v>0.65048460920283502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497</v>
      </c>
      <c r="AT503">
        <f>_xlfn.RANK.AVG(Table2[[#This Row],[6M Return vs Nifty Z-Score]],Table2[6M Return vs Nifty Z-Score])</f>
        <v>700</v>
      </c>
      <c r="AU503">
        <f>_xlfn.RANK.AVG(Table2[[#This Row],[Sharpe Ratio Z-Score]],Table2[Sharpe Ratio Z-Score])</f>
        <v>183</v>
      </c>
      <c r="AV503">
        <f>(Table2[[#This Row],[Rank 1Y]]+Table2[[#This Row],[Rank 6M]]+Table2[[#This Row],[Rank Sharpe]])/3</f>
        <v>460</v>
      </c>
    </row>
    <row r="504" spans="1:48" x14ac:dyDescent="0.3">
      <c r="A504" t="s">
        <v>41</v>
      </c>
      <c r="B504" t="s">
        <v>42</v>
      </c>
      <c r="C504" t="s">
        <v>3101</v>
      </c>
      <c r="D504" t="s">
        <v>43</v>
      </c>
      <c r="E504">
        <v>591007.78518143995</v>
      </c>
      <c r="F504">
        <v>934.4</v>
      </c>
      <c r="G504">
        <v>26.1973266024978</v>
      </c>
      <c r="H504">
        <f>(Table2[[#This Row],[1Y Return vs Nifty]]-AVERAGE(Table2[1Y Return vs Nifty]))/_xlfn.STDEV.P(Table2[1Y Return vs Nifty])</f>
        <v>0.13246292434959792</v>
      </c>
      <c r="I504">
        <v>-3.3881835358474799</v>
      </c>
      <c r="J504">
        <f>(Table2[[#This Row],[1M Return vs Nifty]]-AVERAGE(Table2[1M Return vs Nifty]))/_xlfn.STDEV.P(Table2[1M Return vs Nifty])</f>
        <v>-0.19710755560639495</v>
      </c>
      <c r="K504">
        <v>-12.7254142294149</v>
      </c>
      <c r="L504">
        <f>(Table2[[#This Row],[6M Return vs Nifty]]-AVERAGE(Table2[6M Return vs Nifty]))/_xlfn.STDEV.P(Table2[6M Return vs Nifty])</f>
        <v>-0.52842219498435505</v>
      </c>
      <c r="M504">
        <v>-1.35756014213764</v>
      </c>
      <c r="N504">
        <f>(Table2[[#This Row],[1W Return vs Nifty]]-AVERAGE(Table2[1W Return vs Nifty]))/_xlfn.STDEV.P(Table2[1W Return vs Nifty])</f>
        <v>0.66503808566055966</v>
      </c>
      <c r="O504">
        <v>945.08</v>
      </c>
      <c r="P504">
        <v>986.62859754350598</v>
      </c>
      <c r="Q504">
        <v>964.63086266071798</v>
      </c>
      <c r="R504">
        <v>50.533175617817697</v>
      </c>
      <c r="S504" s="1">
        <f>(Table2[[#This Row],[Close Price]]-Table2[[#This Row],[20D EMA]])/Table2[[#This Row],[20D EMA]]</f>
        <v>-1.1300630634443712E-2</v>
      </c>
      <c r="T504" s="1">
        <f>(Table2[[#This Row],[Close Price]]-Table2[[#This Row],[50D EMA]])/Table2[[#This Row],[50D EMA]]</f>
        <v>-5.293643187876778E-2</v>
      </c>
      <c r="U504" s="1">
        <f>(Table2[[#This Row],[Close Price]]-Table2[[#This Row],[200D EMA]])/Table2[[#This Row],[200D EMA]]</f>
        <v>-3.1339306910970012E-2</v>
      </c>
      <c r="V504">
        <v>0.56758439457625098</v>
      </c>
      <c r="W504">
        <v>915.8</v>
      </c>
      <c r="X504">
        <v>937.15</v>
      </c>
      <c r="Y504">
        <v>896.65</v>
      </c>
      <c r="Z504">
        <v>937.15</v>
      </c>
      <c r="AA504">
        <v>888.3</v>
      </c>
      <c r="AB504">
        <v>1012.4</v>
      </c>
      <c r="AC504" s="1">
        <f>(Table2[[#This Row],[Close Price]]/Table2[[#This Row],[Day Low]])-1</f>
        <v>2.0310111378030182E-2</v>
      </c>
      <c r="AD504" s="1">
        <f>(Table2[[#This Row],[Day High]]/Table2[[#This Row],[Close Price]])-1</f>
        <v>2.9430650684931781E-3</v>
      </c>
      <c r="AE504" s="1">
        <f>(Table2[[#This Row],[Close Price]]/Table2[[#This Row],[Current Week Low]])-1</f>
        <v>4.2101154296548371E-2</v>
      </c>
      <c r="AF504" s="1">
        <f>(Table2[[#This Row],[Current Week High]]/Table2[[#This Row],[Close Price]])-1</f>
        <v>2.9430650684931781E-3</v>
      </c>
      <c r="AG504" s="1">
        <f>(Table2[[#This Row],[Close Price]]/Table2[[#This Row],[Current Month Low]])-1</f>
        <v>5.1896881684115659E-2</v>
      </c>
      <c r="AH504" s="1">
        <f>(Table2[[#This Row],[Current Month High]]/Table2[[#This Row],[Close Price]])-1</f>
        <v>8.3476027397260344E-2</v>
      </c>
      <c r="AI504">
        <v>30.779109589041099</v>
      </c>
      <c r="AJ504">
        <v>56.188884245716601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-0.22</v>
      </c>
      <c r="AM504" t="s">
        <v>3146</v>
      </c>
      <c r="AN504">
        <v>-1.52</v>
      </c>
      <c r="AO504" t="s">
        <v>3146</v>
      </c>
      <c r="AP504">
        <v>-3.3462069433035001E-2</v>
      </c>
      <c r="AQ504">
        <f>(Table2[[#This Row],[Sharpe Ratio]]-AVERAGE(Table2[Sharpe Ratio]))/_xlfn.STDEV.P(Table2[Sharpe Ratio])</f>
        <v>-1.073436540536532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250</v>
      </c>
      <c r="AT504">
        <f>_xlfn.RANK.AVG(Table2[[#This Row],[6M Return vs Nifty Z-Score]],Table2[6M Return vs Nifty Z-Score])</f>
        <v>506</v>
      </c>
      <c r="AU504">
        <f>_xlfn.RANK.AVG(Table2[[#This Row],[Sharpe Ratio Z-Score]],Table2[Sharpe Ratio Z-Score])</f>
        <v>628</v>
      </c>
      <c r="AV504">
        <f>(Table2[[#This Row],[Rank 1Y]]+Table2[[#This Row],[Rank 6M]]+Table2[[#This Row],[Rank Sharpe]])/3</f>
        <v>461.33333333333331</v>
      </c>
    </row>
    <row r="505" spans="1:48" x14ac:dyDescent="0.3">
      <c r="A505" t="s">
        <v>1755</v>
      </c>
      <c r="B505" t="s">
        <v>1756</v>
      </c>
      <c r="C505" t="s">
        <v>3112</v>
      </c>
      <c r="D505" t="s">
        <v>264</v>
      </c>
      <c r="E505">
        <v>4417.4599746000004</v>
      </c>
      <c r="F505">
        <v>485.2</v>
      </c>
      <c r="G505">
        <v>-0.66835779075428503</v>
      </c>
      <c r="H505">
        <f>(Table2[[#This Row],[1Y Return vs Nifty]]-AVERAGE(Table2[1Y Return vs Nifty]))/_xlfn.STDEV.P(Table2[1Y Return vs Nifty])</f>
        <v>-0.34584795497000931</v>
      </c>
      <c r="I505">
        <v>0.66334813464040998</v>
      </c>
      <c r="J505">
        <f>(Table2[[#This Row],[1M Return vs Nifty]]-AVERAGE(Table2[1M Return vs Nifty]))/_xlfn.STDEV.P(Table2[1M Return vs Nifty])</f>
        <v>0.27127361915858589</v>
      </c>
      <c r="K505">
        <v>3.0913004154333699</v>
      </c>
      <c r="L505">
        <f>(Table2[[#This Row],[6M Return vs Nifty]]-AVERAGE(Table2[6M Return vs Nifty]))/_xlfn.STDEV.P(Table2[6M Return vs Nifty])</f>
        <v>4.200302939713544E-2</v>
      </c>
      <c r="M505">
        <v>-1.9016239214955299</v>
      </c>
      <c r="N505">
        <f>(Table2[[#This Row],[1W Return vs Nifty]]-AVERAGE(Table2[1W Return vs Nifty]))/_xlfn.STDEV.P(Table2[1W Return vs Nifty])</f>
        <v>0.5466093244162108</v>
      </c>
      <c r="O505">
        <v>492.97</v>
      </c>
      <c r="P505">
        <v>505.13140204103797</v>
      </c>
      <c r="Q505">
        <v>483.71765824992002</v>
      </c>
      <c r="R505">
        <v>46.225073829884899</v>
      </c>
      <c r="S505" s="1">
        <f>(Table2[[#This Row],[Close Price]]-Table2[[#This Row],[20D EMA]])/Table2[[#This Row],[20D EMA]]</f>
        <v>-1.5761608211453108E-2</v>
      </c>
      <c r="T505" s="1">
        <f>(Table2[[#This Row],[Close Price]]-Table2[[#This Row],[50D EMA]])/Table2[[#This Row],[50D EMA]]</f>
        <v>-3.9457855838110643E-2</v>
      </c>
      <c r="U505" s="1">
        <f>(Table2[[#This Row],[Close Price]]-Table2[[#This Row],[200D EMA]])/Table2[[#This Row],[200D EMA]]</f>
        <v>3.0644772312903527E-3</v>
      </c>
      <c r="V505">
        <v>0.43610248214095199</v>
      </c>
      <c r="W505">
        <v>479.35</v>
      </c>
      <c r="X505">
        <v>489</v>
      </c>
      <c r="Y505">
        <v>468</v>
      </c>
      <c r="Z505">
        <v>489</v>
      </c>
      <c r="AA505">
        <v>459.3</v>
      </c>
      <c r="AB505">
        <v>528.95000000000005</v>
      </c>
      <c r="AC505" s="1">
        <f>(Table2[[#This Row],[Close Price]]/Table2[[#This Row],[Day Low]])-1</f>
        <v>1.2204026285594916E-2</v>
      </c>
      <c r="AD505" s="1">
        <f>(Table2[[#This Row],[Day High]]/Table2[[#This Row],[Close Price]])-1</f>
        <v>7.831821929101368E-3</v>
      </c>
      <c r="AE505" s="1">
        <f>(Table2[[#This Row],[Close Price]]/Table2[[#This Row],[Current Week Low]])-1</f>
        <v>3.6752136752136622E-2</v>
      </c>
      <c r="AF505" s="1">
        <f>(Table2[[#This Row],[Current Week High]]/Table2[[#This Row],[Close Price]])-1</f>
        <v>7.831821929101368E-3</v>
      </c>
      <c r="AG505" s="1">
        <f>(Table2[[#This Row],[Close Price]]/Table2[[#This Row],[Current Month Low]])-1</f>
        <v>5.6390158937513535E-2</v>
      </c>
      <c r="AH505" s="1">
        <f>(Table2[[#This Row],[Current Month High]]/Table2[[#This Row],[Close Price]])-1</f>
        <v>9.0169002473207138E-2</v>
      </c>
      <c r="AI505">
        <v>26.514839241549801</v>
      </c>
      <c r="AJ505">
        <v>34.740349902804702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-7.0000000000000007E-2</v>
      </c>
      <c r="AM505" t="s">
        <v>3146</v>
      </c>
      <c r="AN505">
        <v>-3.63</v>
      </c>
      <c r="AO505" t="s">
        <v>3146</v>
      </c>
      <c r="AP505">
        <v>-4.4254621922476998E-2</v>
      </c>
      <c r="AQ505">
        <f>(Table2[[#This Row],[Sharpe Ratio]]-AVERAGE(Table2[Sharpe Ratio]))/_xlfn.STDEV.P(Table2[Sharpe Ratio])</f>
        <v>-1.2017138132433027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422</v>
      </c>
      <c r="AT505">
        <f>_xlfn.RANK.AVG(Table2[[#This Row],[6M Return vs Nifty Z-Score]],Table2[6M Return vs Nifty Z-Score])</f>
        <v>313</v>
      </c>
      <c r="AU505">
        <f>_xlfn.RANK.AVG(Table2[[#This Row],[Sharpe Ratio Z-Score]],Table2[Sharpe Ratio Z-Score])</f>
        <v>649</v>
      </c>
      <c r="AV505">
        <f>(Table2[[#This Row],[Rank 1Y]]+Table2[[#This Row],[Rank 6M]]+Table2[[#This Row],[Rank Sharpe]])/3</f>
        <v>461.33333333333331</v>
      </c>
    </row>
    <row r="506" spans="1:48" x14ac:dyDescent="0.3">
      <c r="A506" t="s">
        <v>412</v>
      </c>
      <c r="B506" t="s">
        <v>413</v>
      </c>
      <c r="C506" t="s">
        <v>3100</v>
      </c>
      <c r="D506" t="s">
        <v>271</v>
      </c>
      <c r="E506">
        <v>55053.426576450001</v>
      </c>
      <c r="F506">
        <v>5201.5</v>
      </c>
      <c r="G506">
        <v>-4.01714071517093</v>
      </c>
      <c r="H506">
        <f>(Table2[[#This Row],[1Y Return vs Nifty]]-AVERAGE(Table2[1Y Return vs Nifty]))/_xlfn.STDEV.P(Table2[1Y Return vs Nifty])</f>
        <v>-0.40546896747734484</v>
      </c>
      <c r="I506">
        <v>2.5204159844231699</v>
      </c>
      <c r="J506">
        <f>(Table2[[#This Row],[1M Return vs Nifty]]-AVERAGE(Table2[1M Return vs Nifty]))/_xlfn.STDEV.P(Table2[1M Return vs Nifty])</f>
        <v>0.48596171537548699</v>
      </c>
      <c r="K506">
        <v>2.2781052002250801</v>
      </c>
      <c r="L506">
        <f>(Table2[[#This Row],[6M Return vs Nifty]]-AVERAGE(Table2[6M Return vs Nifty]))/_xlfn.STDEV.P(Table2[6M Return vs Nifty])</f>
        <v>1.2675379912592752E-2</v>
      </c>
      <c r="M506">
        <v>-1.7281964007330199</v>
      </c>
      <c r="N506">
        <f>(Table2[[#This Row],[1W Return vs Nifty]]-AVERAGE(Table2[1W Return vs Nifty]))/_xlfn.STDEV.P(Table2[1W Return vs Nifty])</f>
        <v>0.58436005737958285</v>
      </c>
      <c r="O506">
        <v>5256.82</v>
      </c>
      <c r="P506">
        <v>5293.8422082735497</v>
      </c>
      <c r="Q506">
        <v>5092.6803964895498</v>
      </c>
      <c r="R506">
        <v>46.573036064439002</v>
      </c>
      <c r="S506" s="1">
        <f>(Table2[[#This Row],[Close Price]]-Table2[[#This Row],[20D EMA]])/Table2[[#This Row],[20D EMA]]</f>
        <v>-1.0523472365422388E-2</v>
      </c>
      <c r="T506" s="1">
        <f>(Table2[[#This Row],[Close Price]]-Table2[[#This Row],[50D EMA]])/Table2[[#This Row],[50D EMA]]</f>
        <v>-1.7443324647877009E-2</v>
      </c>
      <c r="U506" s="1">
        <f>(Table2[[#This Row],[Close Price]]-Table2[[#This Row],[200D EMA]])/Table2[[#This Row],[200D EMA]]</f>
        <v>2.1367844639428174E-2</v>
      </c>
      <c r="V506">
        <v>1.13867373936793</v>
      </c>
      <c r="W506">
        <v>5107.55</v>
      </c>
      <c r="X506">
        <v>5215.2</v>
      </c>
      <c r="Y506">
        <v>5090.1000000000004</v>
      </c>
      <c r="Z506">
        <v>5215.2</v>
      </c>
      <c r="AA506">
        <v>5007.8500000000004</v>
      </c>
      <c r="AB506">
        <v>5424</v>
      </c>
      <c r="AC506" s="1">
        <f>(Table2[[#This Row],[Close Price]]/Table2[[#This Row],[Day Low]])-1</f>
        <v>1.8394337794049864E-2</v>
      </c>
      <c r="AD506" s="1">
        <f>(Table2[[#This Row],[Day High]]/Table2[[#This Row],[Close Price]])-1</f>
        <v>2.6338556185714346E-3</v>
      </c>
      <c r="AE506" s="1">
        <f>(Table2[[#This Row],[Close Price]]/Table2[[#This Row],[Current Week Low]])-1</f>
        <v>2.1885621107640141E-2</v>
      </c>
      <c r="AF506" s="1">
        <f>(Table2[[#This Row],[Current Week High]]/Table2[[#This Row],[Close Price]])-1</f>
        <v>2.6338556185714346E-3</v>
      </c>
      <c r="AG506" s="1">
        <f>(Table2[[#This Row],[Close Price]]/Table2[[#This Row],[Current Month Low]])-1</f>
        <v>3.8669289215930824E-2</v>
      </c>
      <c r="AH506" s="1">
        <f>(Table2[[#This Row],[Current Month High]]/Table2[[#This Row],[Close Price]])-1</f>
        <v>4.2776122272421446E-2</v>
      </c>
      <c r="AI506">
        <v>15.3513409593386</v>
      </c>
      <c r="AJ506">
        <v>25.638579244212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-0.01</v>
      </c>
      <c r="AM506" t="s">
        <v>3146</v>
      </c>
      <c r="AN506">
        <v>-0.62</v>
      </c>
      <c r="AO506" t="s">
        <v>3146</v>
      </c>
      <c r="AP506">
        <v>-2.4565746455353001E-2</v>
      </c>
      <c r="AQ506">
        <f>(Table2[[#This Row],[Sharpe Ratio]]-AVERAGE(Table2[Sharpe Ratio]))/_xlfn.STDEV.P(Table2[Sharpe Ratio])</f>
        <v>-0.96769732362635064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447</v>
      </c>
      <c r="AT506">
        <f>_xlfn.RANK.AVG(Table2[[#This Row],[6M Return vs Nifty Z-Score]],Table2[6M Return vs Nifty Z-Score])</f>
        <v>323</v>
      </c>
      <c r="AU506">
        <f>_xlfn.RANK.AVG(Table2[[#This Row],[Sharpe Ratio Z-Score]],Table2[Sharpe Ratio Z-Score])</f>
        <v>616</v>
      </c>
      <c r="AV506">
        <f>(Table2[[#This Row],[Rank 1Y]]+Table2[[#This Row],[Rank 6M]]+Table2[[#This Row],[Rank Sharpe]])/3</f>
        <v>462</v>
      </c>
    </row>
    <row r="507" spans="1:48" x14ac:dyDescent="0.3">
      <c r="A507" t="s">
        <v>233</v>
      </c>
      <c r="B507" t="s">
        <v>234</v>
      </c>
      <c r="C507" t="s">
        <v>3105</v>
      </c>
      <c r="D507" t="s">
        <v>51</v>
      </c>
      <c r="E507">
        <v>106188.3940152</v>
      </c>
      <c r="F507">
        <v>1274.7</v>
      </c>
      <c r="G507">
        <v>-9.2189764617062906</v>
      </c>
      <c r="H507">
        <f>(Table2[[#This Row],[1Y Return vs Nifty]]-AVERAGE(Table2[1Y Return vs Nifty]))/_xlfn.STDEV.P(Table2[1Y Return vs Nifty])</f>
        <v>-0.49808133474785571</v>
      </c>
      <c r="I507">
        <v>3.47416221222803</v>
      </c>
      <c r="J507">
        <f>(Table2[[#This Row],[1M Return vs Nifty]]-AVERAGE(Table2[1M Return vs Nifty]))/_xlfn.STDEV.P(Table2[1M Return vs Nifty])</f>
        <v>0.59622045575776694</v>
      </c>
      <c r="K507">
        <v>-6.8396415202840499</v>
      </c>
      <c r="L507">
        <f>(Table2[[#This Row],[6M Return vs Nifty]]-AVERAGE(Table2[6M Return vs Nifty]))/_xlfn.STDEV.P(Table2[6M Return vs Nifty])</f>
        <v>-0.31615351001076797</v>
      </c>
      <c r="M507">
        <v>-2.1200184205944002</v>
      </c>
      <c r="N507">
        <f>(Table2[[#This Row],[1W Return vs Nifty]]-AVERAGE(Table2[1W Return vs Nifty]))/_xlfn.STDEV.P(Table2[1W Return vs Nifty])</f>
        <v>0.49907043105083282</v>
      </c>
      <c r="O507">
        <v>1323.03</v>
      </c>
      <c r="P507">
        <v>1330.56777712382</v>
      </c>
      <c r="Q507">
        <v>1267.1223173410999</v>
      </c>
      <c r="R507">
        <v>23.2543471817987</v>
      </c>
      <c r="S507" s="1">
        <f>(Table2[[#This Row],[Close Price]]-Table2[[#This Row],[20D EMA]])/Table2[[#This Row],[20D EMA]]</f>
        <v>-3.6529783905126817E-2</v>
      </c>
      <c r="T507" s="1">
        <f>(Table2[[#This Row],[Close Price]]-Table2[[#This Row],[50D EMA]])/Table2[[#This Row],[50D EMA]]</f>
        <v>-4.1987922813360723E-2</v>
      </c>
      <c r="U507" s="1">
        <f>(Table2[[#This Row],[Close Price]]-Table2[[#This Row],[200D EMA]])/Table2[[#This Row],[200D EMA]]</f>
        <v>5.9802298130151822E-3</v>
      </c>
      <c r="V507">
        <v>0.8170013413717</v>
      </c>
      <c r="W507">
        <v>1263.5</v>
      </c>
      <c r="X507">
        <v>1335.4</v>
      </c>
      <c r="Y507">
        <v>1263.5</v>
      </c>
      <c r="Z507">
        <v>1335.4</v>
      </c>
      <c r="AA507">
        <v>1263.5</v>
      </c>
      <c r="AB507">
        <v>1359</v>
      </c>
      <c r="AC507" s="1">
        <f>(Table2[[#This Row],[Close Price]]/Table2[[#This Row],[Day Low]])-1</f>
        <v>8.8642659279778435E-3</v>
      </c>
      <c r="AD507" s="1">
        <f>(Table2[[#This Row],[Day High]]/Table2[[#This Row],[Close Price]])-1</f>
        <v>4.7619047619047672E-2</v>
      </c>
      <c r="AE507" s="1">
        <f>(Table2[[#This Row],[Close Price]]/Table2[[#This Row],[Current Week Low]])-1</f>
        <v>8.8642659279778435E-3</v>
      </c>
      <c r="AF507" s="1">
        <f>(Table2[[#This Row],[Current Week High]]/Table2[[#This Row],[Close Price]])-1</f>
        <v>4.7619047619047672E-2</v>
      </c>
      <c r="AG507" s="1">
        <f>(Table2[[#This Row],[Close Price]]/Table2[[#This Row],[Current Month Low]])-1</f>
        <v>8.8642659279778435E-3</v>
      </c>
      <c r="AH507" s="1">
        <f>(Table2[[#This Row],[Current Month High]]/Table2[[#This Row],[Close Price]])-1</f>
        <v>6.6133207813603212E-2</v>
      </c>
      <c r="AI507">
        <v>11.5156507413509</v>
      </c>
      <c r="AJ507">
        <v>22.436630135144199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-0.11</v>
      </c>
      <c r="AM507" t="s">
        <v>3146</v>
      </c>
      <c r="AN507">
        <v>-3.42</v>
      </c>
      <c r="AO507" t="s">
        <v>3146</v>
      </c>
      <c r="AP507">
        <v>1.0328771534163001E-2</v>
      </c>
      <c r="AQ507">
        <f>(Table2[[#This Row],[Sharpe Ratio]]-AVERAGE(Table2[Sharpe Ratio]))/_xlfn.STDEV.P(Table2[Sharpe Ratio])</f>
        <v>-0.55295080240337224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483</v>
      </c>
      <c r="AT507">
        <f>_xlfn.RANK.AVG(Table2[[#This Row],[6M Return vs Nifty Z-Score]],Table2[6M Return vs Nifty Z-Score])</f>
        <v>433</v>
      </c>
      <c r="AU507">
        <f>_xlfn.RANK.AVG(Table2[[#This Row],[Sharpe Ratio Z-Score]],Table2[Sharpe Ratio Z-Score])</f>
        <v>474</v>
      </c>
      <c r="AV507">
        <f>(Table2[[#This Row],[Rank 1Y]]+Table2[[#This Row],[Rank 6M]]+Table2[[#This Row],[Rank Sharpe]])/3</f>
        <v>463.33333333333331</v>
      </c>
    </row>
    <row r="508" spans="1:48" x14ac:dyDescent="0.3">
      <c r="A508" t="s">
        <v>787</v>
      </c>
      <c r="B508" t="s">
        <v>788</v>
      </c>
      <c r="C508" t="s">
        <v>3100</v>
      </c>
      <c r="D508" t="s">
        <v>271</v>
      </c>
      <c r="E508">
        <v>19644.675414000001</v>
      </c>
      <c r="F508">
        <v>1785</v>
      </c>
      <c r="G508">
        <v>-16.115114648216501</v>
      </c>
      <c r="H508">
        <f>(Table2[[#This Row],[1Y Return vs Nifty]]-AVERAGE(Table2[1Y Return vs Nifty]))/_xlfn.STDEV.P(Table2[1Y Return vs Nifty])</f>
        <v>-0.62085869904711433</v>
      </c>
      <c r="I508">
        <v>-0.71839432909782996</v>
      </c>
      <c r="J508">
        <f>(Table2[[#This Row],[1M Return vs Nifty]]-AVERAGE(Table2[1M Return vs Nifty]))/_xlfn.STDEV.P(Table2[1M Return vs Nifty])</f>
        <v>0.11153596658077909</v>
      </c>
      <c r="K508">
        <v>-11.131575725323501</v>
      </c>
      <c r="L508">
        <f>(Table2[[#This Row],[6M Return vs Nifty]]-AVERAGE(Table2[6M Return vs Nifty]))/_xlfn.STDEV.P(Table2[6M Return vs Nifty])</f>
        <v>-0.47094087179311173</v>
      </c>
      <c r="M508">
        <v>-1.2124256204944199</v>
      </c>
      <c r="N508">
        <f>(Table2[[#This Row],[1W Return vs Nifty]]-AVERAGE(Table2[1W Return vs Nifty]))/_xlfn.STDEV.P(Table2[1W Return vs Nifty])</f>
        <v>0.69663015678185958</v>
      </c>
      <c r="O508">
        <v>1829.97</v>
      </c>
      <c r="P508">
        <v>1875.9863269442401</v>
      </c>
      <c r="Q508">
        <v>1861.62054629198</v>
      </c>
      <c r="R508">
        <v>44.156215378708403</v>
      </c>
      <c r="S508" s="1">
        <f>(Table2[[#This Row],[Close Price]]-Table2[[#This Row],[20D EMA]])/Table2[[#This Row],[20D EMA]]</f>
        <v>-2.4574173347104065E-2</v>
      </c>
      <c r="T508" s="1">
        <f>(Table2[[#This Row],[Close Price]]-Table2[[#This Row],[50D EMA]])/Table2[[#This Row],[50D EMA]]</f>
        <v>-4.8500527769008879E-2</v>
      </c>
      <c r="U508" s="1">
        <f>(Table2[[#This Row],[Close Price]]-Table2[[#This Row],[200D EMA]])/Table2[[#This Row],[200D EMA]]</f>
        <v>-4.1157982728862008E-2</v>
      </c>
      <c r="V508">
        <v>0.97294125634309503</v>
      </c>
      <c r="W508">
        <v>1757</v>
      </c>
      <c r="X508">
        <v>1809</v>
      </c>
      <c r="Y508">
        <v>1752.8</v>
      </c>
      <c r="Z508">
        <v>1809.65</v>
      </c>
      <c r="AA508">
        <v>1695.1</v>
      </c>
      <c r="AB508">
        <v>1936</v>
      </c>
      <c r="AC508" s="1">
        <f>(Table2[[#This Row],[Close Price]]/Table2[[#This Row],[Day Low]])-1</f>
        <v>1.5936254980079667E-2</v>
      </c>
      <c r="AD508" s="1">
        <f>(Table2[[#This Row],[Day High]]/Table2[[#This Row],[Close Price]])-1</f>
        <v>1.3445378151260456E-2</v>
      </c>
      <c r="AE508" s="1">
        <f>(Table2[[#This Row],[Close Price]]/Table2[[#This Row],[Current Week Low]])-1</f>
        <v>1.8370607028753927E-2</v>
      </c>
      <c r="AF508" s="1">
        <f>(Table2[[#This Row],[Current Week High]]/Table2[[#This Row],[Close Price]])-1</f>
        <v>1.3809523809523938E-2</v>
      </c>
      <c r="AG508" s="1">
        <f>(Table2[[#This Row],[Close Price]]/Table2[[#This Row],[Current Month Low]])-1</f>
        <v>5.3035219161111424E-2</v>
      </c>
      <c r="AH508" s="1">
        <f>(Table2[[#This Row],[Current Month High]]/Table2[[#This Row],[Close Price]])-1</f>
        <v>8.4593837535013927E-2</v>
      </c>
      <c r="AI508">
        <v>37.756302521008301</v>
      </c>
      <c r="AJ508">
        <v>13.5279526807861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-0.01</v>
      </c>
      <c r="AM508" t="s">
        <v>3146</v>
      </c>
      <c r="AN508">
        <v>-3.58</v>
      </c>
      <c r="AO508" t="s">
        <v>3146</v>
      </c>
      <c r="AP508">
        <v>4.7236813027022997E-2</v>
      </c>
      <c r="AQ508">
        <f>(Table2[[#This Row],[Sharpe Ratio]]-AVERAGE(Table2[Sharpe Ratio]))/_xlfn.STDEV.P(Table2[Sharpe Ratio])</f>
        <v>-0.11427210167117888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532</v>
      </c>
      <c r="AT508">
        <f>_xlfn.RANK.AVG(Table2[[#This Row],[6M Return vs Nifty Z-Score]],Table2[6M Return vs Nifty Z-Score])</f>
        <v>495</v>
      </c>
      <c r="AU508">
        <f>_xlfn.RANK.AVG(Table2[[#This Row],[Sharpe Ratio Z-Score]],Table2[Sharpe Ratio Z-Score])</f>
        <v>369</v>
      </c>
      <c r="AV508">
        <f>(Table2[[#This Row],[Rank 1Y]]+Table2[[#This Row],[Rank 6M]]+Table2[[#This Row],[Rank Sharpe]])/3</f>
        <v>465.33333333333331</v>
      </c>
    </row>
    <row r="509" spans="1:48" x14ac:dyDescent="0.3">
      <c r="A509" t="s">
        <v>496</v>
      </c>
      <c r="B509" t="s">
        <v>497</v>
      </c>
      <c r="C509" t="s">
        <v>3107</v>
      </c>
      <c r="D509" t="s">
        <v>197</v>
      </c>
      <c r="E509">
        <v>42628.465675799998</v>
      </c>
      <c r="F509">
        <v>686.2</v>
      </c>
      <c r="G509">
        <v>-2.9022665815659301</v>
      </c>
      <c r="H509">
        <f>(Table2[[#This Row],[1Y Return vs Nifty]]-AVERAGE(Table2[1Y Return vs Nifty]))/_xlfn.STDEV.P(Table2[1Y Return vs Nifty])</f>
        <v>-0.38561998766467226</v>
      </c>
      <c r="I509">
        <v>0.81011006293975296</v>
      </c>
      <c r="J509">
        <f>(Table2[[#This Row],[1M Return vs Nifty]]-AVERAGE(Table2[1M Return vs Nifty]))/_xlfn.STDEV.P(Table2[1M Return vs Nifty])</f>
        <v>0.28824017155859277</v>
      </c>
      <c r="K509">
        <v>-0.30382092554064599</v>
      </c>
      <c r="L509">
        <f>(Table2[[#This Row],[6M Return vs Nifty]]-AVERAGE(Table2[6M Return vs Nifty]))/_xlfn.STDEV.P(Table2[6M Return vs Nifty])</f>
        <v>-8.0441036656638182E-2</v>
      </c>
      <c r="M509">
        <v>7.2114010353981897</v>
      </c>
      <c r="N509">
        <f>(Table2[[#This Row],[1W Return vs Nifty]]-AVERAGE(Table2[1W Return vs Nifty]))/_xlfn.STDEV.P(Table2[1W Return vs Nifty])</f>
        <v>2.5302816396500876</v>
      </c>
      <c r="O509">
        <v>680.61</v>
      </c>
      <c r="P509">
        <v>688.58037636330096</v>
      </c>
      <c r="Q509">
        <v>658.72879319334504</v>
      </c>
      <c r="R509">
        <v>53.973487017490399</v>
      </c>
      <c r="S509" s="1">
        <f>(Table2[[#This Row],[Close Price]]-Table2[[#This Row],[20D EMA]])/Table2[[#This Row],[20D EMA]]</f>
        <v>8.2132204933809839E-3</v>
      </c>
      <c r="T509" s="1">
        <f>(Table2[[#This Row],[Close Price]]-Table2[[#This Row],[50D EMA]])/Table2[[#This Row],[50D EMA]]</f>
        <v>-3.4569331991026768E-3</v>
      </c>
      <c r="U509" s="1">
        <f>(Table2[[#This Row],[Close Price]]-Table2[[#This Row],[200D EMA]])/Table2[[#This Row],[200D EMA]]</f>
        <v>4.1703364253263889E-2</v>
      </c>
      <c r="V509">
        <v>1.9679019134013001</v>
      </c>
      <c r="W509">
        <v>670.55</v>
      </c>
      <c r="X509">
        <v>703.3</v>
      </c>
      <c r="Y509">
        <v>670.55</v>
      </c>
      <c r="Z509">
        <v>709.8</v>
      </c>
      <c r="AA509">
        <v>626.85</v>
      </c>
      <c r="AB509">
        <v>745.7</v>
      </c>
      <c r="AC509" s="1">
        <f>(Table2[[#This Row],[Close Price]]/Table2[[#This Row],[Day Low]])-1</f>
        <v>2.3339050033554631E-2</v>
      </c>
      <c r="AD509" s="1">
        <f>(Table2[[#This Row],[Day High]]/Table2[[#This Row],[Close Price]])-1</f>
        <v>2.491984844068762E-2</v>
      </c>
      <c r="AE509" s="1">
        <f>(Table2[[#This Row],[Close Price]]/Table2[[#This Row],[Current Week Low]])-1</f>
        <v>2.3339050033554631E-2</v>
      </c>
      <c r="AF509" s="1">
        <f>(Table2[[#This Row],[Current Week High]]/Table2[[#This Row],[Close Price]])-1</f>
        <v>3.4392305450305916E-2</v>
      </c>
      <c r="AG509" s="1">
        <f>(Table2[[#This Row],[Close Price]]/Table2[[#This Row],[Current Month Low]])-1</f>
        <v>9.4679747946079695E-2</v>
      </c>
      <c r="AH509" s="1">
        <f>(Table2[[#This Row],[Current Month High]]/Table2[[#This Row],[Close Price]])-1</f>
        <v>8.670941416496647E-2</v>
      </c>
      <c r="AI509">
        <v>12.015447391431</v>
      </c>
      <c r="AJ509">
        <v>29.0820165537998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0.09</v>
      </c>
      <c r="AM509" t="s">
        <v>3147</v>
      </c>
      <c r="AN509">
        <v>3.17</v>
      </c>
      <c r="AO509" t="s">
        <v>3147</v>
      </c>
      <c r="AP509">
        <v>-2.2009200778062E-2</v>
      </c>
      <c r="AQ509">
        <f>(Table2[[#This Row],[Sharpe Ratio]]-AVERAGE(Table2[Sharpe Ratio]))/_xlfn.STDEV.P(Table2[Sharpe Ratio])</f>
        <v>-0.93731093381226405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439</v>
      </c>
      <c r="AT509">
        <f>_xlfn.RANK.AVG(Table2[[#This Row],[6M Return vs Nifty Z-Score]],Table2[6M Return vs Nifty Z-Score])</f>
        <v>354</v>
      </c>
      <c r="AU509">
        <f>_xlfn.RANK.AVG(Table2[[#This Row],[Sharpe Ratio Z-Score]],Table2[Sharpe Ratio Z-Score])</f>
        <v>605</v>
      </c>
      <c r="AV509">
        <f>(Table2[[#This Row],[Rank 1Y]]+Table2[[#This Row],[Rank 6M]]+Table2[[#This Row],[Rank Sharpe]])/3</f>
        <v>466</v>
      </c>
    </row>
    <row r="510" spans="1:48" x14ac:dyDescent="0.3">
      <c r="A510" t="s">
        <v>440</v>
      </c>
      <c r="B510" t="s">
        <v>441</v>
      </c>
      <c r="C510" t="s">
        <v>3102</v>
      </c>
      <c r="D510" t="s">
        <v>27</v>
      </c>
      <c r="E510">
        <v>50845.425000000003</v>
      </c>
      <c r="F510">
        <v>1784.05</v>
      </c>
      <c r="G510">
        <v>-20.178279834504899</v>
      </c>
      <c r="H510">
        <f>(Table2[[#This Row],[1Y Return vs Nifty]]-AVERAGE(Table2[1Y Return vs Nifty]))/_xlfn.STDEV.P(Table2[1Y Return vs Nifty])</f>
        <v>-0.69319842003194665</v>
      </c>
      <c r="I510">
        <v>-9.0694463706073503</v>
      </c>
      <c r="J510">
        <f>(Table2[[#This Row],[1M Return vs Nifty]]-AVERAGE(Table2[1M Return vs Nifty]))/_xlfn.STDEV.P(Table2[1M Return vs Nifty])</f>
        <v>-0.85389535269475225</v>
      </c>
      <c r="K510">
        <v>-5.1516727494085597</v>
      </c>
      <c r="L510">
        <f>(Table2[[#This Row],[6M Return vs Nifty]]-AVERAGE(Table2[6M Return vs Nifty]))/_xlfn.STDEV.P(Table2[6M Return vs Nifty])</f>
        <v>-0.25527740606024141</v>
      </c>
      <c r="M510">
        <v>-4.2678184648568003</v>
      </c>
      <c r="N510">
        <f>(Table2[[#This Row],[1W Return vs Nifty]]-AVERAGE(Table2[1W Return vs Nifty]))/_xlfn.STDEV.P(Table2[1W Return vs Nifty])</f>
        <v>3.1549327288414308E-2</v>
      </c>
      <c r="O510">
        <v>1881.58</v>
      </c>
      <c r="P510">
        <v>1924.23525882331</v>
      </c>
      <c r="Q510">
        <v>1858.4017133175</v>
      </c>
      <c r="R510">
        <v>26.715131738819998</v>
      </c>
      <c r="S510" s="1">
        <f>(Table2[[#This Row],[Close Price]]-Table2[[#This Row],[20D EMA]])/Table2[[#This Row],[20D EMA]]</f>
        <v>-5.183409687602971E-2</v>
      </c>
      <c r="T510" s="1">
        <f>(Table2[[#This Row],[Close Price]]-Table2[[#This Row],[50D EMA]])/Table2[[#This Row],[50D EMA]]</f>
        <v>-7.2852453035828268E-2</v>
      </c>
      <c r="U510" s="1">
        <f>(Table2[[#This Row],[Close Price]]-Table2[[#This Row],[200D EMA]])/Table2[[#This Row],[200D EMA]]</f>
        <v>-4.0008418408510903E-2</v>
      </c>
      <c r="V510">
        <v>0.87298578173790997</v>
      </c>
      <c r="W510">
        <v>1761.4</v>
      </c>
      <c r="X510">
        <v>1798.4</v>
      </c>
      <c r="Y510">
        <v>1761.4</v>
      </c>
      <c r="Z510">
        <v>1813.35</v>
      </c>
      <c r="AA510">
        <v>1738.05</v>
      </c>
      <c r="AB510">
        <v>2175</v>
      </c>
      <c r="AC510" s="1">
        <f>(Table2[[#This Row],[Close Price]]/Table2[[#This Row],[Day Low]])-1</f>
        <v>1.2859089360735654E-2</v>
      </c>
      <c r="AD510" s="1">
        <f>(Table2[[#This Row],[Day High]]/Table2[[#This Row],[Close Price]])-1</f>
        <v>8.0434965387741197E-3</v>
      </c>
      <c r="AE510" s="1">
        <f>(Table2[[#This Row],[Close Price]]/Table2[[#This Row],[Current Week Low]])-1</f>
        <v>1.2859089360735654E-2</v>
      </c>
      <c r="AF510" s="1">
        <f>(Table2[[#This Row],[Current Week High]]/Table2[[#This Row],[Close Price]])-1</f>
        <v>1.6423306521678116E-2</v>
      </c>
      <c r="AG510" s="1">
        <f>(Table2[[#This Row],[Close Price]]/Table2[[#This Row],[Current Month Low]])-1</f>
        <v>2.646644227726469E-2</v>
      </c>
      <c r="AH510" s="1">
        <f>(Table2[[#This Row],[Current Month High]]/Table2[[#This Row],[Close Price]])-1</f>
        <v>0.2191362349709931</v>
      </c>
      <c r="AI510">
        <v>21.913623497099302</v>
      </c>
      <c r="AJ510">
        <v>12.5193150641733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-0.09</v>
      </c>
      <c r="AM510" t="s">
        <v>3146</v>
      </c>
      <c r="AN510">
        <v>-9.15</v>
      </c>
      <c r="AO510" t="s">
        <v>3146</v>
      </c>
      <c r="AP510">
        <v>2.3865534373304999E-2</v>
      </c>
      <c r="AQ510">
        <f>(Table2[[#This Row],[Sharpe Ratio]]-AVERAGE(Table2[Sharpe Ratio]))/_xlfn.STDEV.P(Table2[Sharpe Ratio])</f>
        <v>-0.39205660985881702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555</v>
      </c>
      <c r="AT510">
        <f>_xlfn.RANK.AVG(Table2[[#This Row],[6M Return vs Nifty Z-Score]],Table2[6M Return vs Nifty Z-Score])</f>
        <v>412</v>
      </c>
      <c r="AU510">
        <f>_xlfn.RANK.AVG(Table2[[#This Row],[Sharpe Ratio Z-Score]],Table2[Sharpe Ratio Z-Score])</f>
        <v>436</v>
      </c>
      <c r="AV510">
        <f>(Table2[[#This Row],[Rank 1Y]]+Table2[[#This Row],[Rank 6M]]+Table2[[#This Row],[Rank Sharpe]])/3</f>
        <v>467.66666666666669</v>
      </c>
    </row>
    <row r="511" spans="1:48" x14ac:dyDescent="0.3">
      <c r="A511" t="s">
        <v>1373</v>
      </c>
      <c r="B511" t="s">
        <v>1374</v>
      </c>
      <c r="C511" t="s">
        <v>3101</v>
      </c>
      <c r="D511" t="s">
        <v>24</v>
      </c>
      <c r="E511">
        <v>7807.6731870269996</v>
      </c>
      <c r="F511">
        <v>206.73</v>
      </c>
      <c r="G511">
        <v>-39.651904893866003</v>
      </c>
      <c r="H511">
        <f>(Table2[[#This Row],[1Y Return vs Nifty]]-AVERAGE(Table2[1Y Return vs Nifty]))/_xlfn.STDEV.P(Table2[1Y Return vs Nifty])</f>
        <v>-1.039902661373473</v>
      </c>
      <c r="I511">
        <v>-7.7749673063018303</v>
      </c>
      <c r="J511">
        <f>(Table2[[#This Row],[1M Return vs Nifty]]-AVERAGE(Table2[1M Return vs Nifty]))/_xlfn.STDEV.P(Table2[1M Return vs Nifty])</f>
        <v>-0.70424586846029225</v>
      </c>
      <c r="K511">
        <v>-18.8490149211699</v>
      </c>
      <c r="L511">
        <f>(Table2[[#This Row],[6M Return vs Nifty]]-AVERAGE(Table2[6M Return vs Nifty]))/_xlfn.STDEV.P(Table2[6M Return vs Nifty])</f>
        <v>-0.74926807714451238</v>
      </c>
      <c r="M511">
        <v>-7.4221213881007699</v>
      </c>
      <c r="N511">
        <f>(Table2[[#This Row],[1W Return vs Nifty]]-AVERAGE(Table2[1W Return vs Nifty]))/_xlfn.STDEV.P(Table2[1W Return vs Nifty])</f>
        <v>-0.65506169509960699</v>
      </c>
      <c r="O511">
        <v>218.24</v>
      </c>
      <c r="P511">
        <v>223.11830245420299</v>
      </c>
      <c r="Q511">
        <v>223.11903622905101</v>
      </c>
      <c r="R511">
        <v>32.009048535790399</v>
      </c>
      <c r="S511" s="1">
        <f>(Table2[[#This Row],[Close Price]]-Table2[[#This Row],[20D EMA]])/Table2[[#This Row],[20D EMA]]</f>
        <v>-5.2740102639296273E-2</v>
      </c>
      <c r="T511" s="1">
        <f>(Table2[[#This Row],[Close Price]]-Table2[[#This Row],[50D EMA]])/Table2[[#This Row],[50D EMA]]</f>
        <v>-7.3451179369594055E-2</v>
      </c>
      <c r="U511" s="1">
        <f>(Table2[[#This Row],[Close Price]]-Table2[[#This Row],[200D EMA]])/Table2[[#This Row],[200D EMA]]</f>
        <v>-7.3454226524294647E-2</v>
      </c>
      <c r="V511">
        <v>0.65309442654576799</v>
      </c>
      <c r="W511">
        <v>200.25</v>
      </c>
      <c r="X511">
        <v>208.29</v>
      </c>
      <c r="Y511">
        <v>200.15</v>
      </c>
      <c r="Z511">
        <v>208.29</v>
      </c>
      <c r="AA511">
        <v>200.15</v>
      </c>
      <c r="AB511">
        <v>240.55</v>
      </c>
      <c r="AC511" s="1">
        <f>(Table2[[#This Row],[Close Price]]/Table2[[#This Row],[Day Low]])-1</f>
        <v>3.2359550561797734E-2</v>
      </c>
      <c r="AD511" s="1">
        <f>(Table2[[#This Row],[Day High]]/Table2[[#This Row],[Close Price]])-1</f>
        <v>7.5460745900450821E-3</v>
      </c>
      <c r="AE511" s="1">
        <f>(Table2[[#This Row],[Close Price]]/Table2[[#This Row],[Current Week Low]])-1</f>
        <v>3.2875343492380527E-2</v>
      </c>
      <c r="AF511" s="1">
        <f>(Table2[[#This Row],[Current Week High]]/Table2[[#This Row],[Close Price]])-1</f>
        <v>7.5460745900450821E-3</v>
      </c>
      <c r="AG511" s="1">
        <f>(Table2[[#This Row],[Close Price]]/Table2[[#This Row],[Current Month Low]])-1</f>
        <v>3.2875343492380527E-2</v>
      </c>
      <c r="AH511" s="1">
        <f>(Table2[[#This Row],[Current Month High]]/Table2[[#This Row],[Close Price]])-1</f>
        <v>0.16359502733033437</v>
      </c>
      <c r="AI511">
        <v>38.610748319063497</v>
      </c>
      <c r="AJ511">
        <v>7.6718749999999902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-0.12</v>
      </c>
      <c r="AM511" t="s">
        <v>3146</v>
      </c>
      <c r="AN511">
        <v>-9.41</v>
      </c>
      <c r="AO511" t="s">
        <v>3146</v>
      </c>
      <c r="AP511">
        <v>0.11570361574709</v>
      </c>
      <c r="AQ511">
        <f>(Table2[[#This Row],[Sharpe Ratio]]-AVERAGE(Table2[Sharpe Ratio]))/_xlfn.STDEV.P(Table2[Sharpe Ratio])</f>
        <v>0.69950524455665508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665</v>
      </c>
      <c r="AT511">
        <f>_xlfn.RANK.AVG(Table2[[#This Row],[6M Return vs Nifty Z-Score]],Table2[6M Return vs Nifty Z-Score])</f>
        <v>573</v>
      </c>
      <c r="AU511">
        <f>_xlfn.RANK.AVG(Table2[[#This Row],[Sharpe Ratio Z-Score]],Table2[Sharpe Ratio Z-Score])</f>
        <v>167</v>
      </c>
      <c r="AV511">
        <f>(Table2[[#This Row],[Rank 1Y]]+Table2[[#This Row],[Rank 6M]]+Table2[[#This Row],[Rank Sharpe]])/3</f>
        <v>468.33333333333331</v>
      </c>
    </row>
    <row r="512" spans="1:48" x14ac:dyDescent="0.3">
      <c r="A512" t="s">
        <v>1533</v>
      </c>
      <c r="B512" t="s">
        <v>1534</v>
      </c>
      <c r="C512" t="s">
        <v>3101</v>
      </c>
      <c r="D512" t="s">
        <v>24</v>
      </c>
      <c r="E512">
        <v>6334.0151752350002</v>
      </c>
      <c r="F512">
        <v>24.21</v>
      </c>
      <c r="G512">
        <v>-19.771514302897501</v>
      </c>
      <c r="H512">
        <f>(Table2[[#This Row],[1Y Return vs Nifty]]-AVERAGE(Table2[1Y Return vs Nifty]))/_xlfn.STDEV.P(Table2[1Y Return vs Nifty])</f>
        <v>-0.68595645380275538</v>
      </c>
      <c r="I512">
        <v>2.5560838593333801</v>
      </c>
      <c r="J512">
        <f>(Table2[[#This Row],[1M Return vs Nifty]]-AVERAGE(Table2[1M Return vs Nifty]))/_xlfn.STDEV.P(Table2[1M Return vs Nifty])</f>
        <v>0.4900851340009677</v>
      </c>
      <c r="K512">
        <v>-30.0818839235619</v>
      </c>
      <c r="L512">
        <f>(Table2[[#This Row],[6M Return vs Nifty]]-AVERAGE(Table2[6M Return vs Nifty]))/_xlfn.STDEV.P(Table2[6M Return vs Nifty])</f>
        <v>-1.1543782384525287</v>
      </c>
      <c r="M512">
        <v>-3.6134419903410699</v>
      </c>
      <c r="N512">
        <f>(Table2[[#This Row],[1W Return vs Nifty]]-AVERAGE(Table2[1W Return vs Nifty]))/_xlfn.STDEV.P(Table2[1W Return vs Nifty])</f>
        <v>0.17399033917824266</v>
      </c>
      <c r="O512">
        <v>24.15</v>
      </c>
      <c r="P512">
        <v>24.710025184243701</v>
      </c>
      <c r="Q512">
        <v>25.564608812709299</v>
      </c>
      <c r="R512">
        <v>52.496689215106102</v>
      </c>
      <c r="S512" s="1">
        <f>(Table2[[#This Row],[Close Price]]-Table2[[#This Row],[20D EMA]])/Table2[[#This Row],[20D EMA]]</f>
        <v>2.4844720496895352E-3</v>
      </c>
      <c r="T512" s="1">
        <f>(Table2[[#This Row],[Close Price]]-Table2[[#This Row],[50D EMA]])/Table2[[#This Row],[50D EMA]]</f>
        <v>-2.023572135258447E-2</v>
      </c>
      <c r="U512" s="1">
        <f>(Table2[[#This Row],[Close Price]]-Table2[[#This Row],[200D EMA]])/Table2[[#This Row],[200D EMA]]</f>
        <v>-5.2987660504934538E-2</v>
      </c>
      <c r="V512">
        <v>1.4868473004482701</v>
      </c>
      <c r="W512">
        <v>23.59</v>
      </c>
      <c r="X512">
        <v>24.5</v>
      </c>
      <c r="Y512">
        <v>22.46</v>
      </c>
      <c r="Z512">
        <v>24.5</v>
      </c>
      <c r="AA512">
        <v>22.41</v>
      </c>
      <c r="AB512">
        <v>26.29</v>
      </c>
      <c r="AC512" s="1">
        <f>(Table2[[#This Row],[Close Price]]/Table2[[#This Row],[Day Low]])-1</f>
        <v>2.6282323018228082E-2</v>
      </c>
      <c r="AD512" s="1">
        <f>(Table2[[#This Row],[Day High]]/Table2[[#This Row],[Close Price]])-1</f>
        <v>1.1978521272201448E-2</v>
      </c>
      <c r="AE512" s="1">
        <f>(Table2[[#This Row],[Close Price]]/Table2[[#This Row],[Current Week Low]])-1</f>
        <v>7.7916295636687449E-2</v>
      </c>
      <c r="AF512" s="1">
        <f>(Table2[[#This Row],[Current Week High]]/Table2[[#This Row],[Close Price]])-1</f>
        <v>1.1978521272201448E-2</v>
      </c>
      <c r="AG512" s="1">
        <f>(Table2[[#This Row],[Close Price]]/Table2[[#This Row],[Current Month Low]])-1</f>
        <v>8.032128514056236E-2</v>
      </c>
      <c r="AH512" s="1">
        <f>(Table2[[#This Row],[Current Month High]]/Table2[[#This Row],[Close Price]])-1</f>
        <v>8.5914911193721633E-2</v>
      </c>
      <c r="AI512">
        <v>52.340871819022802</v>
      </c>
      <c r="AJ512">
        <v>14.0925096030729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-7.0000000000000007E-2</v>
      </c>
      <c r="AM512" t="s">
        <v>3146</v>
      </c>
      <c r="AN512">
        <v>1.47</v>
      </c>
      <c r="AO512" t="s">
        <v>3147</v>
      </c>
      <c r="AP512">
        <v>0.11057111104690601</v>
      </c>
      <c r="AQ512">
        <f>(Table2[[#This Row],[Sharpe Ratio]]-AVERAGE(Table2[Sharpe Ratio]))/_xlfn.STDEV.P(Table2[Sharpe Ratio])</f>
        <v>0.63850172331009547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551</v>
      </c>
      <c r="AT512">
        <f>_xlfn.RANK.AVG(Table2[[#This Row],[6M Return vs Nifty Z-Score]],Table2[6M Return vs Nifty Z-Score])</f>
        <v>669</v>
      </c>
      <c r="AU512">
        <f>_xlfn.RANK.AVG(Table2[[#This Row],[Sharpe Ratio Z-Score]],Table2[Sharpe Ratio Z-Score])</f>
        <v>185</v>
      </c>
      <c r="AV512">
        <f>(Table2[[#This Row],[Rank 1Y]]+Table2[[#This Row],[Rank 6M]]+Table2[[#This Row],[Rank Sharpe]])/3</f>
        <v>468.33333333333331</v>
      </c>
    </row>
    <row r="513" spans="1:48" x14ac:dyDescent="0.3">
      <c r="A513" t="s">
        <v>2149</v>
      </c>
      <c r="B513" t="s">
        <v>2150</v>
      </c>
      <c r="C513" t="s">
        <v>3099</v>
      </c>
      <c r="D513" t="s">
        <v>67</v>
      </c>
      <c r="E513">
        <v>2700.011231513</v>
      </c>
      <c r="F513">
        <v>204.17</v>
      </c>
      <c r="G513">
        <v>-3.04190337407075</v>
      </c>
      <c r="H513">
        <f>(Table2[[#This Row],[1Y Return vs Nifty]]-AVERAGE(Table2[1Y Return vs Nifty]))/_xlfn.STDEV.P(Table2[1Y Return vs Nifty])</f>
        <v>-0.38810605115111468</v>
      </c>
      <c r="I513">
        <v>-8.6472467626966498</v>
      </c>
      <c r="J513">
        <f>(Table2[[#This Row],[1M Return vs Nifty]]-AVERAGE(Table2[1M Return vs Nifty]))/_xlfn.STDEV.P(Table2[1M Return vs Nifty])</f>
        <v>-0.80508656519866073</v>
      </c>
      <c r="K513">
        <v>-10.7364065192707</v>
      </c>
      <c r="L513">
        <f>(Table2[[#This Row],[6M Return vs Nifty]]-AVERAGE(Table2[6M Return vs Nifty]))/_xlfn.STDEV.P(Table2[6M Return vs Nifty])</f>
        <v>-0.45668920903679178</v>
      </c>
      <c r="M513">
        <v>-4.73794872824132</v>
      </c>
      <c r="N513">
        <f>(Table2[[#This Row],[1W Return vs Nifty]]-AVERAGE(Table2[1W Return vs Nifty]))/_xlfn.STDEV.P(Table2[1W Return vs Nifty])</f>
        <v>-7.078599961355049E-2</v>
      </c>
      <c r="O513">
        <v>213.83</v>
      </c>
      <c r="P513">
        <v>226.52224997362401</v>
      </c>
      <c r="Q513">
        <v>214.43412142168799</v>
      </c>
      <c r="R513">
        <v>43.0658634196229</v>
      </c>
      <c r="S513" s="1">
        <f>(Table2[[#This Row],[Close Price]]-Table2[[#This Row],[20D EMA]])/Table2[[#This Row],[20D EMA]]</f>
        <v>-4.5176074451667325E-2</v>
      </c>
      <c r="T513" s="1">
        <f>(Table2[[#This Row],[Close Price]]-Table2[[#This Row],[50D EMA]])/Table2[[#This Row],[50D EMA]]</f>
        <v>-9.8675737046699366E-2</v>
      </c>
      <c r="U513" s="1">
        <f>(Table2[[#This Row],[Close Price]]-Table2[[#This Row],[200D EMA]])/Table2[[#This Row],[200D EMA]]</f>
        <v>-4.7866082849302938E-2</v>
      </c>
      <c r="V513">
        <v>0.48389220707046698</v>
      </c>
      <c r="W513">
        <v>197</v>
      </c>
      <c r="X513">
        <v>205.75</v>
      </c>
      <c r="Y513">
        <v>189.05</v>
      </c>
      <c r="Z513">
        <v>205.75</v>
      </c>
      <c r="AA513">
        <v>188</v>
      </c>
      <c r="AB513">
        <v>246.5</v>
      </c>
      <c r="AC513" s="1">
        <f>(Table2[[#This Row],[Close Price]]/Table2[[#This Row],[Day Low]])-1</f>
        <v>3.639593908629446E-2</v>
      </c>
      <c r="AD513" s="1">
        <f>(Table2[[#This Row],[Day High]]/Table2[[#This Row],[Close Price]])-1</f>
        <v>7.7386491649116262E-3</v>
      </c>
      <c r="AE513" s="1">
        <f>(Table2[[#This Row],[Close Price]]/Table2[[#This Row],[Current Week Low]])-1</f>
        <v>7.9978841576302528E-2</v>
      </c>
      <c r="AF513" s="1">
        <f>(Table2[[#This Row],[Current Week High]]/Table2[[#This Row],[Close Price]])-1</f>
        <v>7.7386491649116262E-3</v>
      </c>
      <c r="AG513" s="1">
        <f>(Table2[[#This Row],[Close Price]]/Table2[[#This Row],[Current Month Low]])-1</f>
        <v>8.6010638297872255E-2</v>
      </c>
      <c r="AH513" s="1">
        <f>(Table2[[#This Row],[Current Month High]]/Table2[[#This Row],[Close Price]])-1</f>
        <v>0.20732722731057462</v>
      </c>
      <c r="AI513">
        <v>43.777244453151802</v>
      </c>
      <c r="AJ513">
        <v>30.251993620414598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</v>
      </c>
      <c r="AM513" t="s">
        <v>3146</v>
      </c>
      <c r="AN513">
        <v>-6.25</v>
      </c>
      <c r="AO513" t="s">
        <v>3146</v>
      </c>
      <c r="AP513">
        <v>9.5070926160279994E-3</v>
      </c>
      <c r="AQ513">
        <f>(Table2[[#This Row],[Sharpe Ratio]]-AVERAGE(Table2[Sharpe Ratio]))/_xlfn.STDEV.P(Table2[Sharpe Ratio])</f>
        <v>-0.56271704915196286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441</v>
      </c>
      <c r="AT513">
        <f>_xlfn.RANK.AVG(Table2[[#This Row],[6M Return vs Nifty Z-Score]],Table2[6M Return vs Nifty Z-Score])</f>
        <v>488</v>
      </c>
      <c r="AU513">
        <f>_xlfn.RANK.AVG(Table2[[#This Row],[Sharpe Ratio Z-Score]],Table2[Sharpe Ratio Z-Score])</f>
        <v>478</v>
      </c>
      <c r="AV513">
        <f>(Table2[[#This Row],[Rank 1Y]]+Table2[[#This Row],[Rank 6M]]+Table2[[#This Row],[Rank Sharpe]])/3</f>
        <v>469</v>
      </c>
    </row>
    <row r="514" spans="1:48" x14ac:dyDescent="0.3">
      <c r="A514" t="s">
        <v>303</v>
      </c>
      <c r="B514" t="s">
        <v>304</v>
      </c>
      <c r="C514" t="s">
        <v>3101</v>
      </c>
      <c r="D514" t="s">
        <v>34</v>
      </c>
      <c r="E514">
        <v>88496.389801950994</v>
      </c>
      <c r="F514">
        <v>115.93</v>
      </c>
      <c r="G514">
        <v>-12.174614776089999</v>
      </c>
      <c r="H514">
        <f>(Table2[[#This Row],[1Y Return vs Nifty]]-AVERAGE(Table2[1Y Return vs Nifty]))/_xlfn.STDEV.P(Table2[1Y Return vs Nifty])</f>
        <v>-0.55070288499053921</v>
      </c>
      <c r="I514">
        <v>-1.6510001937077901</v>
      </c>
      <c r="J514">
        <f>(Table2[[#This Row],[1M Return vs Nifty]]-AVERAGE(Table2[1M Return vs Nifty]))/_xlfn.STDEV.P(Table2[1M Return vs Nifty])</f>
        <v>3.7211780057407463E-3</v>
      </c>
      <c r="K514">
        <v>-34.094365720940701</v>
      </c>
      <c r="L514">
        <f>(Table2[[#This Row],[6M Return vs Nifty]]-AVERAGE(Table2[6M Return vs Nifty]))/_xlfn.STDEV.P(Table2[6M Return vs Nifty])</f>
        <v>-1.2990872302368595</v>
      </c>
      <c r="M514">
        <v>-5.1191861954019303E-3</v>
      </c>
      <c r="N514">
        <f>(Table2[[#This Row],[1W Return vs Nifty]]-AVERAGE(Table2[1W Return vs Nifty]))/_xlfn.STDEV.P(Table2[1W Return vs Nifty])</f>
        <v>0.95942987049393735</v>
      </c>
      <c r="O514">
        <v>114.03</v>
      </c>
      <c r="P514">
        <v>119.088157692614</v>
      </c>
      <c r="Q514">
        <v>125.752157470547</v>
      </c>
      <c r="R514">
        <v>63.135843934407298</v>
      </c>
      <c r="S514" s="1">
        <f>(Table2[[#This Row],[Close Price]]-Table2[[#This Row],[20D EMA]])/Table2[[#This Row],[20D EMA]]</f>
        <v>1.6662281855652071E-2</v>
      </c>
      <c r="T514" s="1">
        <f>(Table2[[#This Row],[Close Price]]-Table2[[#This Row],[50D EMA]])/Table2[[#This Row],[50D EMA]]</f>
        <v>-2.6519494077368453E-2</v>
      </c>
      <c r="U514" s="1">
        <f>(Table2[[#This Row],[Close Price]]-Table2[[#This Row],[200D EMA]])/Table2[[#This Row],[200D EMA]]</f>
        <v>-7.8107268043075051E-2</v>
      </c>
      <c r="V514">
        <v>0.98690805979802598</v>
      </c>
      <c r="W514">
        <v>111.57</v>
      </c>
      <c r="X514">
        <v>116.2</v>
      </c>
      <c r="Y514">
        <v>108.16</v>
      </c>
      <c r="Z514">
        <v>116.2</v>
      </c>
      <c r="AA514">
        <v>106.68</v>
      </c>
      <c r="AB514">
        <v>123.64</v>
      </c>
      <c r="AC514" s="1">
        <f>(Table2[[#This Row],[Close Price]]/Table2[[#This Row],[Day Low]])-1</f>
        <v>3.907860535986396E-2</v>
      </c>
      <c r="AD514" s="1">
        <f>(Table2[[#This Row],[Day High]]/Table2[[#This Row],[Close Price]])-1</f>
        <v>2.328991632881916E-3</v>
      </c>
      <c r="AE514" s="1">
        <f>(Table2[[#This Row],[Close Price]]/Table2[[#This Row],[Current Week Low]])-1</f>
        <v>7.1838017751479466E-2</v>
      </c>
      <c r="AF514" s="1">
        <f>(Table2[[#This Row],[Current Week High]]/Table2[[#This Row],[Close Price]])-1</f>
        <v>2.328991632881916E-3</v>
      </c>
      <c r="AG514" s="1">
        <f>(Table2[[#This Row],[Close Price]]/Table2[[#This Row],[Current Month Low]])-1</f>
        <v>8.6707911511061164E-2</v>
      </c>
      <c r="AH514" s="1">
        <f>(Table2[[#This Row],[Current Month High]]/Table2[[#This Row],[Close Price]])-1</f>
        <v>6.6505649961183355E-2</v>
      </c>
      <c r="AI514">
        <v>48.796687656344297</v>
      </c>
      <c r="AJ514">
        <v>16.923852748361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-0.09</v>
      </c>
      <c r="AM514" t="s">
        <v>3146</v>
      </c>
      <c r="AN514">
        <v>1.59</v>
      </c>
      <c r="AO514" t="s">
        <v>3147</v>
      </c>
      <c r="AP514">
        <v>9.9461923309537001E-2</v>
      </c>
      <c r="AQ514">
        <f>(Table2[[#This Row],[Sharpe Ratio]]-AVERAGE(Table2[Sharpe Ratio]))/_xlfn.STDEV.P(Table2[Sharpe Ratio])</f>
        <v>0.5064610122427845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500</v>
      </c>
      <c r="AT514">
        <f>_xlfn.RANK.AVG(Table2[[#This Row],[6M Return vs Nifty Z-Score]],Table2[6M Return vs Nifty Z-Score])</f>
        <v>696</v>
      </c>
      <c r="AU514">
        <f>_xlfn.RANK.AVG(Table2[[#This Row],[Sharpe Ratio Z-Score]],Table2[Sharpe Ratio Z-Score])</f>
        <v>214</v>
      </c>
      <c r="AV514">
        <f>(Table2[[#This Row],[Rank 1Y]]+Table2[[#This Row],[Rank 6M]]+Table2[[#This Row],[Rank Sharpe]])/3</f>
        <v>470</v>
      </c>
    </row>
    <row r="515" spans="1:48" x14ac:dyDescent="0.3">
      <c r="A515" t="s">
        <v>22</v>
      </c>
      <c r="B515" t="s">
        <v>23</v>
      </c>
      <c r="C515" t="s">
        <v>3101</v>
      </c>
      <c r="D515" t="s">
        <v>24</v>
      </c>
      <c r="E515">
        <v>1336795.7762214399</v>
      </c>
      <c r="F515">
        <v>1751.85</v>
      </c>
      <c r="G515">
        <v>-10.491697868340299</v>
      </c>
      <c r="H515">
        <f>(Table2[[#This Row],[1Y Return vs Nifty]]-AVERAGE(Table2[1Y Return vs Nifty]))/_xlfn.STDEV.P(Table2[1Y Return vs Nifty])</f>
        <v>-0.52074059353409019</v>
      </c>
      <c r="I515">
        <v>6.3845379160474396</v>
      </c>
      <c r="J515">
        <f>(Table2[[#This Row],[1M Return vs Nifty]]-AVERAGE(Table2[1M Return vs Nifty]))/_xlfn.STDEV.P(Table2[1M Return vs Nifty])</f>
        <v>0.93267720891409589</v>
      </c>
      <c r="K515">
        <v>6.4845321165383103</v>
      </c>
      <c r="L515">
        <f>(Table2[[#This Row],[6M Return vs Nifty]]-AVERAGE(Table2[6M Return vs Nifty]))/_xlfn.STDEV.P(Table2[6M Return vs Nifty])</f>
        <v>0.16437894613731763</v>
      </c>
      <c r="M515">
        <v>0.49945062607804602</v>
      </c>
      <c r="N515">
        <f>(Table2[[#This Row],[1W Return vs Nifty]]-AVERAGE(Table2[1W Return vs Nifty]))/_xlfn.STDEV.P(Table2[1W Return vs Nifty])</f>
        <v>1.0692618058221119</v>
      </c>
      <c r="O515">
        <v>1710.4</v>
      </c>
      <c r="P515">
        <v>1685.5320221987599</v>
      </c>
      <c r="Q515">
        <v>1613.6030836574</v>
      </c>
      <c r="R515">
        <v>64.876815125466706</v>
      </c>
      <c r="S515" s="1">
        <f>(Table2[[#This Row],[Close Price]]-Table2[[#This Row],[20D EMA]])/Table2[[#This Row],[20D EMA]]</f>
        <v>2.4234097287184175E-2</v>
      </c>
      <c r="T515" s="1">
        <f>(Table2[[#This Row],[Close Price]]-Table2[[#This Row],[50D EMA]])/Table2[[#This Row],[50D EMA]]</f>
        <v>3.9345427394923548E-2</v>
      </c>
      <c r="U515" s="1">
        <f>(Table2[[#This Row],[Close Price]]-Table2[[#This Row],[200D EMA]])/Table2[[#This Row],[200D EMA]]</f>
        <v>8.5675912337282348E-2</v>
      </c>
      <c r="V515">
        <v>0.73022956047420096</v>
      </c>
      <c r="W515">
        <v>1725.1</v>
      </c>
      <c r="X515">
        <v>1764</v>
      </c>
      <c r="Y515">
        <v>1725.1</v>
      </c>
      <c r="Z515">
        <v>1764</v>
      </c>
      <c r="AA515">
        <v>1613</v>
      </c>
      <c r="AB515">
        <v>1768.65</v>
      </c>
      <c r="AC515" s="1">
        <f>(Table2[[#This Row],[Close Price]]/Table2[[#This Row],[Day Low]])-1</f>
        <v>1.5506347458118297E-2</v>
      </c>
      <c r="AD515" s="1">
        <f>(Table2[[#This Row],[Day High]]/Table2[[#This Row],[Close Price]])-1</f>
        <v>6.9355253018237306E-3</v>
      </c>
      <c r="AE515" s="1">
        <f>(Table2[[#This Row],[Close Price]]/Table2[[#This Row],[Current Week Low]])-1</f>
        <v>1.5506347458118297E-2</v>
      </c>
      <c r="AF515" s="1">
        <f>(Table2[[#This Row],[Current Week High]]/Table2[[#This Row],[Close Price]])-1</f>
        <v>6.9355253018237306E-3</v>
      </c>
      <c r="AG515" s="1">
        <f>(Table2[[#This Row],[Close Price]]/Table2[[#This Row],[Current Month Low]])-1</f>
        <v>8.6081835089894643E-2</v>
      </c>
      <c r="AH515" s="1">
        <f>(Table2[[#This Row],[Current Month High]]/Table2[[#This Row],[Close Price]])-1</f>
        <v>9.5898621457317645E-3</v>
      </c>
      <c r="AI515">
        <v>2.4060279133487401</v>
      </c>
      <c r="AJ515">
        <v>28.477136885336002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0.02</v>
      </c>
      <c r="AM515" t="s">
        <v>3147</v>
      </c>
      <c r="AN515">
        <v>6.11</v>
      </c>
      <c r="AO515" t="s">
        <v>3147</v>
      </c>
      <c r="AP515">
        <v>-4.9794177592199E-2</v>
      </c>
      <c r="AQ515">
        <f>(Table2[[#This Row],[Sharpe Ratio]]-AVERAGE(Table2[Sharpe Ratio]))/_xlfn.STDEV.P(Table2[Sharpe Ratio])</f>
        <v>-1.267555428932865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0.37802193840657017</v>
      </c>
      <c r="AS515">
        <f>_xlfn.RANK.AVG(Table2[[#This Row],[1Y Return vs Nifty Z-Score]],Table2[1Y Return vs Nifty Z-Score])</f>
        <v>491</v>
      </c>
      <c r="AT515">
        <f>_xlfn.RANK.AVG(Table2[[#This Row],[6M Return vs Nifty Z-Score]],Table2[6M Return vs Nifty Z-Score])</f>
        <v>264</v>
      </c>
      <c r="AU515">
        <f>_xlfn.RANK.AVG(Table2[[#This Row],[Sharpe Ratio Z-Score]],Table2[Sharpe Ratio Z-Score])</f>
        <v>657</v>
      </c>
      <c r="AV515">
        <f>(Table2[[#This Row],[Rank 1Y]]+Table2[[#This Row],[Rank 6M]]+Table2[[#This Row],[Rank Sharpe]])/3</f>
        <v>470.66666666666669</v>
      </c>
    </row>
    <row r="516" spans="1:48" x14ac:dyDescent="0.3">
      <c r="A516" t="s">
        <v>1276</v>
      </c>
      <c r="B516" t="s">
        <v>1277</v>
      </c>
      <c r="C516" t="s">
        <v>3100</v>
      </c>
      <c r="D516" t="s">
        <v>21</v>
      </c>
      <c r="E516">
        <v>8725.7253489499999</v>
      </c>
      <c r="F516">
        <v>2826.35</v>
      </c>
      <c r="G516">
        <v>-3.1497626883496301</v>
      </c>
      <c r="H516">
        <f>(Table2[[#This Row],[1Y Return vs Nifty]]-AVERAGE(Table2[1Y Return vs Nifty]))/_xlfn.STDEV.P(Table2[1Y Return vs Nifty])</f>
        <v>-0.39002635523495549</v>
      </c>
      <c r="I516">
        <v>9.53468022906047</v>
      </c>
      <c r="J516">
        <f>(Table2[[#This Row],[1M Return vs Nifty]]-AVERAGE(Table2[1M Return vs Nifty]))/_xlfn.STDEV.P(Table2[1M Return vs Nifty])</f>
        <v>1.29685240912134</v>
      </c>
      <c r="K516">
        <v>-3.3868366095127298</v>
      </c>
      <c r="L516">
        <f>(Table2[[#This Row],[6M Return vs Nifty]]-AVERAGE(Table2[6M Return vs Nifty]))/_xlfn.STDEV.P(Table2[6M Return vs Nifty])</f>
        <v>-0.19162910274938022</v>
      </c>
      <c r="M516">
        <v>-5.3754829315662302</v>
      </c>
      <c r="N516">
        <f>(Table2[[#This Row],[1W Return vs Nifty]]-AVERAGE(Table2[1W Return vs Nifty]))/_xlfn.STDEV.P(Table2[1W Return vs Nifty])</f>
        <v>-0.20956088008763882</v>
      </c>
      <c r="O516">
        <v>2773.44</v>
      </c>
      <c r="P516">
        <v>2762.6424886385898</v>
      </c>
      <c r="Q516">
        <v>2674.6212295560399</v>
      </c>
      <c r="R516">
        <v>54.420873458246298</v>
      </c>
      <c r="S516" s="1">
        <f>(Table2[[#This Row],[Close Price]]-Table2[[#This Row],[20D EMA]])/Table2[[#This Row],[20D EMA]]</f>
        <v>1.907739125418248E-2</v>
      </c>
      <c r="T516" s="1">
        <f>(Table2[[#This Row],[Close Price]]-Table2[[#This Row],[50D EMA]])/Table2[[#This Row],[50D EMA]]</f>
        <v>2.3060353130529267E-2</v>
      </c>
      <c r="U516" s="1">
        <f>(Table2[[#This Row],[Close Price]]-Table2[[#This Row],[200D EMA]])/Table2[[#This Row],[200D EMA]]</f>
        <v>5.6729068313402062E-2</v>
      </c>
      <c r="V516">
        <v>1.95988349371146</v>
      </c>
      <c r="W516">
        <v>2740.05</v>
      </c>
      <c r="X516">
        <v>2839.8</v>
      </c>
      <c r="Y516">
        <v>2622.65</v>
      </c>
      <c r="Z516">
        <v>2839.8</v>
      </c>
      <c r="AA516">
        <v>2583.9499999999998</v>
      </c>
      <c r="AB516">
        <v>3057.5</v>
      </c>
      <c r="AC516" s="1">
        <f>(Table2[[#This Row],[Close Price]]/Table2[[#This Row],[Day Low]])-1</f>
        <v>3.1495775624532207E-2</v>
      </c>
      <c r="AD516" s="1">
        <f>(Table2[[#This Row],[Day High]]/Table2[[#This Row],[Close Price]])-1</f>
        <v>4.7587878359014457E-3</v>
      </c>
      <c r="AE516" s="1">
        <f>(Table2[[#This Row],[Close Price]]/Table2[[#This Row],[Current Week Low]])-1</f>
        <v>7.7669532724534251E-2</v>
      </c>
      <c r="AF516" s="1">
        <f>(Table2[[#This Row],[Current Week High]]/Table2[[#This Row],[Close Price]])-1</f>
        <v>4.7587878359014457E-3</v>
      </c>
      <c r="AG516" s="1">
        <f>(Table2[[#This Row],[Close Price]]/Table2[[#This Row],[Current Month Low]])-1</f>
        <v>9.3809864741964955E-2</v>
      </c>
      <c r="AH516" s="1">
        <f>(Table2[[#This Row],[Current Month High]]/Table2[[#This Row],[Close Price]])-1</f>
        <v>8.1783926265324602E-2</v>
      </c>
      <c r="AI516">
        <v>11.274258319033301</v>
      </c>
      <c r="AJ516">
        <v>32.223807630230802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-0.04</v>
      </c>
      <c r="AM516" t="s">
        <v>3146</v>
      </c>
      <c r="AN516">
        <v>4.3</v>
      </c>
      <c r="AO516" t="s">
        <v>3147</v>
      </c>
      <c r="AP516">
        <v>-1.0018558571593001E-2</v>
      </c>
      <c r="AQ516">
        <f>(Table2[[#This Row],[Sharpe Ratio]]-AVERAGE(Table2[Sharpe Ratio]))/_xlfn.STDEV.P(Table2[Sharpe Ratio])</f>
        <v>-0.79479350044761399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-0.28915742939824851</v>
      </c>
      <c r="AS516">
        <f>_xlfn.RANK.AVG(Table2[[#This Row],[1Y Return vs Nifty Z-Score]],Table2[1Y Return vs Nifty Z-Score])</f>
        <v>442</v>
      </c>
      <c r="AT516">
        <f>_xlfn.RANK.AVG(Table2[[#This Row],[6M Return vs Nifty Z-Score]],Table2[6M Return vs Nifty Z-Score])</f>
        <v>394</v>
      </c>
      <c r="AU516">
        <f>_xlfn.RANK.AVG(Table2[[#This Row],[Sharpe Ratio Z-Score]],Table2[Sharpe Ratio Z-Score])</f>
        <v>576</v>
      </c>
      <c r="AV516">
        <f>(Table2[[#This Row],[Rank 1Y]]+Table2[[#This Row],[Rank 6M]]+Table2[[#This Row],[Rank Sharpe]])/3</f>
        <v>470.66666666666669</v>
      </c>
    </row>
    <row r="517" spans="1:48" x14ac:dyDescent="0.3">
      <c r="A517" t="s">
        <v>1729</v>
      </c>
      <c r="B517" t="s">
        <v>1730</v>
      </c>
      <c r="C517" t="s">
        <v>3111</v>
      </c>
      <c r="D517" t="s">
        <v>813</v>
      </c>
      <c r="E517">
        <v>4593.0090797250004</v>
      </c>
      <c r="F517">
        <v>374.55</v>
      </c>
      <c r="G517">
        <v>-23.772065036317301</v>
      </c>
      <c r="H517">
        <f>(Table2[[#This Row],[1Y Return vs Nifty]]-AVERAGE(Table2[1Y Return vs Nifty]))/_xlfn.STDEV.P(Table2[1Y Return vs Nifty])</f>
        <v>-0.75718140050634075</v>
      </c>
      <c r="I517">
        <v>4.32508945520261</v>
      </c>
      <c r="J517">
        <f>(Table2[[#This Row],[1M Return vs Nifty]]-AVERAGE(Table2[1M Return vs Nifty]))/_xlfn.STDEV.P(Table2[1M Return vs Nifty])</f>
        <v>0.69459270954196728</v>
      </c>
      <c r="K517">
        <v>10.232274487521501</v>
      </c>
      <c r="L517">
        <f>(Table2[[#This Row],[6M Return vs Nifty]]-AVERAGE(Table2[6M Return vs Nifty]))/_xlfn.STDEV.P(Table2[6M Return vs Nifty])</f>
        <v>0.29954018732392651</v>
      </c>
      <c r="M517">
        <v>-4.5093746467645799</v>
      </c>
      <c r="N517">
        <f>(Table2[[#This Row],[1W Return vs Nifty]]-AVERAGE(Table2[1W Return vs Nifty]))/_xlfn.STDEV.P(Table2[1W Return vs Nifty])</f>
        <v>-2.1031271677419177E-2</v>
      </c>
      <c r="O517">
        <v>387.76</v>
      </c>
      <c r="P517">
        <v>383.01200087037898</v>
      </c>
      <c r="Q517">
        <v>358.40946565573699</v>
      </c>
      <c r="R517">
        <v>34.759489119265503</v>
      </c>
      <c r="S517" s="1">
        <f>(Table2[[#This Row],[Close Price]]-Table2[[#This Row],[20D EMA]])/Table2[[#This Row],[20D EMA]]</f>
        <v>-3.4067464410975808E-2</v>
      </c>
      <c r="T517" s="1">
        <f>(Table2[[#This Row],[Close Price]]-Table2[[#This Row],[50D EMA]])/Table2[[#This Row],[50D EMA]]</f>
        <v>-2.2093304781963551E-2</v>
      </c>
      <c r="U517" s="1">
        <f>(Table2[[#This Row],[Close Price]]-Table2[[#This Row],[200D EMA]])/Table2[[#This Row],[200D EMA]]</f>
        <v>4.5033783677372187E-2</v>
      </c>
      <c r="V517">
        <v>0.74689531738065296</v>
      </c>
      <c r="W517">
        <v>357.05</v>
      </c>
      <c r="X517">
        <v>377.45</v>
      </c>
      <c r="Y517">
        <v>357.05</v>
      </c>
      <c r="Z517">
        <v>380.1</v>
      </c>
      <c r="AA517">
        <v>357.05</v>
      </c>
      <c r="AB517">
        <v>427</v>
      </c>
      <c r="AC517" s="1">
        <f>(Table2[[#This Row],[Close Price]]/Table2[[#This Row],[Day Low]])-1</f>
        <v>4.9012743313261442E-2</v>
      </c>
      <c r="AD517" s="1">
        <f>(Table2[[#This Row],[Day High]]/Table2[[#This Row],[Close Price]])-1</f>
        <v>7.7426244827125679E-3</v>
      </c>
      <c r="AE517" s="1">
        <f>(Table2[[#This Row],[Close Price]]/Table2[[#This Row],[Current Week Low]])-1</f>
        <v>4.9012743313261442E-2</v>
      </c>
      <c r="AF517" s="1">
        <f>(Table2[[#This Row],[Current Week High]]/Table2[[#This Row],[Close Price]])-1</f>
        <v>1.481778133760514E-2</v>
      </c>
      <c r="AG517" s="1">
        <f>(Table2[[#This Row],[Close Price]]/Table2[[#This Row],[Current Month Low]])-1</f>
        <v>4.9012743313261442E-2</v>
      </c>
      <c r="AH517" s="1">
        <f>(Table2[[#This Row],[Current Month High]]/Table2[[#This Row],[Close Price]])-1</f>
        <v>0.14003470831664666</v>
      </c>
      <c r="AI517">
        <v>20.117474302496301</v>
      </c>
      <c r="AJ517">
        <v>39.783541705542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7.0000000000000007E-2</v>
      </c>
      <c r="AM517" t="s">
        <v>3147</v>
      </c>
      <c r="AN517">
        <v>-6.1</v>
      </c>
      <c r="AO517" t="s">
        <v>3146</v>
      </c>
      <c r="AP517">
        <v>-2.7638167794069999E-2</v>
      </c>
      <c r="AQ517">
        <f>(Table2[[#This Row],[Sharpe Ratio]]-AVERAGE(Table2[Sharpe Ratio]))/_xlfn.STDEV.P(Table2[Sharpe Ratio])</f>
        <v>-1.0042152678589367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-0.78829504317680266</v>
      </c>
      <c r="AS517">
        <f>_xlfn.RANK.AVG(Table2[[#This Row],[1Y Return vs Nifty Z-Score]],Table2[1Y Return vs Nifty Z-Score])</f>
        <v>572</v>
      </c>
      <c r="AT517">
        <f>_xlfn.RANK.AVG(Table2[[#This Row],[6M Return vs Nifty Z-Score]],Table2[6M Return vs Nifty Z-Score])</f>
        <v>220</v>
      </c>
      <c r="AU517">
        <f>_xlfn.RANK.AVG(Table2[[#This Row],[Sharpe Ratio Z-Score]],Table2[Sharpe Ratio Z-Score])</f>
        <v>620</v>
      </c>
      <c r="AV517">
        <f>(Table2[[#This Row],[Rank 1Y]]+Table2[[#This Row],[Rank 6M]]+Table2[[#This Row],[Rank Sharpe]])/3</f>
        <v>470.66666666666669</v>
      </c>
    </row>
    <row r="518" spans="1:48" x14ac:dyDescent="0.3">
      <c r="A518" t="s">
        <v>672</v>
      </c>
      <c r="B518" t="s">
        <v>673</v>
      </c>
      <c r="C518" t="s">
        <v>3107</v>
      </c>
      <c r="D518" t="s">
        <v>197</v>
      </c>
      <c r="E518">
        <v>26463.478358879998</v>
      </c>
      <c r="F518">
        <v>13951.95</v>
      </c>
      <c r="G518">
        <v>-39.787731525459201</v>
      </c>
      <c r="H518">
        <f>(Table2[[#This Row],[1Y Return vs Nifty]]-AVERAGE(Table2[1Y Return vs Nifty]))/_xlfn.STDEV.P(Table2[1Y Return vs Nifty])</f>
        <v>-1.0423208895727398</v>
      </c>
      <c r="I518">
        <v>-8.2776765551318299</v>
      </c>
      <c r="J518">
        <f>(Table2[[#This Row],[1M Return vs Nifty]]-AVERAGE(Table2[1M Return vs Nifty]))/_xlfn.STDEV.P(Table2[1M Return vs Nifty])</f>
        <v>-0.76236204961897547</v>
      </c>
      <c r="K518">
        <v>-6.4474656522329603</v>
      </c>
      <c r="L518">
        <f>(Table2[[#This Row],[6M Return vs Nifty]]-AVERAGE(Table2[6M Return vs Nifty]))/_xlfn.STDEV.P(Table2[6M Return vs Nifty])</f>
        <v>-0.30200980112095044</v>
      </c>
      <c r="M518">
        <v>1.9311437025706001E-2</v>
      </c>
      <c r="N518">
        <f>(Table2[[#This Row],[1W Return vs Nifty]]-AVERAGE(Table2[1W Return vs Nifty]))/_xlfn.STDEV.P(Table2[1W Return vs Nifty])</f>
        <v>0.96474779194777494</v>
      </c>
      <c r="O518">
        <v>14668.93</v>
      </c>
      <c r="P518">
        <v>15245.977093797899</v>
      </c>
      <c r="Q518">
        <v>15173.354794458101</v>
      </c>
      <c r="R518">
        <v>32.3252195218545</v>
      </c>
      <c r="S518" s="1">
        <f>(Table2[[#This Row],[Close Price]]-Table2[[#This Row],[20D EMA]])/Table2[[#This Row],[20D EMA]]</f>
        <v>-4.8877457319654503E-2</v>
      </c>
      <c r="T518" s="1">
        <f>(Table2[[#This Row],[Close Price]]-Table2[[#This Row],[50D EMA]])/Table2[[#This Row],[50D EMA]]</f>
        <v>-8.487662586901773E-2</v>
      </c>
      <c r="U518" s="1">
        <f>(Table2[[#This Row],[Close Price]]-Table2[[#This Row],[200D EMA]])/Table2[[#This Row],[200D EMA]]</f>
        <v>-8.0496687186422639E-2</v>
      </c>
      <c r="V518">
        <v>0.97201099881872699</v>
      </c>
      <c r="W518">
        <v>13666.3</v>
      </c>
      <c r="X518">
        <v>14200</v>
      </c>
      <c r="Y518">
        <v>13490.85</v>
      </c>
      <c r="Z518">
        <v>14200</v>
      </c>
      <c r="AA518">
        <v>13486</v>
      </c>
      <c r="AB518">
        <v>16158</v>
      </c>
      <c r="AC518" s="1">
        <f>(Table2[[#This Row],[Close Price]]/Table2[[#This Row],[Day Low]])-1</f>
        <v>2.090178029166645E-2</v>
      </c>
      <c r="AD518" s="1">
        <f>(Table2[[#This Row],[Day High]]/Table2[[#This Row],[Close Price]])-1</f>
        <v>1.7778876787832409E-2</v>
      </c>
      <c r="AE518" s="1">
        <f>(Table2[[#This Row],[Close Price]]/Table2[[#This Row],[Current Week Low]])-1</f>
        <v>3.417872113321252E-2</v>
      </c>
      <c r="AF518" s="1">
        <f>(Table2[[#This Row],[Current Week High]]/Table2[[#This Row],[Close Price]])-1</f>
        <v>1.7778876787832409E-2</v>
      </c>
      <c r="AG518" s="1">
        <f>(Table2[[#This Row],[Close Price]]/Table2[[#This Row],[Current Month Low]])-1</f>
        <v>3.4550645113450962E-2</v>
      </c>
      <c r="AH518" s="1">
        <f>(Table2[[#This Row],[Current Month High]]/Table2[[#This Row],[Close Price]])-1</f>
        <v>0.15811768247449276</v>
      </c>
      <c r="AI518">
        <v>30.806088037872801</v>
      </c>
      <c r="AJ518">
        <v>7.5294797687861204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-0.03</v>
      </c>
      <c r="AM518" t="s">
        <v>3146</v>
      </c>
      <c r="AN518">
        <v>-8.84</v>
      </c>
      <c r="AO518" t="s">
        <v>3146</v>
      </c>
      <c r="AP518">
        <v>6.2017461870927E-2</v>
      </c>
      <c r="AQ518">
        <f>(Table2[[#This Row],[Sharpe Ratio]]-AVERAGE(Table2[Sharpe Ratio]))/_xlfn.STDEV.P(Table2[Sharpe Ratio])</f>
        <v>6.1406573451069188E-2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666</v>
      </c>
      <c r="AT518">
        <f>_xlfn.RANK.AVG(Table2[[#This Row],[6M Return vs Nifty Z-Score]],Table2[6M Return vs Nifty Z-Score])</f>
        <v>429</v>
      </c>
      <c r="AU518">
        <f>_xlfn.RANK.AVG(Table2[[#This Row],[Sharpe Ratio Z-Score]],Table2[Sharpe Ratio Z-Score])</f>
        <v>318</v>
      </c>
      <c r="AV518">
        <f>(Table2[[#This Row],[Rank 1Y]]+Table2[[#This Row],[Rank 6M]]+Table2[[#This Row],[Rank Sharpe]])/3</f>
        <v>471</v>
      </c>
    </row>
    <row r="519" spans="1:48" x14ac:dyDescent="0.3">
      <c r="A519" t="s">
        <v>132</v>
      </c>
      <c r="B519" t="s">
        <v>133</v>
      </c>
      <c r="C519" t="s">
        <v>3101</v>
      </c>
      <c r="D519" t="s">
        <v>54</v>
      </c>
      <c r="E519">
        <v>207244.13021256001</v>
      </c>
      <c r="F519">
        <v>326.2</v>
      </c>
      <c r="G519">
        <v>20.496320403879</v>
      </c>
      <c r="H519">
        <f>(Table2[[#This Row],[1Y Return vs Nifty]]-AVERAGE(Table2[1Y Return vs Nifty]))/_xlfn.STDEV.P(Table2[1Y Return vs Nifty])</f>
        <v>3.0963433476668602E-2</v>
      </c>
      <c r="I519">
        <v>-4.6879353441972897</v>
      </c>
      <c r="J519">
        <f>(Table2[[#This Row],[1M Return vs Nifty]]-AVERAGE(Table2[1M Return vs Nifty]))/_xlfn.STDEV.P(Table2[1M Return vs Nifty])</f>
        <v>-0.34736660043436796</v>
      </c>
      <c r="K519">
        <v>-22.323594868352298</v>
      </c>
      <c r="L519">
        <f>(Table2[[#This Row],[6M Return vs Nifty]]-AVERAGE(Table2[6M Return vs Nifty]))/_xlfn.STDEV.P(Table2[6M Return vs Nifty])</f>
        <v>-0.87457779477594921</v>
      </c>
      <c r="M519">
        <v>-3.3062832218959399</v>
      </c>
      <c r="N519">
        <f>(Table2[[#This Row],[1W Return vs Nifty]]-AVERAGE(Table2[1W Return vs Nifty]))/_xlfn.STDEV.P(Table2[1W Return vs Nifty])</f>
        <v>0.24085094235095963</v>
      </c>
      <c r="O519">
        <v>329.24</v>
      </c>
      <c r="P519">
        <v>335.71475956667399</v>
      </c>
      <c r="Q519">
        <v>316.22812901302302</v>
      </c>
      <c r="R519">
        <v>50.575482864258703</v>
      </c>
      <c r="S519" s="1">
        <f>(Table2[[#This Row],[Close Price]]-Table2[[#This Row],[20D EMA]])/Table2[[#This Row],[20D EMA]]</f>
        <v>-9.2333859798324029E-3</v>
      </c>
      <c r="T519" s="1">
        <f>(Table2[[#This Row],[Close Price]]-Table2[[#This Row],[50D EMA]])/Table2[[#This Row],[50D EMA]]</f>
        <v>-2.8341797003370479E-2</v>
      </c>
      <c r="U519" s="1">
        <f>(Table2[[#This Row],[Close Price]]-Table2[[#This Row],[200D EMA]])/Table2[[#This Row],[200D EMA]]</f>
        <v>3.1533788654728757E-2</v>
      </c>
      <c r="V519">
        <v>0.60135739839687496</v>
      </c>
      <c r="W519">
        <v>313.89999999999998</v>
      </c>
      <c r="X519">
        <v>326.95</v>
      </c>
      <c r="Y519">
        <v>310.64999999999998</v>
      </c>
      <c r="Z519">
        <v>326.95</v>
      </c>
      <c r="AA519">
        <v>306</v>
      </c>
      <c r="AB519">
        <v>353</v>
      </c>
      <c r="AC519" s="1">
        <f>(Table2[[#This Row],[Close Price]]/Table2[[#This Row],[Day Low]])-1</f>
        <v>3.9184453647658435E-2</v>
      </c>
      <c r="AD519" s="1">
        <f>(Table2[[#This Row],[Day High]]/Table2[[#This Row],[Close Price]])-1</f>
        <v>2.2992029429798055E-3</v>
      </c>
      <c r="AE519" s="1">
        <f>(Table2[[#This Row],[Close Price]]/Table2[[#This Row],[Current Week Low]])-1</f>
        <v>5.0056333494286287E-2</v>
      </c>
      <c r="AF519" s="1">
        <f>(Table2[[#This Row],[Current Week High]]/Table2[[#This Row],[Close Price]])-1</f>
        <v>2.2992029429798055E-3</v>
      </c>
      <c r="AG519" s="1">
        <f>(Table2[[#This Row],[Close Price]]/Table2[[#This Row],[Current Month Low]])-1</f>
        <v>6.6013071895424824E-2</v>
      </c>
      <c r="AH519" s="1">
        <f>(Table2[[#This Row],[Current Month High]]/Table2[[#This Row],[Close Price]])-1</f>
        <v>8.2158185162477082E-2</v>
      </c>
      <c r="AI519">
        <v>20.999386879215201</v>
      </c>
      <c r="AJ519">
        <v>52.572497661365702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-0.05</v>
      </c>
      <c r="AM519" t="s">
        <v>3146</v>
      </c>
      <c r="AN519">
        <v>-4.4800000000000004</v>
      </c>
      <c r="AO519" t="s">
        <v>3146</v>
      </c>
      <c r="AQ519">
        <f>(Table2[[#This Row],[Sharpe Ratio]]-AVERAGE(Table2[Sharpe Ratio]))/_xlfn.STDEV.P(Table2[Sharpe Ratio])</f>
        <v>-0.67571570385832558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284</v>
      </c>
      <c r="AT519">
        <f>_xlfn.RANK.AVG(Table2[[#This Row],[6M Return vs Nifty Z-Score]],Table2[6M Return vs Nifty Z-Score])</f>
        <v>611</v>
      </c>
      <c r="AU519">
        <f>_xlfn.RANK.AVG(Table2[[#This Row],[Sharpe Ratio Z-Score]],Table2[Sharpe Ratio Z-Score])</f>
        <v>521.5</v>
      </c>
      <c r="AV519">
        <f>(Table2[[#This Row],[Rank 1Y]]+Table2[[#This Row],[Rank 6M]]+Table2[[#This Row],[Rank Sharpe]])/3</f>
        <v>472.16666666666669</v>
      </c>
    </row>
    <row r="520" spans="1:48" x14ac:dyDescent="0.3">
      <c r="A520" t="s">
        <v>1221</v>
      </c>
      <c r="B520" t="s">
        <v>1222</v>
      </c>
      <c r="C520" t="s">
        <v>3109</v>
      </c>
      <c r="D520" t="s">
        <v>75</v>
      </c>
      <c r="E520">
        <v>9334.1779854500001</v>
      </c>
      <c r="F520">
        <v>793.25</v>
      </c>
      <c r="G520">
        <v>-14.061642215029501</v>
      </c>
      <c r="H520">
        <f>(Table2[[#This Row],[1Y Return vs Nifty]]-AVERAGE(Table2[1Y Return vs Nifty]))/_xlfn.STDEV.P(Table2[1Y Return vs Nifty])</f>
        <v>-0.58429911654033306</v>
      </c>
      <c r="I520">
        <v>8.2380019089056393</v>
      </c>
      <c r="J520">
        <f>(Table2[[#This Row],[1M Return vs Nifty]]-AVERAGE(Table2[1M Return vs Nifty]))/_xlfn.STDEV.P(Table2[1M Return vs Nifty])</f>
        <v>1.1469486778213043</v>
      </c>
      <c r="K520">
        <v>-8.1976617597193808</v>
      </c>
      <c r="L520">
        <f>(Table2[[#This Row],[6M Return vs Nifty]]-AVERAGE(Table2[6M Return vs Nifty]))/_xlfn.STDEV.P(Table2[6M Return vs Nifty])</f>
        <v>-0.365130115910832</v>
      </c>
      <c r="M520">
        <v>-4.5618803317519303</v>
      </c>
      <c r="N520">
        <f>(Table2[[#This Row],[1W Return vs Nifty]]-AVERAGE(Table2[1W Return vs Nifty]))/_xlfn.STDEV.P(Table2[1W Return vs Nifty])</f>
        <v>-3.2460415588959624E-2</v>
      </c>
      <c r="O520">
        <v>793.35</v>
      </c>
      <c r="P520">
        <v>798.12509137863401</v>
      </c>
      <c r="Q520">
        <v>808.48355727481396</v>
      </c>
      <c r="R520">
        <v>50.634035826780803</v>
      </c>
      <c r="S520" s="1">
        <f>(Table2[[#This Row],[Close Price]]-Table2[[#This Row],[20D EMA]])/Table2[[#This Row],[20D EMA]]</f>
        <v>-1.2604777210565668E-4</v>
      </c>
      <c r="T520" s="1">
        <f>(Table2[[#This Row],[Close Price]]-Table2[[#This Row],[50D EMA]])/Table2[[#This Row],[50D EMA]]</f>
        <v>-6.1081795714667568E-3</v>
      </c>
      <c r="U520" s="1">
        <f>(Table2[[#This Row],[Close Price]]-Table2[[#This Row],[200D EMA]])/Table2[[#This Row],[200D EMA]]</f>
        <v>-1.8842136166828536E-2</v>
      </c>
      <c r="V520">
        <v>0.64059016206602903</v>
      </c>
      <c r="W520">
        <v>773.1</v>
      </c>
      <c r="X520">
        <v>798.15</v>
      </c>
      <c r="Y520">
        <v>766.85</v>
      </c>
      <c r="Z520">
        <v>798.15</v>
      </c>
      <c r="AA520">
        <v>759.1</v>
      </c>
      <c r="AB520">
        <v>838</v>
      </c>
      <c r="AC520" s="1">
        <f>(Table2[[#This Row],[Close Price]]/Table2[[#This Row],[Day Low]])-1</f>
        <v>2.6063898590091839E-2</v>
      </c>
      <c r="AD520" s="1">
        <f>(Table2[[#This Row],[Day High]]/Table2[[#This Row],[Close Price]])-1</f>
        <v>6.1771194453199563E-3</v>
      </c>
      <c r="AE520" s="1">
        <f>(Table2[[#This Row],[Close Price]]/Table2[[#This Row],[Current Week Low]])-1</f>
        <v>3.4426550172784731E-2</v>
      </c>
      <c r="AF520" s="1">
        <f>(Table2[[#This Row],[Current Week High]]/Table2[[#This Row],[Close Price]])-1</f>
        <v>6.1771194453199563E-3</v>
      </c>
      <c r="AG520" s="1">
        <f>(Table2[[#This Row],[Close Price]]/Table2[[#This Row],[Current Month Low]])-1</f>
        <v>4.498748517981821E-2</v>
      </c>
      <c r="AH520" s="1">
        <f>(Table2[[#This Row],[Current Month High]]/Table2[[#This Row],[Close Price]])-1</f>
        <v>5.6413488811849932E-2</v>
      </c>
      <c r="AI520">
        <v>26.051055783170501</v>
      </c>
      <c r="AJ520">
        <v>18.678934769599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0.01</v>
      </c>
      <c r="AM520" t="s">
        <v>3147</v>
      </c>
      <c r="AN520">
        <v>-3.99</v>
      </c>
      <c r="AO520" t="s">
        <v>3146</v>
      </c>
      <c r="AP520">
        <v>1.6640188913988E-2</v>
      </c>
      <c r="AQ520">
        <f>(Table2[[#This Row],[Sharpe Ratio]]-AVERAGE(Table2[Sharpe Ratio]))/_xlfn.STDEV.P(Table2[Sharpe Ratio])</f>
        <v>-0.47793505342368636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516</v>
      </c>
      <c r="AT520">
        <f>_xlfn.RANK.AVG(Table2[[#This Row],[6M Return vs Nifty Z-Score]],Table2[6M Return vs Nifty Z-Score])</f>
        <v>444</v>
      </c>
      <c r="AU520">
        <f>_xlfn.RANK.AVG(Table2[[#This Row],[Sharpe Ratio Z-Score]],Table2[Sharpe Ratio Z-Score])</f>
        <v>457</v>
      </c>
      <c r="AV520">
        <f>(Table2[[#This Row],[Rank 1Y]]+Table2[[#This Row],[Rank 6M]]+Table2[[#This Row],[Rank Sharpe]])/3</f>
        <v>472.33333333333331</v>
      </c>
    </row>
    <row r="521" spans="1:48" x14ac:dyDescent="0.3">
      <c r="A521" t="s">
        <v>595</v>
      </c>
      <c r="B521" t="s">
        <v>596</v>
      </c>
      <c r="C521" t="s">
        <v>3101</v>
      </c>
      <c r="D521" t="s">
        <v>43</v>
      </c>
      <c r="E521">
        <v>32384.848000000002</v>
      </c>
      <c r="F521">
        <v>196.51</v>
      </c>
      <c r="G521">
        <v>15.8800044617188</v>
      </c>
      <c r="H521">
        <f>(Table2[[#This Row],[1Y Return vs Nifty]]-AVERAGE(Table2[1Y Return vs Nifty]))/_xlfn.STDEV.P(Table2[1Y Return vs Nifty])</f>
        <v>-5.1224464854570766E-2</v>
      </c>
      <c r="I521">
        <v>-10.010400317042601</v>
      </c>
      <c r="J521">
        <f>(Table2[[#This Row],[1M Return vs Nifty]]-AVERAGE(Table2[1M Return vs Nifty]))/_xlfn.STDEV.P(Table2[1M Return vs Nifty])</f>
        <v>-0.96267522921439308</v>
      </c>
      <c r="K521">
        <v>-30.365608438058899</v>
      </c>
      <c r="L521">
        <f>(Table2[[#This Row],[6M Return vs Nifty]]-AVERAGE(Table2[6M Return vs Nifty]))/_xlfn.STDEV.P(Table2[6M Return vs Nifty])</f>
        <v>-1.1646106807440255</v>
      </c>
      <c r="M521">
        <v>-6.2702579956136804</v>
      </c>
      <c r="N521">
        <f>(Table2[[#This Row],[1W Return vs Nifty]]-AVERAGE(Table2[1W Return vs Nifty]))/_xlfn.STDEV.P(Table2[1W Return vs Nifty])</f>
        <v>-0.40433051270779957</v>
      </c>
      <c r="O521">
        <v>208.42</v>
      </c>
      <c r="P521">
        <v>225.51217137718101</v>
      </c>
      <c r="Q521">
        <v>228.539942150157</v>
      </c>
      <c r="R521">
        <v>36.668949235536203</v>
      </c>
      <c r="S521" s="1">
        <f>(Table2[[#This Row],[Close Price]]-Table2[[#This Row],[20D EMA]])/Table2[[#This Row],[20D EMA]]</f>
        <v>-5.7144228001151508E-2</v>
      </c>
      <c r="T521" s="1">
        <f>(Table2[[#This Row],[Close Price]]-Table2[[#This Row],[50D EMA]])/Table2[[#This Row],[50D EMA]]</f>
        <v>-0.12860579187397098</v>
      </c>
      <c r="U521" s="1">
        <f>(Table2[[#This Row],[Close Price]]-Table2[[#This Row],[200D EMA]])/Table2[[#This Row],[200D EMA]]</f>
        <v>-0.14015030304467507</v>
      </c>
      <c r="V521">
        <v>0.407401355035579</v>
      </c>
      <c r="W521">
        <v>190</v>
      </c>
      <c r="X521">
        <v>197.5</v>
      </c>
      <c r="Y521">
        <v>188.84</v>
      </c>
      <c r="Z521">
        <v>197.5</v>
      </c>
      <c r="AA521">
        <v>187.16</v>
      </c>
      <c r="AB521">
        <v>234.2</v>
      </c>
      <c r="AC521" s="1">
        <f>(Table2[[#This Row],[Close Price]]/Table2[[#This Row],[Day Low]])-1</f>
        <v>3.4263157894736773E-2</v>
      </c>
      <c r="AD521" s="1">
        <f>(Table2[[#This Row],[Day High]]/Table2[[#This Row],[Close Price]])-1</f>
        <v>5.0379115566638877E-3</v>
      </c>
      <c r="AE521" s="1">
        <f>(Table2[[#This Row],[Close Price]]/Table2[[#This Row],[Current Week Low]])-1</f>
        <v>4.0616394831603397E-2</v>
      </c>
      <c r="AF521" s="1">
        <f>(Table2[[#This Row],[Current Week High]]/Table2[[#This Row],[Close Price]])-1</f>
        <v>5.0379115566638877E-3</v>
      </c>
      <c r="AG521" s="1">
        <f>(Table2[[#This Row],[Close Price]]/Table2[[#This Row],[Current Month Low]])-1</f>
        <v>4.9957255823893876E-2</v>
      </c>
      <c r="AH521" s="1">
        <f>(Table2[[#This Row],[Current Month High]]/Table2[[#This Row],[Close Price]])-1</f>
        <v>0.19179685512187672</v>
      </c>
      <c r="AI521">
        <v>65.233321459467703</v>
      </c>
      <c r="AJ521">
        <v>47.7518796992481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-0.26</v>
      </c>
      <c r="AM521" t="s">
        <v>3146</v>
      </c>
      <c r="AN521">
        <v>-6.28</v>
      </c>
      <c r="AO521" t="s">
        <v>3146</v>
      </c>
      <c r="AP521">
        <v>2.2555333069993001E-2</v>
      </c>
      <c r="AQ521">
        <f>(Table2[[#This Row],[Sharpe Ratio]]-AVERAGE(Table2[Sharpe Ratio]))/_xlfn.STDEV.P(Table2[Sharpe Ratio])</f>
        <v>-0.40762929760345723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312</v>
      </c>
      <c r="AT521">
        <f>_xlfn.RANK.AVG(Table2[[#This Row],[6M Return vs Nifty Z-Score]],Table2[6M Return vs Nifty Z-Score])</f>
        <v>670</v>
      </c>
      <c r="AU521">
        <f>_xlfn.RANK.AVG(Table2[[#This Row],[Sharpe Ratio Z-Score]],Table2[Sharpe Ratio Z-Score])</f>
        <v>440</v>
      </c>
      <c r="AV521">
        <f>(Table2[[#This Row],[Rank 1Y]]+Table2[[#This Row],[Rank 6M]]+Table2[[#This Row],[Rank Sharpe]])/3</f>
        <v>474</v>
      </c>
    </row>
    <row r="522" spans="1:48" x14ac:dyDescent="0.3">
      <c r="A522" t="s">
        <v>1950</v>
      </c>
      <c r="B522" t="s">
        <v>1951</v>
      </c>
      <c r="C522" t="s">
        <v>3112</v>
      </c>
      <c r="D522" t="s">
        <v>285</v>
      </c>
      <c r="E522">
        <v>3488.0164528199998</v>
      </c>
      <c r="F522">
        <v>1111.0999999999999</v>
      </c>
      <c r="G522">
        <v>-19.109358385948301</v>
      </c>
      <c r="H522">
        <f>(Table2[[#This Row],[1Y Return vs Nifty]]-AVERAGE(Table2[1Y Return vs Nifty]))/_xlfn.STDEV.P(Table2[1Y Return vs Nifty])</f>
        <v>-0.67416757196201582</v>
      </c>
      <c r="I522">
        <v>3.9592012536556598</v>
      </c>
      <c r="J522">
        <f>(Table2[[#This Row],[1M Return vs Nifty]]-AVERAGE(Table2[1M Return vs Nifty]))/_xlfn.STDEV.P(Table2[1M Return vs Nifty])</f>
        <v>0.65229385577228438</v>
      </c>
      <c r="K522">
        <v>11.202226623933401</v>
      </c>
      <c r="L522">
        <f>(Table2[[#This Row],[6M Return vs Nifty]]-AVERAGE(Table2[6M Return vs Nifty]))/_xlfn.STDEV.P(Table2[6M Return vs Nifty])</f>
        <v>0.33452122968801046</v>
      </c>
      <c r="M522">
        <v>-6.9080422007548501</v>
      </c>
      <c r="N522">
        <f>(Table2[[#This Row],[1W Return vs Nifty]]-AVERAGE(Table2[1W Return vs Nifty]))/_xlfn.STDEV.P(Table2[1W Return vs Nifty])</f>
        <v>-0.54315981217931386</v>
      </c>
      <c r="O522">
        <v>1141.4000000000001</v>
      </c>
      <c r="P522">
        <v>1149.69073267058</v>
      </c>
      <c r="Q522">
        <v>1089.12726416388</v>
      </c>
      <c r="R522">
        <v>43.888044889443698</v>
      </c>
      <c r="S522" s="1">
        <f>(Table2[[#This Row],[Close Price]]-Table2[[#This Row],[20D EMA]])/Table2[[#This Row],[20D EMA]]</f>
        <v>-2.6546346591904836E-2</v>
      </c>
      <c r="T522" s="1">
        <f>(Table2[[#This Row],[Close Price]]-Table2[[#This Row],[50D EMA]])/Table2[[#This Row],[50D EMA]]</f>
        <v>-3.3566185734957545E-2</v>
      </c>
      <c r="U522" s="1">
        <f>(Table2[[#This Row],[Close Price]]-Table2[[#This Row],[200D EMA]])/Table2[[#This Row],[200D EMA]]</f>
        <v>2.017462656486551E-2</v>
      </c>
      <c r="V522">
        <v>0.52632192584364701</v>
      </c>
      <c r="W522">
        <v>1088.1500000000001</v>
      </c>
      <c r="X522">
        <v>1128.2</v>
      </c>
      <c r="Y522">
        <v>1050.45</v>
      </c>
      <c r="Z522">
        <v>1128.2</v>
      </c>
      <c r="AA522">
        <v>1050.45</v>
      </c>
      <c r="AB522">
        <v>1210</v>
      </c>
      <c r="AC522" s="1">
        <f>(Table2[[#This Row],[Close Price]]/Table2[[#This Row],[Day Low]])-1</f>
        <v>2.1090842255203635E-2</v>
      </c>
      <c r="AD522" s="1">
        <f>(Table2[[#This Row],[Day High]]/Table2[[#This Row],[Close Price]])-1</f>
        <v>1.5390153901539083E-2</v>
      </c>
      <c r="AE522" s="1">
        <f>(Table2[[#This Row],[Close Price]]/Table2[[#This Row],[Current Week Low]])-1</f>
        <v>5.7737160264648368E-2</v>
      </c>
      <c r="AF522" s="1">
        <f>(Table2[[#This Row],[Current Week High]]/Table2[[#This Row],[Close Price]])-1</f>
        <v>1.5390153901539083E-2</v>
      </c>
      <c r="AG522" s="1">
        <f>(Table2[[#This Row],[Close Price]]/Table2[[#This Row],[Current Month Low]])-1</f>
        <v>5.7737160264648368E-2</v>
      </c>
      <c r="AH522" s="1">
        <f>(Table2[[#This Row],[Current Month High]]/Table2[[#This Row],[Close Price]])-1</f>
        <v>8.9010890108901286E-2</v>
      </c>
      <c r="AI522">
        <v>23.751237512375099</v>
      </c>
      <c r="AJ522">
        <v>47.821459455863703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-0.04</v>
      </c>
      <c r="AM522" t="s">
        <v>3146</v>
      </c>
      <c r="AN522">
        <v>-5.01</v>
      </c>
      <c r="AO522" t="s">
        <v>3146</v>
      </c>
      <c r="AP522">
        <v>-5.2973533971831001E-2</v>
      </c>
      <c r="AQ522">
        <f>(Table2[[#This Row],[Sharpe Ratio]]-AVERAGE(Table2[Sharpe Ratio]))/_xlfn.STDEV.P(Table2[Sharpe Ratio])</f>
        <v>-1.305344373275831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547</v>
      </c>
      <c r="AT522">
        <f>_xlfn.RANK.AVG(Table2[[#This Row],[6M Return vs Nifty Z-Score]],Table2[6M Return vs Nifty Z-Score])</f>
        <v>212</v>
      </c>
      <c r="AU522">
        <f>_xlfn.RANK.AVG(Table2[[#This Row],[Sharpe Ratio Z-Score]],Table2[Sharpe Ratio Z-Score])</f>
        <v>666</v>
      </c>
      <c r="AV522">
        <f>(Table2[[#This Row],[Rank 1Y]]+Table2[[#This Row],[Rank 6M]]+Table2[[#This Row],[Rank Sharpe]])/3</f>
        <v>475</v>
      </c>
    </row>
    <row r="523" spans="1:48" x14ac:dyDescent="0.3">
      <c r="A523" t="s">
        <v>1638</v>
      </c>
      <c r="B523" t="s">
        <v>1639</v>
      </c>
      <c r="C523" t="s">
        <v>3115</v>
      </c>
      <c r="D523" t="s">
        <v>285</v>
      </c>
      <c r="E523">
        <v>5389.0793560800003</v>
      </c>
      <c r="F523">
        <v>562.79999999999995</v>
      </c>
      <c r="G523">
        <v>-32.420689575866902</v>
      </c>
      <c r="H523">
        <f>(Table2[[#This Row],[1Y Return vs Nifty]]-AVERAGE(Table2[1Y Return vs Nifty]))/_xlfn.STDEV.P(Table2[1Y Return vs Nifty])</f>
        <v>-0.91115965573575664</v>
      </c>
      <c r="I523">
        <v>-8.33731333364039</v>
      </c>
      <c r="J523">
        <f>(Table2[[#This Row],[1M Return vs Nifty]]-AVERAGE(Table2[1M Return vs Nifty]))/_xlfn.STDEV.P(Table2[1M Return vs Nifty])</f>
        <v>-0.76925641615706908</v>
      </c>
      <c r="K523">
        <v>-1.85420042593912</v>
      </c>
      <c r="L523">
        <f>(Table2[[#This Row],[6M Return vs Nifty]]-AVERAGE(Table2[6M Return vs Nifty]))/_xlfn.STDEV.P(Table2[6M Return vs Nifty])</f>
        <v>-0.13635502348950532</v>
      </c>
      <c r="M523">
        <v>-6.2127081742929002</v>
      </c>
      <c r="N523">
        <f>(Table2[[#This Row],[1W Return vs Nifty]]-AVERAGE(Table2[1W Return vs Nifty]))/_xlfn.STDEV.P(Table2[1W Return vs Nifty])</f>
        <v>-0.39180338940454013</v>
      </c>
      <c r="O523">
        <v>600.36</v>
      </c>
      <c r="P523">
        <v>619.12110407836497</v>
      </c>
      <c r="Q523">
        <v>581.20163705889297</v>
      </c>
      <c r="R523">
        <v>31.376281540163301</v>
      </c>
      <c r="S523" s="1">
        <f>(Table2[[#This Row],[Close Price]]-Table2[[#This Row],[20D EMA]])/Table2[[#This Row],[20D EMA]]</f>
        <v>-6.2562462522486609E-2</v>
      </c>
      <c r="T523" s="1">
        <f>(Table2[[#This Row],[Close Price]]-Table2[[#This Row],[50D EMA]])/Table2[[#This Row],[50D EMA]]</f>
        <v>-9.0969446377063237E-2</v>
      </c>
      <c r="U523" s="1">
        <f>(Table2[[#This Row],[Close Price]]-Table2[[#This Row],[200D EMA]])/Table2[[#This Row],[200D EMA]]</f>
        <v>-3.1661364809659656E-2</v>
      </c>
      <c r="V523">
        <v>0.30549490377900101</v>
      </c>
      <c r="W523">
        <v>550.9</v>
      </c>
      <c r="X523">
        <v>567.65</v>
      </c>
      <c r="Y523">
        <v>536.1</v>
      </c>
      <c r="Z523">
        <v>567.65</v>
      </c>
      <c r="AA523">
        <v>536.1</v>
      </c>
      <c r="AB523">
        <v>688.2</v>
      </c>
      <c r="AC523" s="1">
        <f>(Table2[[#This Row],[Close Price]]/Table2[[#This Row],[Day Low]])-1</f>
        <v>2.1601016518424387E-2</v>
      </c>
      <c r="AD523" s="1">
        <f>(Table2[[#This Row],[Day High]]/Table2[[#This Row],[Close Price]])-1</f>
        <v>8.6176261549395505E-3</v>
      </c>
      <c r="AE523" s="1">
        <f>(Table2[[#This Row],[Close Price]]/Table2[[#This Row],[Current Week Low]])-1</f>
        <v>4.9804141018466641E-2</v>
      </c>
      <c r="AF523" s="1">
        <f>(Table2[[#This Row],[Current Week High]]/Table2[[#This Row],[Close Price]])-1</f>
        <v>8.6176261549395505E-3</v>
      </c>
      <c r="AG523" s="1">
        <f>(Table2[[#This Row],[Close Price]]/Table2[[#This Row],[Current Month Low]])-1</f>
        <v>4.9804141018466641E-2</v>
      </c>
      <c r="AH523" s="1">
        <f>(Table2[[#This Row],[Current Month High]]/Table2[[#This Row],[Close Price]])-1</f>
        <v>0.22281449893390204</v>
      </c>
      <c r="AI523">
        <v>29.140014214640999</v>
      </c>
      <c r="AJ523">
        <v>29.394183239452701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-0.05</v>
      </c>
      <c r="AM523" t="s">
        <v>3146</v>
      </c>
      <c r="AN523">
        <v>-10.73</v>
      </c>
      <c r="AO523" t="s">
        <v>3146</v>
      </c>
      <c r="AP523">
        <v>3.1155264319110001E-2</v>
      </c>
      <c r="AQ523">
        <f>(Table2[[#This Row],[Sharpe Ratio]]-AVERAGE(Table2[Sharpe Ratio]))/_xlfn.STDEV.P(Table2[Sharpe Ratio])</f>
        <v>-0.30541291022135625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630</v>
      </c>
      <c r="AT523">
        <f>_xlfn.RANK.AVG(Table2[[#This Row],[6M Return vs Nifty Z-Score]],Table2[6M Return vs Nifty Z-Score])</f>
        <v>377</v>
      </c>
      <c r="AU523">
        <f>_xlfn.RANK.AVG(Table2[[#This Row],[Sharpe Ratio Z-Score]],Table2[Sharpe Ratio Z-Score])</f>
        <v>420</v>
      </c>
      <c r="AV523">
        <f>(Table2[[#This Row],[Rank 1Y]]+Table2[[#This Row],[Rank 6M]]+Table2[[#This Row],[Rank Sharpe]])/3</f>
        <v>475.66666666666669</v>
      </c>
    </row>
    <row r="524" spans="1:48" x14ac:dyDescent="0.3">
      <c r="A524" t="s">
        <v>963</v>
      </c>
      <c r="B524" t="s">
        <v>964</v>
      </c>
      <c r="C524" t="s">
        <v>3115</v>
      </c>
      <c r="D524" t="s">
        <v>475</v>
      </c>
      <c r="E524">
        <v>14261.181236639901</v>
      </c>
      <c r="F524">
        <v>4651.3999999999996</v>
      </c>
      <c r="G524">
        <v>-27.078214269730399</v>
      </c>
      <c r="H524">
        <f>(Table2[[#This Row],[1Y Return vs Nifty]]-AVERAGE(Table2[1Y Return vs Nifty]))/_xlfn.STDEV.P(Table2[1Y Return vs Nifty])</f>
        <v>-0.81604337192862331</v>
      </c>
      <c r="I524">
        <v>-5.0185581404755899</v>
      </c>
      <c r="J524">
        <f>(Table2[[#This Row],[1M Return vs Nifty]]-AVERAGE(Table2[1M Return vs Nifty]))/_xlfn.STDEV.P(Table2[1M Return vs Nifty])</f>
        <v>-0.38558856346452863</v>
      </c>
      <c r="K524">
        <v>-2.16599257038586</v>
      </c>
      <c r="L524">
        <f>(Table2[[#This Row],[6M Return vs Nifty]]-AVERAGE(Table2[6M Return vs Nifty]))/_xlfn.STDEV.P(Table2[6M Return vs Nifty])</f>
        <v>-0.14759971671120081</v>
      </c>
      <c r="M524">
        <v>-4.2370084115229698</v>
      </c>
      <c r="N524">
        <f>(Table2[[#This Row],[1W Return vs Nifty]]-AVERAGE(Table2[1W Return vs Nifty]))/_xlfn.STDEV.P(Table2[1W Return vs Nifty])</f>
        <v>3.8255887417273121E-2</v>
      </c>
      <c r="O524">
        <v>4960.82</v>
      </c>
      <c r="P524">
        <v>5102.4485636524496</v>
      </c>
      <c r="Q524">
        <v>4920.0040442237596</v>
      </c>
      <c r="R524">
        <v>26.0035603702289</v>
      </c>
      <c r="S524" s="1">
        <f>(Table2[[#This Row],[Close Price]]-Table2[[#This Row],[20D EMA]])/Table2[[#This Row],[20D EMA]]</f>
        <v>-6.2372752891659056E-2</v>
      </c>
      <c r="T524" s="1">
        <f>(Table2[[#This Row],[Close Price]]-Table2[[#This Row],[50D EMA]])/Table2[[#This Row],[50D EMA]]</f>
        <v>-8.8398453806181845E-2</v>
      </c>
      <c r="U524" s="1">
        <f>(Table2[[#This Row],[Close Price]]-Table2[[#This Row],[200D EMA]])/Table2[[#This Row],[200D EMA]]</f>
        <v>-5.4594273055346289E-2</v>
      </c>
      <c r="V524">
        <v>0.64723824388998097</v>
      </c>
      <c r="W524">
        <v>4569.3500000000004</v>
      </c>
      <c r="X524">
        <v>4722.75</v>
      </c>
      <c r="Y524">
        <v>4567.25</v>
      </c>
      <c r="Z524">
        <v>4748</v>
      </c>
      <c r="AA524">
        <v>4562.1499999999996</v>
      </c>
      <c r="AB524">
        <v>5359</v>
      </c>
      <c r="AC524" s="1">
        <f>(Table2[[#This Row],[Close Price]]/Table2[[#This Row],[Day Low]])-1</f>
        <v>1.7956602142536582E-2</v>
      </c>
      <c r="AD524" s="1">
        <f>(Table2[[#This Row],[Day High]]/Table2[[#This Row],[Close Price]])-1</f>
        <v>1.5339467687148112E-2</v>
      </c>
      <c r="AE524" s="1">
        <f>(Table2[[#This Row],[Close Price]]/Table2[[#This Row],[Current Week Low]])-1</f>
        <v>1.8424653785100276E-2</v>
      </c>
      <c r="AF524" s="1">
        <f>(Table2[[#This Row],[Current Week High]]/Table2[[#This Row],[Close Price]])-1</f>
        <v>2.0767940835017429E-2</v>
      </c>
      <c r="AG524" s="1">
        <f>(Table2[[#This Row],[Close Price]]/Table2[[#This Row],[Current Month Low]])-1</f>
        <v>1.9563144569994417E-2</v>
      </c>
      <c r="AH524" s="1">
        <f>(Table2[[#This Row],[Current Month High]]/Table2[[#This Row],[Close Price]])-1</f>
        <v>0.15212624156168042</v>
      </c>
      <c r="AI524">
        <v>28.1087414541858</v>
      </c>
      <c r="AJ524">
        <v>15.677692116388901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-0.08</v>
      </c>
      <c r="AM524" t="s">
        <v>3146</v>
      </c>
      <c r="AN524">
        <v>-8.4499999999999993</v>
      </c>
      <c r="AO524" t="s">
        <v>3146</v>
      </c>
      <c r="AP524">
        <v>1.8481615034201E-2</v>
      </c>
      <c r="AQ524">
        <f>(Table2[[#This Row],[Sharpe Ratio]]-AVERAGE(Table2[Sharpe Ratio]))/_xlfn.STDEV.P(Table2[Sharpe Ratio])</f>
        <v>-0.4560483754739601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597</v>
      </c>
      <c r="AT524">
        <f>_xlfn.RANK.AVG(Table2[[#This Row],[6M Return vs Nifty Z-Score]],Table2[6M Return vs Nifty Z-Score])</f>
        <v>380</v>
      </c>
      <c r="AU524">
        <f>_xlfn.RANK.AVG(Table2[[#This Row],[Sharpe Ratio Z-Score]],Table2[Sharpe Ratio Z-Score])</f>
        <v>452</v>
      </c>
      <c r="AV524">
        <f>(Table2[[#This Row],[Rank 1Y]]+Table2[[#This Row],[Rank 6M]]+Table2[[#This Row],[Rank Sharpe]])/3</f>
        <v>476.33333333333331</v>
      </c>
    </row>
    <row r="525" spans="1:48" x14ac:dyDescent="0.3">
      <c r="A525" t="s">
        <v>431</v>
      </c>
      <c r="B525" t="s">
        <v>432</v>
      </c>
      <c r="C525" t="s">
        <v>3107</v>
      </c>
      <c r="D525" t="s">
        <v>402</v>
      </c>
      <c r="E525">
        <v>51957.331047255</v>
      </c>
      <c r="F525">
        <v>122507.85</v>
      </c>
      <c r="G525">
        <v>-16.0771146662142</v>
      </c>
      <c r="H525">
        <f>(Table2[[#This Row],[1Y Return vs Nifty]]-AVERAGE(Table2[1Y Return vs Nifty]))/_xlfn.STDEV.P(Table2[1Y Return vs Nifty])</f>
        <v>-0.62018215552268385</v>
      </c>
      <c r="I525">
        <v>-6.31879568751022</v>
      </c>
      <c r="J525">
        <f>(Table2[[#This Row],[1M Return vs Nifty]]-AVERAGE(Table2[1M Return vs Nifty]))/_xlfn.STDEV.P(Table2[1M Return vs Nifty])</f>
        <v>-0.53590376257545647</v>
      </c>
      <c r="K525">
        <v>-14.407712196640301</v>
      </c>
      <c r="L525">
        <f>(Table2[[#This Row],[6M Return vs Nifty]]-AVERAGE(Table2[6M Return vs Nifty]))/_xlfn.STDEV.P(Table2[6M Return vs Nifty])</f>
        <v>-0.58909378304664828</v>
      </c>
      <c r="M525">
        <v>-4.5931811712404604</v>
      </c>
      <c r="N525">
        <f>(Table2[[#This Row],[1W Return vs Nifty]]-AVERAGE(Table2[1W Return vs Nifty]))/_xlfn.STDEV.P(Table2[1W Return vs Nifty])</f>
        <v>-3.9273807303640156E-2</v>
      </c>
      <c r="O525">
        <v>128729.02</v>
      </c>
      <c r="P525">
        <v>131952.81551679299</v>
      </c>
      <c r="Q525">
        <v>129758.89877974</v>
      </c>
      <c r="R525">
        <v>12.3471406523886</v>
      </c>
      <c r="S525" s="1">
        <f>(Table2[[#This Row],[Close Price]]-Table2[[#This Row],[20D EMA]])/Table2[[#This Row],[20D EMA]]</f>
        <v>-4.8327642049943345E-2</v>
      </c>
      <c r="T525" s="1">
        <f>(Table2[[#This Row],[Close Price]]-Table2[[#This Row],[50D EMA]])/Table2[[#This Row],[50D EMA]]</f>
        <v>-7.157835533710892E-2</v>
      </c>
      <c r="U525" s="1">
        <f>(Table2[[#This Row],[Close Price]]-Table2[[#This Row],[200D EMA]])/Table2[[#This Row],[200D EMA]]</f>
        <v>-5.5880936474717875E-2</v>
      </c>
      <c r="V525">
        <v>0.77503505116395499</v>
      </c>
      <c r="W525">
        <v>120750</v>
      </c>
      <c r="X525">
        <v>123400</v>
      </c>
      <c r="Y525">
        <v>120750</v>
      </c>
      <c r="Z525">
        <v>124298</v>
      </c>
      <c r="AA525">
        <v>120750</v>
      </c>
      <c r="AB525">
        <v>140447.1</v>
      </c>
      <c r="AC525" s="1">
        <f>(Table2[[#This Row],[Close Price]]/Table2[[#This Row],[Day Low]])-1</f>
        <v>1.4557763975155291E-2</v>
      </c>
      <c r="AD525" s="1">
        <f>(Table2[[#This Row],[Day High]]/Table2[[#This Row],[Close Price]])-1</f>
        <v>7.2823904753858137E-3</v>
      </c>
      <c r="AE525" s="1">
        <f>(Table2[[#This Row],[Close Price]]/Table2[[#This Row],[Current Week Low]])-1</f>
        <v>1.4557763975155291E-2</v>
      </c>
      <c r="AF525" s="1">
        <f>(Table2[[#This Row],[Current Week High]]/Table2[[#This Row],[Close Price]])-1</f>
        <v>1.4612532992783756E-2</v>
      </c>
      <c r="AG525" s="1">
        <f>(Table2[[#This Row],[Close Price]]/Table2[[#This Row],[Current Month Low]])-1</f>
        <v>1.4557763975155291E-2</v>
      </c>
      <c r="AH525" s="1">
        <f>(Table2[[#This Row],[Current Month High]]/Table2[[#This Row],[Close Price]])-1</f>
        <v>0.14643347344680357</v>
      </c>
      <c r="AI525">
        <v>23.620649615514399</v>
      </c>
      <c r="AJ525">
        <v>14.484704655397399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-0.04</v>
      </c>
      <c r="AM525" t="s">
        <v>3146</v>
      </c>
      <c r="AN525">
        <v>-7.33</v>
      </c>
      <c r="AO525" t="s">
        <v>3146</v>
      </c>
      <c r="AP525">
        <v>4.5716827182978002E-2</v>
      </c>
      <c r="AQ525">
        <f>(Table2[[#This Row],[Sharpe Ratio]]-AVERAGE(Table2[Sharpe Ratio]))/_xlfn.STDEV.P(Table2[Sharpe Ratio])</f>
        <v>-0.13233823003309633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531</v>
      </c>
      <c r="AT525">
        <f>_xlfn.RANK.AVG(Table2[[#This Row],[6M Return vs Nifty Z-Score]],Table2[6M Return vs Nifty Z-Score])</f>
        <v>522</v>
      </c>
      <c r="AU525">
        <f>_xlfn.RANK.AVG(Table2[[#This Row],[Sharpe Ratio Z-Score]],Table2[Sharpe Ratio Z-Score])</f>
        <v>377</v>
      </c>
      <c r="AV525">
        <f>(Table2[[#This Row],[Rank 1Y]]+Table2[[#This Row],[Rank 6M]]+Table2[[#This Row],[Rank Sharpe]])/3</f>
        <v>476.66666666666669</v>
      </c>
    </row>
    <row r="526" spans="1:48" x14ac:dyDescent="0.3">
      <c r="A526" t="s">
        <v>1332</v>
      </c>
      <c r="B526" t="s">
        <v>1333</v>
      </c>
      <c r="C526" t="s">
        <v>3112</v>
      </c>
      <c r="D526" t="s">
        <v>240</v>
      </c>
      <c r="E526">
        <v>8248.8245198500008</v>
      </c>
      <c r="F526">
        <v>427.45</v>
      </c>
      <c r="G526">
        <v>7.4045406414067099</v>
      </c>
      <c r="H526">
        <f>(Table2[[#This Row],[1Y Return vs Nifty]]-AVERAGE(Table2[1Y Return vs Nifty]))/_xlfn.STDEV.P(Table2[1Y Return vs Nifty])</f>
        <v>-0.20211980380053196</v>
      </c>
      <c r="I526">
        <v>-76.093757576110505</v>
      </c>
      <c r="J526">
        <f>(Table2[[#This Row],[1M Return vs Nifty]]-AVERAGE(Table2[1M Return vs Nifty]))/_xlfn.STDEV.P(Table2[1M Return vs Nifty])</f>
        <v>-8.6023046392169693</v>
      </c>
      <c r="K526">
        <v>-18.5251991807935</v>
      </c>
      <c r="L526">
        <f>(Table2[[#This Row],[6M Return vs Nifty]]-AVERAGE(Table2[6M Return vs Nifty]))/_xlfn.STDEV.P(Table2[6M Return vs Nifty])</f>
        <v>-0.73758975642430957</v>
      </c>
      <c r="M526">
        <v>-7.8287489855350998</v>
      </c>
      <c r="N526">
        <f>(Table2[[#This Row],[1W Return vs Nifty]]-AVERAGE(Table2[1W Return vs Nifty]))/_xlfn.STDEV.P(Table2[1W Return vs Nifty])</f>
        <v>-0.74357411676595686</v>
      </c>
      <c r="O526">
        <v>455.49</v>
      </c>
      <c r="P526">
        <v>449.78869853972901</v>
      </c>
      <c r="Q526">
        <v>417.32932963160999</v>
      </c>
      <c r="R526">
        <v>36.375724302701897</v>
      </c>
      <c r="S526" s="1">
        <f>(Table2[[#This Row],[Close Price]]-Table2[[#This Row],[20D EMA]])/Table2[[#This Row],[20D EMA]]</f>
        <v>-6.1560078157588571E-2</v>
      </c>
      <c r="T526" s="1">
        <f>(Table2[[#This Row],[Close Price]]-Table2[[#This Row],[50D EMA]])/Table2[[#This Row],[50D EMA]]</f>
        <v>-4.96648728886546E-2</v>
      </c>
      <c r="U526" s="1">
        <f>(Table2[[#This Row],[Close Price]]-Table2[[#This Row],[200D EMA]])/Table2[[#This Row],[200D EMA]]</f>
        <v>2.4251040245179593E-2</v>
      </c>
      <c r="V526">
        <v>0.65029834096888905</v>
      </c>
      <c r="W526">
        <v>418.45</v>
      </c>
      <c r="X526">
        <v>433.9</v>
      </c>
      <c r="Y526">
        <v>407.05</v>
      </c>
      <c r="Z526">
        <v>433.9</v>
      </c>
      <c r="AA526">
        <v>407.05</v>
      </c>
      <c r="AB526">
        <v>523.36</v>
      </c>
      <c r="AC526" s="1">
        <f>(Table2[[#This Row],[Close Price]]/Table2[[#This Row],[Day Low]])-1</f>
        <v>2.1507945991157795E-2</v>
      </c>
      <c r="AD526" s="1">
        <f>(Table2[[#This Row],[Day High]]/Table2[[#This Row],[Close Price]])-1</f>
        <v>1.5089484150192956E-2</v>
      </c>
      <c r="AE526" s="1">
        <f>(Table2[[#This Row],[Close Price]]/Table2[[#This Row],[Current Week Low]])-1</f>
        <v>5.0116693280923608E-2</v>
      </c>
      <c r="AF526" s="1">
        <f>(Table2[[#This Row],[Current Week High]]/Table2[[#This Row],[Close Price]])-1</f>
        <v>1.5089484150192956E-2</v>
      </c>
      <c r="AG526" s="1">
        <f>(Table2[[#This Row],[Close Price]]/Table2[[#This Row],[Current Month Low]])-1</f>
        <v>5.0116693280923608E-2</v>
      </c>
      <c r="AH526" s="1">
        <f>(Table2[[#This Row],[Current Month High]]/Table2[[#This Row],[Close Price]])-1</f>
        <v>0.22437712013100963</v>
      </c>
      <c r="AI526">
        <v>28.3424961983857</v>
      </c>
      <c r="AJ526">
        <v>37.7227180462029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0.08</v>
      </c>
      <c r="AM526" t="s">
        <v>3147</v>
      </c>
      <c r="AN526">
        <v>-13.08</v>
      </c>
      <c r="AO526" t="s">
        <v>3146</v>
      </c>
      <c r="AP526">
        <v>6.5084303673200005E-4</v>
      </c>
      <c r="AQ526">
        <f>(Table2[[#This Row],[Sharpe Ratio]]-AVERAGE(Table2[Sharpe Ratio]))/_xlfn.STDEV.P(Table2[Sharpe Ratio])</f>
        <v>-0.66797996481106614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-10.953568281018834</v>
      </c>
      <c r="AS526">
        <f>_xlfn.RANK.AVG(Table2[[#This Row],[1Y Return vs Nifty Z-Score]],Table2[1Y Return vs Nifty Z-Score])</f>
        <v>371</v>
      </c>
      <c r="AT526">
        <f>_xlfn.RANK.AVG(Table2[[#This Row],[6M Return vs Nifty Z-Score]],Table2[6M Return vs Nifty Z-Score])</f>
        <v>568</v>
      </c>
      <c r="AU526">
        <f>_xlfn.RANK.AVG(Table2[[#This Row],[Sharpe Ratio Z-Score]],Table2[Sharpe Ratio Z-Score])</f>
        <v>493</v>
      </c>
      <c r="AV526">
        <f>(Table2[[#This Row],[Rank 1Y]]+Table2[[#This Row],[Rank 6M]]+Table2[[#This Row],[Rank Sharpe]])/3</f>
        <v>477.33333333333331</v>
      </c>
    </row>
    <row r="527" spans="1:48" x14ac:dyDescent="0.3">
      <c r="A527" t="s">
        <v>652</v>
      </c>
      <c r="B527" t="s">
        <v>653</v>
      </c>
      <c r="C527" t="s">
        <v>3115</v>
      </c>
      <c r="D527" t="s">
        <v>165</v>
      </c>
      <c r="E527">
        <v>27926.3831943599</v>
      </c>
      <c r="F527">
        <v>1096.2</v>
      </c>
      <c r="G527">
        <v>-13.124676956318201</v>
      </c>
      <c r="H527">
        <f>(Table2[[#This Row],[1Y Return vs Nifty]]-AVERAGE(Table2[1Y Return vs Nifty]))/_xlfn.STDEV.P(Table2[1Y Return vs Nifty])</f>
        <v>-0.56761758815542096</v>
      </c>
      <c r="I527">
        <v>7.7780471889727396</v>
      </c>
      <c r="J527">
        <f>(Table2[[#This Row],[1M Return vs Nifty]]-AVERAGE(Table2[1M Return vs Nifty]))/_xlfn.STDEV.P(Table2[1M Return vs Nifty])</f>
        <v>1.0937751746668969</v>
      </c>
      <c r="K527">
        <v>-8.35303484196357</v>
      </c>
      <c r="L527">
        <f>(Table2[[#This Row],[6M Return vs Nifty]]-AVERAGE(Table2[6M Return vs Nifty]))/_xlfn.STDEV.P(Table2[6M Return vs Nifty])</f>
        <v>-0.37073360103982833</v>
      </c>
      <c r="M527">
        <v>-6.3911664848946597</v>
      </c>
      <c r="N527">
        <f>(Table2[[#This Row],[1W Return vs Nifty]]-AVERAGE(Table2[1W Return vs Nifty]))/_xlfn.STDEV.P(Table2[1W Return vs Nifty])</f>
        <v>-0.43064919656940764</v>
      </c>
      <c r="O527">
        <v>1102.33</v>
      </c>
      <c r="P527">
        <v>1089.1856684429199</v>
      </c>
      <c r="Q527">
        <v>1068.57015956225</v>
      </c>
      <c r="R527">
        <v>47.630288742456202</v>
      </c>
      <c r="S527" s="1">
        <f>(Table2[[#This Row],[Close Price]]-Table2[[#This Row],[20D EMA]])/Table2[[#This Row],[20D EMA]]</f>
        <v>-5.5609481734143875E-3</v>
      </c>
      <c r="T527" s="1">
        <f>(Table2[[#This Row],[Close Price]]-Table2[[#This Row],[50D EMA]])/Table2[[#This Row],[50D EMA]]</f>
        <v>6.4399778295905251E-3</v>
      </c>
      <c r="U527" s="1">
        <f>(Table2[[#This Row],[Close Price]]-Table2[[#This Row],[200D EMA]])/Table2[[#This Row],[200D EMA]]</f>
        <v>2.5856833255636598E-2</v>
      </c>
      <c r="V527">
        <v>2.0351121983895499</v>
      </c>
      <c r="W527">
        <v>1072.6500000000001</v>
      </c>
      <c r="X527">
        <v>1103.5</v>
      </c>
      <c r="Y527">
        <v>1065</v>
      </c>
      <c r="Z527">
        <v>1105.95</v>
      </c>
      <c r="AA527">
        <v>1040</v>
      </c>
      <c r="AB527">
        <v>1247.3499999999999</v>
      </c>
      <c r="AC527" s="1">
        <f>(Table2[[#This Row],[Close Price]]/Table2[[#This Row],[Day Low]])-1</f>
        <v>2.1954971332680762E-2</v>
      </c>
      <c r="AD527" s="1">
        <f>(Table2[[#This Row],[Day High]]/Table2[[#This Row],[Close Price]])-1</f>
        <v>6.6593687283342806E-3</v>
      </c>
      <c r="AE527" s="1">
        <f>(Table2[[#This Row],[Close Price]]/Table2[[#This Row],[Current Week Low]])-1</f>
        <v>2.9295774647887463E-2</v>
      </c>
      <c r="AF527" s="1">
        <f>(Table2[[#This Row],[Current Week High]]/Table2[[#This Row],[Close Price]])-1</f>
        <v>8.8943623426382956E-3</v>
      </c>
      <c r="AG527" s="1">
        <f>(Table2[[#This Row],[Close Price]]/Table2[[#This Row],[Current Month Low]])-1</f>
        <v>5.403846153846148E-2</v>
      </c>
      <c r="AH527" s="1">
        <f>(Table2[[#This Row],[Current Month High]]/Table2[[#This Row],[Close Price]])-1</f>
        <v>0.13788542236818091</v>
      </c>
      <c r="AI527">
        <v>23.061485130450599</v>
      </c>
      <c r="AJ527">
        <v>17.4919614147909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</v>
      </c>
      <c r="AM527" t="s">
        <v>3147</v>
      </c>
      <c r="AN527">
        <v>-7.35</v>
      </c>
      <c r="AO527" t="s">
        <v>3146</v>
      </c>
      <c r="AP527">
        <v>9.5333564274469994E-3</v>
      </c>
      <c r="AQ527">
        <f>(Table2[[#This Row],[Sharpe Ratio]]-AVERAGE(Table2[Sharpe Ratio]))/_xlfn.STDEV.P(Table2[Sharpe Ratio])</f>
        <v>-0.56240488480501993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-0.83763009590278004</v>
      </c>
      <c r="AS527">
        <f>_xlfn.RANK.AVG(Table2[[#This Row],[1Y Return vs Nifty Z-Score]],Table2[1Y Return vs Nifty Z-Score])</f>
        <v>511</v>
      </c>
      <c r="AT527">
        <f>_xlfn.RANK.AVG(Table2[[#This Row],[6M Return vs Nifty Z-Score]],Table2[6M Return vs Nifty Z-Score])</f>
        <v>447</v>
      </c>
      <c r="AU527">
        <f>_xlfn.RANK.AVG(Table2[[#This Row],[Sharpe Ratio Z-Score]],Table2[Sharpe Ratio Z-Score])</f>
        <v>477</v>
      </c>
      <c r="AV527">
        <f>(Table2[[#This Row],[Rank 1Y]]+Table2[[#This Row],[Rank 6M]]+Table2[[#This Row],[Rank Sharpe]])/3</f>
        <v>478.33333333333331</v>
      </c>
    </row>
    <row r="528" spans="1:48" x14ac:dyDescent="0.3">
      <c r="A528" t="s">
        <v>1264</v>
      </c>
      <c r="B528" t="s">
        <v>1265</v>
      </c>
      <c r="C528" t="s">
        <v>3112</v>
      </c>
      <c r="D528" t="s">
        <v>131</v>
      </c>
      <c r="E528">
        <v>8833.9698543449995</v>
      </c>
      <c r="F528">
        <v>497.45</v>
      </c>
      <c r="G528">
        <v>-46.656197318669697</v>
      </c>
      <c r="H528">
        <f>(Table2[[#This Row],[1Y Return vs Nifty]]-AVERAGE(Table2[1Y Return vs Nifty]))/_xlfn.STDEV.P(Table2[1Y Return vs Nifty])</f>
        <v>-1.1646055805204354</v>
      </c>
      <c r="I528">
        <v>3.5433542832235299</v>
      </c>
      <c r="J528">
        <f>(Table2[[#This Row],[1M Return vs Nifty]]-AVERAGE(Table2[1M Return vs Nifty]))/_xlfn.STDEV.P(Table2[1M Return vs Nifty])</f>
        <v>0.60421947097795192</v>
      </c>
      <c r="K528">
        <v>-4.5145489522714302</v>
      </c>
      <c r="L528">
        <f>(Table2[[#This Row],[6M Return vs Nifty]]-AVERAGE(Table2[6M Return vs Nifty]))/_xlfn.STDEV.P(Table2[6M Return vs Nifty])</f>
        <v>-0.23229972118058725</v>
      </c>
      <c r="M528">
        <v>7.4412889449072601</v>
      </c>
      <c r="N528">
        <f>(Table2[[#This Row],[1W Return vs Nifty]]-AVERAGE(Table2[1W Return vs Nifty]))/_xlfn.STDEV.P(Table2[1W Return vs Nifty])</f>
        <v>2.5803223543257525</v>
      </c>
      <c r="O528">
        <v>419.32</v>
      </c>
      <c r="P528">
        <v>428.53388737005298</v>
      </c>
      <c r="Q528">
        <v>462.35665002113399</v>
      </c>
      <c r="R528">
        <v>82.506634273377003</v>
      </c>
      <c r="S528" s="1">
        <f>(Table2[[#This Row],[Close Price]]-Table2[[#This Row],[20D EMA]])/Table2[[#This Row],[20D EMA]]</f>
        <v>0.18632547934751501</v>
      </c>
      <c r="T528" s="1">
        <f>(Table2[[#This Row],[Close Price]]-Table2[[#This Row],[50D EMA]])/Table2[[#This Row],[50D EMA]]</f>
        <v>0.16081834986934346</v>
      </c>
      <c r="U528" s="1">
        <f>(Table2[[#This Row],[Close Price]]-Table2[[#This Row],[200D EMA]])/Table2[[#This Row],[200D EMA]]</f>
        <v>7.5901038683583139E-2</v>
      </c>
      <c r="V528">
        <v>3.3186918832736501</v>
      </c>
      <c r="W528">
        <v>425.5</v>
      </c>
      <c r="X528">
        <v>509.95</v>
      </c>
      <c r="Y528">
        <v>385.85</v>
      </c>
      <c r="Z528">
        <v>509.95</v>
      </c>
      <c r="AA528">
        <v>376.35</v>
      </c>
      <c r="AB528">
        <v>509.95</v>
      </c>
      <c r="AC528" s="1">
        <f>(Table2[[#This Row],[Close Price]]/Table2[[#This Row],[Day Low]])-1</f>
        <v>0.16909518213866037</v>
      </c>
      <c r="AD528" s="1">
        <f>(Table2[[#This Row],[Day High]]/Table2[[#This Row],[Close Price]])-1</f>
        <v>2.5128153583274804E-2</v>
      </c>
      <c r="AE528" s="1">
        <f>(Table2[[#This Row],[Close Price]]/Table2[[#This Row],[Current Week Low]])-1</f>
        <v>0.28923156667098593</v>
      </c>
      <c r="AF528" s="1">
        <f>(Table2[[#This Row],[Current Week High]]/Table2[[#This Row],[Close Price]])-1</f>
        <v>2.5128153583274804E-2</v>
      </c>
      <c r="AG528" s="1">
        <f>(Table2[[#This Row],[Close Price]]/Table2[[#This Row],[Current Month Low]])-1</f>
        <v>0.32177494353660152</v>
      </c>
      <c r="AH528" s="1">
        <f>(Table2[[#This Row],[Current Month High]]/Table2[[#This Row],[Close Price]])-1</f>
        <v>2.5128153583274804E-2</v>
      </c>
      <c r="AI528">
        <v>41.762991255402497</v>
      </c>
      <c r="AJ528">
        <v>32.177494353660101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0.22</v>
      </c>
      <c r="AM528" t="s">
        <v>3147</v>
      </c>
      <c r="AN528">
        <v>19.34</v>
      </c>
      <c r="AO528" t="s">
        <v>3147</v>
      </c>
      <c r="AP528">
        <v>5.3801759364391001E-2</v>
      </c>
      <c r="AQ528">
        <f>(Table2[[#This Row],[Sharpe Ratio]]-AVERAGE(Table2[Sharpe Ratio]))/_xlfn.STDEV.P(Table2[Sharpe Ratio])</f>
        <v>-3.6242978120683916E-2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691</v>
      </c>
      <c r="AT528">
        <f>_xlfn.RANK.AVG(Table2[[#This Row],[6M Return vs Nifty Z-Score]],Table2[6M Return vs Nifty Z-Score])</f>
        <v>405</v>
      </c>
      <c r="AU528">
        <f>_xlfn.RANK.AVG(Table2[[#This Row],[Sharpe Ratio Z-Score]],Table2[Sharpe Ratio Z-Score])</f>
        <v>346</v>
      </c>
      <c r="AV528">
        <f>(Table2[[#This Row],[Rank 1Y]]+Table2[[#This Row],[Rank 6M]]+Table2[[#This Row],[Rank Sharpe]])/3</f>
        <v>480.66666666666669</v>
      </c>
    </row>
    <row r="529" spans="1:48" x14ac:dyDescent="0.3">
      <c r="A529" t="s">
        <v>2104</v>
      </c>
      <c r="B529" t="s">
        <v>2105</v>
      </c>
      <c r="C529" t="s">
        <v>3103</v>
      </c>
      <c r="D529" t="s">
        <v>516</v>
      </c>
      <c r="E529">
        <v>2838.4375030000001</v>
      </c>
      <c r="F529">
        <v>390.5</v>
      </c>
      <c r="G529">
        <v>-19.054375784848201</v>
      </c>
      <c r="H529">
        <f>(Table2[[#This Row],[1Y Return vs Nifty]]-AVERAGE(Table2[1Y Return vs Nifty]))/_xlfn.STDEV.P(Table2[1Y Return vs Nifty])</f>
        <v>-0.6731886735317909</v>
      </c>
      <c r="I529">
        <v>-9.5855886335689409</v>
      </c>
      <c r="J529">
        <f>(Table2[[#This Row],[1M Return vs Nifty]]-AVERAGE(Table2[1M Return vs Nifty]))/_xlfn.STDEV.P(Table2[1M Return vs Nifty])</f>
        <v>-0.91356447023683318</v>
      </c>
      <c r="K529">
        <v>1.7306270264733099</v>
      </c>
      <c r="L529">
        <f>(Table2[[#This Row],[6M Return vs Nifty]]-AVERAGE(Table2[6M Return vs Nifty]))/_xlfn.STDEV.P(Table2[6M Return vs Nifty])</f>
        <v>-7.06926157071562E-3</v>
      </c>
      <c r="M529">
        <v>-4.7010396955948499</v>
      </c>
      <c r="N529">
        <f>(Table2[[#This Row],[1W Return vs Nifty]]-AVERAGE(Table2[1W Return vs Nifty]))/_xlfn.STDEV.P(Table2[1W Return vs Nifty])</f>
        <v>-6.2751847771633187E-2</v>
      </c>
      <c r="O529">
        <v>417.15</v>
      </c>
      <c r="P529">
        <v>428.49352002392698</v>
      </c>
      <c r="Q529">
        <v>394.48015163832503</v>
      </c>
      <c r="R529">
        <v>31.7087783899795</v>
      </c>
      <c r="S529" s="1">
        <f>(Table2[[#This Row],[Close Price]]-Table2[[#This Row],[20D EMA]])/Table2[[#This Row],[20D EMA]]</f>
        <v>-6.3885892364856714E-2</v>
      </c>
      <c r="T529" s="1">
        <f>(Table2[[#This Row],[Close Price]]-Table2[[#This Row],[50D EMA]])/Table2[[#This Row],[50D EMA]]</f>
        <v>-8.8667665316865069E-2</v>
      </c>
      <c r="U529" s="1">
        <f>(Table2[[#This Row],[Close Price]]-Table2[[#This Row],[200D EMA]])/Table2[[#This Row],[200D EMA]]</f>
        <v>-1.0089611915314274E-2</v>
      </c>
      <c r="V529">
        <v>0.378987085040696</v>
      </c>
      <c r="W529">
        <v>381.7</v>
      </c>
      <c r="X529">
        <v>394.75</v>
      </c>
      <c r="Y529">
        <v>373.5</v>
      </c>
      <c r="Z529">
        <v>397</v>
      </c>
      <c r="AA529">
        <v>373.5</v>
      </c>
      <c r="AB529">
        <v>465</v>
      </c>
      <c r="AC529" s="1">
        <f>(Table2[[#This Row],[Close Price]]/Table2[[#This Row],[Day Low]])-1</f>
        <v>2.3054755043227626E-2</v>
      </c>
      <c r="AD529" s="1">
        <f>(Table2[[#This Row],[Day High]]/Table2[[#This Row],[Close Price]])-1</f>
        <v>1.0883482714468595E-2</v>
      </c>
      <c r="AE529" s="1">
        <f>(Table2[[#This Row],[Close Price]]/Table2[[#This Row],[Current Week Low]])-1</f>
        <v>4.5515394912985174E-2</v>
      </c>
      <c r="AF529" s="1">
        <f>(Table2[[#This Row],[Current Week High]]/Table2[[#This Row],[Close Price]])-1</f>
        <v>1.6645326504481472E-2</v>
      </c>
      <c r="AG529" s="1">
        <f>(Table2[[#This Row],[Close Price]]/Table2[[#This Row],[Current Month Low]])-1</f>
        <v>4.5515394912985174E-2</v>
      </c>
      <c r="AH529" s="1">
        <f>(Table2[[#This Row],[Current Month High]]/Table2[[#This Row],[Close Price]])-1</f>
        <v>0.19078104993597944</v>
      </c>
      <c r="AI529">
        <v>29.3213828425096</v>
      </c>
      <c r="AJ529">
        <v>32.350449076427701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-0.05</v>
      </c>
      <c r="AM529" t="s">
        <v>3146</v>
      </c>
      <c r="AN529">
        <v>-11.21</v>
      </c>
      <c r="AO529" t="s">
        <v>3146</v>
      </c>
      <c r="AP529">
        <v>-8.2833631525370006E-3</v>
      </c>
      <c r="AQ529">
        <f>(Table2[[#This Row],[Sharpe Ratio]]-AVERAGE(Table2[Sharpe Ratio]))/_xlfn.STDEV.P(Table2[Sharpe Ratio])</f>
        <v>-0.77416945102209245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546</v>
      </c>
      <c r="AT529">
        <f>_xlfn.RANK.AVG(Table2[[#This Row],[6M Return vs Nifty Z-Score]],Table2[6M Return vs Nifty Z-Score])</f>
        <v>331</v>
      </c>
      <c r="AU529">
        <f>_xlfn.RANK.AVG(Table2[[#This Row],[Sharpe Ratio Z-Score]],Table2[Sharpe Ratio Z-Score])</f>
        <v>570</v>
      </c>
      <c r="AV529">
        <f>(Table2[[#This Row],[Rank 1Y]]+Table2[[#This Row],[Rank 6M]]+Table2[[#This Row],[Rank Sharpe]])/3</f>
        <v>482.33333333333331</v>
      </c>
    </row>
    <row r="530" spans="1:48" x14ac:dyDescent="0.3">
      <c r="A530" t="s">
        <v>1078</v>
      </c>
      <c r="B530" t="s">
        <v>1079</v>
      </c>
      <c r="C530" t="s">
        <v>3103</v>
      </c>
      <c r="D530" t="s">
        <v>128</v>
      </c>
      <c r="E530">
        <v>11751.266193199999</v>
      </c>
      <c r="F530">
        <v>1846.75</v>
      </c>
      <c r="G530">
        <v>-8.6124389559625794</v>
      </c>
      <c r="H530">
        <f>(Table2[[#This Row],[1Y Return vs Nifty]]-AVERAGE(Table2[1Y Return vs Nifty]))/_xlfn.STDEV.P(Table2[1Y Return vs Nifty])</f>
        <v>-0.48728267116400659</v>
      </c>
      <c r="I530">
        <v>-4.4209011798247797</v>
      </c>
      <c r="J530">
        <f>(Table2[[#This Row],[1M Return vs Nifty]]-AVERAGE(Table2[1M Return vs Nifty]))/_xlfn.STDEV.P(Table2[1M Return vs Nifty])</f>
        <v>-0.31649586171541833</v>
      </c>
      <c r="K530">
        <v>4.1671969867166698</v>
      </c>
      <c r="L530">
        <f>(Table2[[#This Row],[6M Return vs Nifty]]-AVERAGE(Table2[6M Return vs Nifty]))/_xlfn.STDEV.P(Table2[6M Return vs Nifty])</f>
        <v>8.0804927064641846E-2</v>
      </c>
      <c r="M530">
        <v>-3.7037147223332898</v>
      </c>
      <c r="N530">
        <f>(Table2[[#This Row],[1W Return vs Nifty]]-AVERAGE(Table2[1W Return vs Nifty]))/_xlfn.STDEV.P(Table2[1W Return vs Nifty])</f>
        <v>0.15434027565701505</v>
      </c>
      <c r="O530">
        <v>1923.17</v>
      </c>
      <c r="P530">
        <v>2015.2730181141901</v>
      </c>
      <c r="Q530">
        <v>1907.2941047956199</v>
      </c>
      <c r="R530">
        <v>38.236229650886301</v>
      </c>
      <c r="S530" s="1">
        <f>(Table2[[#This Row],[Close Price]]-Table2[[#This Row],[20D EMA]])/Table2[[#This Row],[20D EMA]]</f>
        <v>-3.9736476754525116E-2</v>
      </c>
      <c r="T530" s="1">
        <f>(Table2[[#This Row],[Close Price]]-Table2[[#This Row],[50D EMA]])/Table2[[#This Row],[50D EMA]]</f>
        <v>-8.3622921856953678E-2</v>
      </c>
      <c r="U530" s="1">
        <f>(Table2[[#This Row],[Close Price]]-Table2[[#This Row],[200D EMA]])/Table2[[#This Row],[200D EMA]]</f>
        <v>-3.1743455109199126E-2</v>
      </c>
      <c r="V530">
        <v>1.3787514240393799</v>
      </c>
      <c r="W530">
        <v>1831.8</v>
      </c>
      <c r="X530">
        <v>1855.25</v>
      </c>
      <c r="Y530">
        <v>1799.15</v>
      </c>
      <c r="Z530">
        <v>1855.25</v>
      </c>
      <c r="AA530">
        <v>1775.05</v>
      </c>
      <c r="AB530">
        <v>2033.6</v>
      </c>
      <c r="AC530" s="1">
        <f>(Table2[[#This Row],[Close Price]]/Table2[[#This Row],[Day Low]])-1</f>
        <v>8.1613713287476131E-3</v>
      </c>
      <c r="AD530" s="1">
        <f>(Table2[[#This Row],[Day High]]/Table2[[#This Row],[Close Price]])-1</f>
        <v>4.6026803844592123E-3</v>
      </c>
      <c r="AE530" s="1">
        <f>(Table2[[#This Row],[Close Price]]/Table2[[#This Row],[Current Week Low]])-1</f>
        <v>2.645693799849913E-2</v>
      </c>
      <c r="AF530" s="1">
        <f>(Table2[[#This Row],[Current Week High]]/Table2[[#This Row],[Close Price]])-1</f>
        <v>4.6026803844592123E-3</v>
      </c>
      <c r="AG530" s="1">
        <f>(Table2[[#This Row],[Close Price]]/Table2[[#This Row],[Current Month Low]])-1</f>
        <v>4.0393228359764555E-2</v>
      </c>
      <c r="AH530" s="1">
        <f>(Table2[[#This Row],[Current Month High]]/Table2[[#This Row],[Close Price]])-1</f>
        <v>0.10117774468661156</v>
      </c>
      <c r="AI530">
        <v>34.5065655881954</v>
      </c>
      <c r="AJ530">
        <v>28.233170155886501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-0.16</v>
      </c>
      <c r="AM530" t="s">
        <v>3146</v>
      </c>
      <c r="AN530">
        <v>-5.6</v>
      </c>
      <c r="AO530" t="s">
        <v>3146</v>
      </c>
      <c r="AP530">
        <v>-6.0922298250337001E-2</v>
      </c>
      <c r="AQ530">
        <f>(Table2[[#This Row],[Sharpe Ratio]]-AVERAGE(Table2[Sharpe Ratio]))/_xlfn.STDEV.P(Table2[Sharpe Ratio])</f>
        <v>-1.3998211714228161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481</v>
      </c>
      <c r="AT530">
        <f>_xlfn.RANK.AVG(Table2[[#This Row],[6M Return vs Nifty Z-Score]],Table2[6M Return vs Nifty Z-Score])</f>
        <v>296</v>
      </c>
      <c r="AU530">
        <f>_xlfn.RANK.AVG(Table2[[#This Row],[Sharpe Ratio Z-Score]],Table2[Sharpe Ratio Z-Score])</f>
        <v>676</v>
      </c>
      <c r="AV530">
        <f>(Table2[[#This Row],[Rank 1Y]]+Table2[[#This Row],[Rank 6M]]+Table2[[#This Row],[Rank Sharpe]])/3</f>
        <v>484.33333333333331</v>
      </c>
    </row>
    <row r="531" spans="1:48" x14ac:dyDescent="0.3">
      <c r="A531" t="s">
        <v>367</v>
      </c>
      <c r="B531" t="s">
        <v>368</v>
      </c>
      <c r="C531" t="s">
        <v>3101</v>
      </c>
      <c r="D531" t="s">
        <v>24</v>
      </c>
      <c r="E531">
        <v>64985.232488960901</v>
      </c>
      <c r="F531">
        <v>20.73</v>
      </c>
      <c r="G531">
        <v>1.5152007519989099</v>
      </c>
      <c r="H531">
        <f>(Table2[[#This Row],[1Y Return vs Nifty]]-AVERAGE(Table2[1Y Return vs Nifty]))/_xlfn.STDEV.P(Table2[1Y Return vs Nifty])</f>
        <v>-0.30697234728616224</v>
      </c>
      <c r="I531">
        <v>-2.6955407802406799</v>
      </c>
      <c r="J531">
        <f>(Table2[[#This Row],[1M Return vs Nifty]]-AVERAGE(Table2[1M Return vs Nifty]))/_xlfn.STDEV.P(Table2[1M Return vs Nifty])</f>
        <v>-0.1170339306297699</v>
      </c>
      <c r="K531">
        <v>-31.558433471666099</v>
      </c>
      <c r="L531">
        <f>(Table2[[#This Row],[6M Return vs Nifty]]-AVERAGE(Table2[6M Return vs Nifty]))/_xlfn.STDEV.P(Table2[6M Return vs Nifty])</f>
        <v>-1.207629569477968</v>
      </c>
      <c r="M531">
        <v>-2.3085517535303599</v>
      </c>
      <c r="N531">
        <f>(Table2[[#This Row],[1W Return vs Nifty]]-AVERAGE(Table2[1W Return vs Nifty]))/_xlfn.STDEV.P(Table2[1W Return vs Nifty])</f>
        <v>0.45803154936084867</v>
      </c>
      <c r="O531">
        <v>21.03</v>
      </c>
      <c r="P531">
        <v>22.131361567765001</v>
      </c>
      <c r="Q531">
        <v>22.739239910356801</v>
      </c>
      <c r="R531">
        <v>50.025713857774598</v>
      </c>
      <c r="S531" s="1">
        <f>(Table2[[#This Row],[Close Price]]-Table2[[#This Row],[20D EMA]])/Table2[[#This Row],[20D EMA]]</f>
        <v>-1.4265335235378065E-2</v>
      </c>
      <c r="T531" s="1">
        <f>(Table2[[#This Row],[Close Price]]-Table2[[#This Row],[50D EMA]])/Table2[[#This Row],[50D EMA]]</f>
        <v>-6.3320169591649822E-2</v>
      </c>
      <c r="U531" s="1">
        <f>(Table2[[#This Row],[Close Price]]-Table2[[#This Row],[200D EMA]])/Table2[[#This Row],[200D EMA]]</f>
        <v>-8.836002954705946E-2</v>
      </c>
      <c r="V531">
        <v>0.699812157290294</v>
      </c>
      <c r="W531">
        <v>20.23</v>
      </c>
      <c r="X531">
        <v>20.85</v>
      </c>
      <c r="Y531">
        <v>20.23</v>
      </c>
      <c r="Z531">
        <v>21.29</v>
      </c>
      <c r="AA531">
        <v>19.22</v>
      </c>
      <c r="AB531">
        <v>22.58</v>
      </c>
      <c r="AC531" s="1">
        <f>(Table2[[#This Row],[Close Price]]/Table2[[#This Row],[Day Low]])-1</f>
        <v>2.4715768660405368E-2</v>
      </c>
      <c r="AD531" s="1">
        <f>(Table2[[#This Row],[Day High]]/Table2[[#This Row],[Close Price]])-1</f>
        <v>5.7887120115773794E-3</v>
      </c>
      <c r="AE531" s="1">
        <f>(Table2[[#This Row],[Close Price]]/Table2[[#This Row],[Current Week Low]])-1</f>
        <v>2.4715768660405368E-2</v>
      </c>
      <c r="AF531" s="1">
        <f>(Table2[[#This Row],[Current Week High]]/Table2[[#This Row],[Close Price]])-1</f>
        <v>2.7013989387361326E-2</v>
      </c>
      <c r="AG531" s="1">
        <f>(Table2[[#This Row],[Close Price]]/Table2[[#This Row],[Current Month Low]])-1</f>
        <v>7.8563995837669154E-2</v>
      </c>
      <c r="AH531" s="1">
        <f>(Table2[[#This Row],[Current Month High]]/Table2[[#This Row],[Close Price]])-1</f>
        <v>8.9242643511818542E-2</v>
      </c>
      <c r="AI531">
        <v>58.465991316931898</v>
      </c>
      <c r="AJ531">
        <v>30.788643533123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-0.16</v>
      </c>
      <c r="AM531" t="s">
        <v>3146</v>
      </c>
      <c r="AN531">
        <v>-3.13</v>
      </c>
      <c r="AO531" t="s">
        <v>3146</v>
      </c>
      <c r="AP531">
        <v>4.6717602950699003E-2</v>
      </c>
      <c r="AQ531">
        <f>(Table2[[#This Row],[Sharpe Ratio]]-AVERAGE(Table2[Sharpe Ratio]))/_xlfn.STDEV.P(Table2[Sharpe Ratio])</f>
        <v>-0.1204432880163805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405</v>
      </c>
      <c r="AT531">
        <f>_xlfn.RANK.AVG(Table2[[#This Row],[6M Return vs Nifty Z-Score]],Table2[6M Return vs Nifty Z-Score])</f>
        <v>679</v>
      </c>
      <c r="AU531">
        <f>_xlfn.RANK.AVG(Table2[[#This Row],[Sharpe Ratio Z-Score]],Table2[Sharpe Ratio Z-Score])</f>
        <v>371</v>
      </c>
      <c r="AV531">
        <f>(Table2[[#This Row],[Rank 1Y]]+Table2[[#This Row],[Rank 6M]]+Table2[[#This Row],[Rank Sharpe]])/3</f>
        <v>485</v>
      </c>
    </row>
    <row r="532" spans="1:48" x14ac:dyDescent="0.3">
      <c r="A532" t="s">
        <v>504</v>
      </c>
      <c r="B532" t="s">
        <v>505</v>
      </c>
      <c r="C532" t="s">
        <v>3112</v>
      </c>
      <c r="D532" t="s">
        <v>464</v>
      </c>
      <c r="E532">
        <v>41917.310146559998</v>
      </c>
      <c r="F532">
        <v>1510.4</v>
      </c>
      <c r="G532">
        <v>-34.274183943451803</v>
      </c>
      <c r="H532">
        <f>(Table2[[#This Row],[1Y Return vs Nifty]]-AVERAGE(Table2[1Y Return vs Nifty]))/_xlfn.STDEV.P(Table2[1Y Return vs Nifty])</f>
        <v>-0.94415887167965229</v>
      </c>
      <c r="I532">
        <v>1.69070811865076</v>
      </c>
      <c r="J532">
        <f>(Table2[[#This Row],[1M Return vs Nifty]]-AVERAGE(Table2[1M Return vs Nifty]))/_xlfn.STDEV.P(Table2[1M Return vs Nifty])</f>
        <v>0.39004254788803933</v>
      </c>
      <c r="K532">
        <v>-10.992846364778099</v>
      </c>
      <c r="L532">
        <f>(Table2[[#This Row],[6M Return vs Nifty]]-AVERAGE(Table2[6M Return vs Nifty]))/_xlfn.STDEV.P(Table2[6M Return vs Nifty])</f>
        <v>-0.46593763765793772</v>
      </c>
      <c r="M532">
        <v>-5.6254376345872998</v>
      </c>
      <c r="N532">
        <f>(Table2[[#This Row],[1W Return vs Nifty]]-AVERAGE(Table2[1W Return vs Nifty]))/_xlfn.STDEV.P(Table2[1W Return vs Nifty])</f>
        <v>-0.26396962216732806</v>
      </c>
      <c r="O532">
        <v>1518.18</v>
      </c>
      <c r="P532">
        <v>1507.11214965932</v>
      </c>
      <c r="Q532">
        <v>1507.7100144736401</v>
      </c>
      <c r="R532">
        <v>48.518181740093702</v>
      </c>
      <c r="S532" s="1">
        <f>(Table2[[#This Row],[Close Price]]-Table2[[#This Row],[20D EMA]])/Table2[[#This Row],[20D EMA]]</f>
        <v>-5.1245570353976293E-3</v>
      </c>
      <c r="T532" s="1">
        <f>(Table2[[#This Row],[Close Price]]-Table2[[#This Row],[50D EMA]])/Table2[[#This Row],[50D EMA]]</f>
        <v>2.181556522799756E-3</v>
      </c>
      <c r="U532" s="1">
        <f>(Table2[[#This Row],[Close Price]]-Table2[[#This Row],[200D EMA]])/Table2[[#This Row],[200D EMA]]</f>
        <v>1.7841531199878245E-3</v>
      </c>
      <c r="V532">
        <v>0.881290022128283</v>
      </c>
      <c r="W532">
        <v>1376.7</v>
      </c>
      <c r="X532">
        <v>1536.35</v>
      </c>
      <c r="Y532">
        <v>1376.7</v>
      </c>
      <c r="Z532">
        <v>1536.35</v>
      </c>
      <c r="AA532">
        <v>1376.7</v>
      </c>
      <c r="AB532">
        <v>1652.6</v>
      </c>
      <c r="AC532" s="1">
        <f>(Table2[[#This Row],[Close Price]]/Table2[[#This Row],[Day Low]])-1</f>
        <v>9.7116292583714792E-2</v>
      </c>
      <c r="AD532" s="1">
        <f>(Table2[[#This Row],[Day High]]/Table2[[#This Row],[Close Price]])-1</f>
        <v>1.718087923728806E-2</v>
      </c>
      <c r="AE532" s="1">
        <f>(Table2[[#This Row],[Close Price]]/Table2[[#This Row],[Current Week Low]])-1</f>
        <v>9.7116292583714792E-2</v>
      </c>
      <c r="AF532" s="1">
        <f>(Table2[[#This Row],[Current Week High]]/Table2[[#This Row],[Close Price]])-1</f>
        <v>1.718087923728806E-2</v>
      </c>
      <c r="AG532" s="1">
        <f>(Table2[[#This Row],[Close Price]]/Table2[[#This Row],[Current Month Low]])-1</f>
        <v>9.7116292583714792E-2</v>
      </c>
      <c r="AH532" s="1">
        <f>(Table2[[#This Row],[Current Month High]]/Table2[[#This Row],[Close Price]])-1</f>
        <v>9.4147245762711718E-2</v>
      </c>
      <c r="AI532">
        <v>17.4523305084745</v>
      </c>
      <c r="AJ532">
        <v>15.739463601532499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0.03</v>
      </c>
      <c r="AM532" t="s">
        <v>3147</v>
      </c>
      <c r="AN532">
        <v>-3.9</v>
      </c>
      <c r="AO532" t="s">
        <v>3146</v>
      </c>
      <c r="AP532">
        <v>6.1479946513741002E-2</v>
      </c>
      <c r="AQ532">
        <f>(Table2[[#This Row],[Sharpe Ratio]]-AVERAGE(Table2[Sharpe Ratio]))/_xlfn.STDEV.P(Table2[Sharpe Ratio])</f>
        <v>5.5017815636337397E-2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642</v>
      </c>
      <c r="AT532">
        <f>_xlfn.RANK.AVG(Table2[[#This Row],[6M Return vs Nifty Z-Score]],Table2[6M Return vs Nifty Z-Score])</f>
        <v>493</v>
      </c>
      <c r="AU532">
        <f>_xlfn.RANK.AVG(Table2[[#This Row],[Sharpe Ratio Z-Score]],Table2[Sharpe Ratio Z-Score])</f>
        <v>321</v>
      </c>
      <c r="AV532">
        <f>(Table2[[#This Row],[Rank 1Y]]+Table2[[#This Row],[Rank 6M]]+Table2[[#This Row],[Rank Sharpe]])/3</f>
        <v>485.33333333333331</v>
      </c>
    </row>
    <row r="533" spans="1:48" x14ac:dyDescent="0.3">
      <c r="A533" t="s">
        <v>709</v>
      </c>
      <c r="B533" t="s">
        <v>710</v>
      </c>
      <c r="C533" t="s">
        <v>3101</v>
      </c>
      <c r="D533" t="s">
        <v>397</v>
      </c>
      <c r="E533">
        <v>24329.512942900001</v>
      </c>
      <c r="F533">
        <v>1083.5</v>
      </c>
      <c r="G533">
        <v>-16.2318044704969</v>
      </c>
      <c r="H533">
        <f>(Table2[[#This Row],[1Y Return vs Nifty]]-AVERAGE(Table2[1Y Return vs Nifty]))/_xlfn.STDEV.P(Table2[1Y Return vs Nifty])</f>
        <v>-0.62293621960030776</v>
      </c>
      <c r="I533">
        <v>5.4089007931215098</v>
      </c>
      <c r="J533">
        <f>(Table2[[#This Row],[1M Return vs Nifty]]-AVERAGE(Table2[1M Return vs Nifty]))/_xlfn.STDEV.P(Table2[1M Return vs Nifty])</f>
        <v>0.81988775076693932</v>
      </c>
      <c r="K533">
        <v>8.7728064734358995</v>
      </c>
      <c r="L533">
        <f>(Table2[[#This Row],[6M Return vs Nifty]]-AVERAGE(Table2[6M Return vs Nifty]))/_xlfn.STDEV.P(Table2[6M Return vs Nifty])</f>
        <v>0.24690489686659059</v>
      </c>
      <c r="M533">
        <v>4.1169170089396898</v>
      </c>
      <c r="N533">
        <f>(Table2[[#This Row],[1W Return vs Nifty]]-AVERAGE(Table2[1W Return vs Nifty]))/_xlfn.STDEV.P(Table2[1W Return vs Nifty])</f>
        <v>1.8566916602244699</v>
      </c>
      <c r="O533">
        <v>1059.1199999999999</v>
      </c>
      <c r="P533">
        <v>1044.8303952983899</v>
      </c>
      <c r="Q533">
        <v>974.57950381118997</v>
      </c>
      <c r="R533">
        <v>63.418958954786603</v>
      </c>
      <c r="S533" s="1">
        <f>(Table2[[#This Row],[Close Price]]-Table2[[#This Row],[20D EMA]])/Table2[[#This Row],[20D EMA]]</f>
        <v>2.3019110204698344E-2</v>
      </c>
      <c r="T533" s="1">
        <f>(Table2[[#This Row],[Close Price]]-Table2[[#This Row],[50D EMA]])/Table2[[#This Row],[50D EMA]]</f>
        <v>3.7010413245650776E-2</v>
      </c>
      <c r="U533" s="1">
        <f>(Table2[[#This Row],[Close Price]]-Table2[[#This Row],[200D EMA]])/Table2[[#This Row],[200D EMA]]</f>
        <v>0.11176152972935056</v>
      </c>
      <c r="V533">
        <v>0.84869531242601504</v>
      </c>
      <c r="W533">
        <v>1055.75</v>
      </c>
      <c r="X533">
        <v>1087.8499999999999</v>
      </c>
      <c r="Y533">
        <v>1044.95</v>
      </c>
      <c r="Z533">
        <v>1087.8499999999999</v>
      </c>
      <c r="AA533">
        <v>986.05</v>
      </c>
      <c r="AB533">
        <v>1121.9000000000001</v>
      </c>
      <c r="AC533" s="1">
        <f>(Table2[[#This Row],[Close Price]]/Table2[[#This Row],[Day Low]])-1</f>
        <v>2.6284631778356715E-2</v>
      </c>
      <c r="AD533" s="1">
        <f>(Table2[[#This Row],[Day High]]/Table2[[#This Row],[Close Price]])-1</f>
        <v>4.0147669589292168E-3</v>
      </c>
      <c r="AE533" s="1">
        <f>(Table2[[#This Row],[Close Price]]/Table2[[#This Row],[Current Week Low]])-1</f>
        <v>3.6891717307048211E-2</v>
      </c>
      <c r="AF533" s="1">
        <f>(Table2[[#This Row],[Current Week High]]/Table2[[#This Row],[Close Price]])-1</f>
        <v>4.0147669589292168E-3</v>
      </c>
      <c r="AG533" s="1">
        <f>(Table2[[#This Row],[Close Price]]/Table2[[#This Row],[Current Month Low]])-1</f>
        <v>9.8828659804269581E-2</v>
      </c>
      <c r="AH533" s="1">
        <f>(Table2[[#This Row],[Current Month High]]/Table2[[#This Row],[Close Price]])-1</f>
        <v>3.5440701430549337E-2</v>
      </c>
      <c r="AI533">
        <v>5.5652976465159201</v>
      </c>
      <c r="AJ533">
        <v>47.094759706760698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0.06</v>
      </c>
      <c r="AM533" t="s">
        <v>3147</v>
      </c>
      <c r="AN533">
        <v>0.34</v>
      </c>
      <c r="AO533" t="s">
        <v>3147</v>
      </c>
      <c r="AP533">
        <v>-6.6093930313813998E-2</v>
      </c>
      <c r="AQ533">
        <f>(Table2[[#This Row],[Sharpe Ratio]]-AVERAGE(Table2[Sharpe Ratio]))/_xlfn.STDEV.P(Table2[Sharpe Ratio])</f>
        <v>-1.4612897496108495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0.83925833864684263</v>
      </c>
      <c r="AS533">
        <f>_xlfn.RANK.AVG(Table2[[#This Row],[1Y Return vs Nifty Z-Score]],Table2[1Y Return vs Nifty Z-Score])</f>
        <v>533</v>
      </c>
      <c r="AT533">
        <f>_xlfn.RANK.AVG(Table2[[#This Row],[6M Return vs Nifty Z-Score]],Table2[6M Return vs Nifty Z-Score])</f>
        <v>237</v>
      </c>
      <c r="AU533">
        <f>_xlfn.RANK.AVG(Table2[[#This Row],[Sharpe Ratio Z-Score]],Table2[Sharpe Ratio Z-Score])</f>
        <v>686</v>
      </c>
      <c r="AV533">
        <f>(Table2[[#This Row],[Rank 1Y]]+Table2[[#This Row],[Rank 6M]]+Table2[[#This Row],[Rank Sharpe]])/3</f>
        <v>485.33333333333331</v>
      </c>
    </row>
    <row r="534" spans="1:48" x14ac:dyDescent="0.3">
      <c r="A534" t="s">
        <v>19</v>
      </c>
      <c r="B534" t="s">
        <v>20</v>
      </c>
      <c r="C534" t="s">
        <v>3100</v>
      </c>
      <c r="D534" t="s">
        <v>21</v>
      </c>
      <c r="E534">
        <v>1474461.11577295</v>
      </c>
      <c r="F534">
        <v>4075.25</v>
      </c>
      <c r="G534">
        <v>-7.8321788462585697</v>
      </c>
      <c r="H534">
        <f>(Table2[[#This Row],[1Y Return vs Nifty]]-AVERAGE(Table2[1Y Return vs Nifty]))/_xlfn.STDEV.P(Table2[1Y Return vs Nifty])</f>
        <v>-0.4733910876216838</v>
      </c>
      <c r="I534">
        <v>2.1753392921065302</v>
      </c>
      <c r="J534">
        <f>(Table2[[#This Row],[1M Return vs Nifty]]-AVERAGE(Table2[1M Return vs Nifty]))/_xlfn.STDEV.P(Table2[1M Return vs Nifty])</f>
        <v>0.44606879593748633</v>
      </c>
      <c r="K534">
        <v>-2.7547226114475798</v>
      </c>
      <c r="L534">
        <f>(Table2[[#This Row],[6M Return vs Nifty]]-AVERAGE(Table2[6M Return vs Nifty]))/_xlfn.STDEV.P(Table2[6M Return vs Nifty])</f>
        <v>-0.16883209481964317</v>
      </c>
      <c r="M534">
        <v>0.41903316184055101</v>
      </c>
      <c r="N534">
        <f>(Table2[[#This Row],[1W Return vs Nifty]]-AVERAGE(Table2[1W Return vs Nifty]))/_xlfn.STDEV.P(Table2[1W Return vs Nifty])</f>
        <v>1.0517569818779446</v>
      </c>
      <c r="O534">
        <v>4142.57</v>
      </c>
      <c r="P534">
        <v>4219.4795282476898</v>
      </c>
      <c r="Q534">
        <v>4056.3697774323</v>
      </c>
      <c r="R534">
        <v>40.121088608376297</v>
      </c>
      <c r="S534" s="1">
        <f>(Table2[[#This Row],[Close Price]]-Table2[[#This Row],[20D EMA]])/Table2[[#This Row],[20D EMA]]</f>
        <v>-1.6250781519684572E-2</v>
      </c>
      <c r="T534" s="1">
        <f>(Table2[[#This Row],[Close Price]]-Table2[[#This Row],[50D EMA]])/Table2[[#This Row],[50D EMA]]</f>
        <v>-3.4181829128955857E-2</v>
      </c>
      <c r="U534" s="1">
        <f>(Table2[[#This Row],[Close Price]]-Table2[[#This Row],[200D EMA]])/Table2[[#This Row],[200D EMA]]</f>
        <v>4.654462882733355E-3</v>
      </c>
      <c r="V534">
        <v>0.95105142865206904</v>
      </c>
      <c r="W534">
        <v>4060.1</v>
      </c>
      <c r="X534">
        <v>4103.5</v>
      </c>
      <c r="Y534">
        <v>4051</v>
      </c>
      <c r="Z534">
        <v>4134</v>
      </c>
      <c r="AA534">
        <v>3995.15</v>
      </c>
      <c r="AB534">
        <v>4298</v>
      </c>
      <c r="AC534" s="1">
        <f>(Table2[[#This Row],[Close Price]]/Table2[[#This Row],[Day Low]])-1</f>
        <v>3.7314351863255713E-3</v>
      </c>
      <c r="AD534" s="1">
        <f>(Table2[[#This Row],[Day High]]/Table2[[#This Row],[Close Price]])-1</f>
        <v>6.9320900558247356E-3</v>
      </c>
      <c r="AE534" s="1">
        <f>(Table2[[#This Row],[Close Price]]/Table2[[#This Row],[Current Week Low]])-1</f>
        <v>5.9861762527770868E-3</v>
      </c>
      <c r="AF534" s="1">
        <f>(Table2[[#This Row],[Current Week High]]/Table2[[#This Row],[Close Price]])-1</f>
        <v>1.4416293478927589E-2</v>
      </c>
      <c r="AG534" s="1">
        <f>(Table2[[#This Row],[Close Price]]/Table2[[#This Row],[Current Month Low]])-1</f>
        <v>2.004930978811803E-2</v>
      </c>
      <c r="AH534" s="1">
        <f>(Table2[[#This Row],[Current Month High]]/Table2[[#This Row],[Close Price]])-1</f>
        <v>5.4659223360530085E-2</v>
      </c>
      <c r="AI534">
        <v>12.686338261456299</v>
      </c>
      <c r="AJ534">
        <v>23.082150407731799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</v>
      </c>
      <c r="AM534" t="s">
        <v>3146</v>
      </c>
      <c r="AN534">
        <v>-1.78</v>
      </c>
      <c r="AO534" t="s">
        <v>3146</v>
      </c>
      <c r="AP534">
        <v>-2.0288042411225001E-2</v>
      </c>
      <c r="AQ534">
        <f>(Table2[[#This Row],[Sharpe Ratio]]-AVERAGE(Table2[Sharpe Ratio]))/_xlfn.STDEV.P(Table2[Sharpe Ratio])</f>
        <v>-0.91685372487950456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475</v>
      </c>
      <c r="AT534">
        <f>_xlfn.RANK.AVG(Table2[[#This Row],[6M Return vs Nifty Z-Score]],Table2[6M Return vs Nifty Z-Score])</f>
        <v>385</v>
      </c>
      <c r="AU534">
        <f>_xlfn.RANK.AVG(Table2[[#This Row],[Sharpe Ratio Z-Score]],Table2[Sharpe Ratio Z-Score])</f>
        <v>597</v>
      </c>
      <c r="AV534">
        <f>(Table2[[#This Row],[Rank 1Y]]+Table2[[#This Row],[Rank 6M]]+Table2[[#This Row],[Rank Sharpe]])/3</f>
        <v>485.66666666666669</v>
      </c>
    </row>
    <row r="535" spans="1:48" x14ac:dyDescent="0.3">
      <c r="A535" t="s">
        <v>789</v>
      </c>
      <c r="B535" t="s">
        <v>790</v>
      </c>
      <c r="C535" t="s">
        <v>3115</v>
      </c>
      <c r="D535" t="s">
        <v>475</v>
      </c>
      <c r="E535">
        <v>19554.44816416</v>
      </c>
      <c r="F535">
        <v>1886.3</v>
      </c>
      <c r="G535">
        <v>-19.9144099138481</v>
      </c>
      <c r="H535">
        <f>(Table2[[#This Row],[1Y Return vs Nifty]]-AVERAGE(Table2[1Y Return vs Nifty]))/_xlfn.STDEV.P(Table2[1Y Return vs Nifty])</f>
        <v>-0.68850053659343469</v>
      </c>
      <c r="I535">
        <v>-1.3367918193830699</v>
      </c>
      <c r="J535">
        <f>(Table2[[#This Row],[1M Return vs Nifty]]-AVERAGE(Table2[1M Return vs Nifty]))/_xlfn.STDEV.P(Table2[1M Return vs Nifty])</f>
        <v>4.0045536163722265E-2</v>
      </c>
      <c r="K535">
        <v>6.9303384017277203</v>
      </c>
      <c r="L535">
        <f>(Table2[[#This Row],[6M Return vs Nifty]]-AVERAGE(Table2[6M Return vs Nifty]))/_xlfn.STDEV.P(Table2[6M Return vs Nifty])</f>
        <v>0.18045682046014214</v>
      </c>
      <c r="M535">
        <v>-3.0554700753416801</v>
      </c>
      <c r="N535">
        <f>(Table2[[#This Row],[1W Return vs Nifty]]-AVERAGE(Table2[1W Return vs Nifty]))/_xlfn.STDEV.P(Table2[1W Return vs Nifty])</f>
        <v>0.29544654561878736</v>
      </c>
      <c r="O535">
        <v>1954.12</v>
      </c>
      <c r="P535">
        <v>1968.2905375184</v>
      </c>
      <c r="Q535">
        <v>1878.4928979272299</v>
      </c>
      <c r="R535">
        <v>28.9912713794068</v>
      </c>
      <c r="S535" s="1">
        <f>(Table2[[#This Row],[Close Price]]-Table2[[#This Row],[20D EMA]])/Table2[[#This Row],[20D EMA]]</f>
        <v>-3.470615929420913E-2</v>
      </c>
      <c r="T535" s="1">
        <f>(Table2[[#This Row],[Close Price]]-Table2[[#This Row],[50D EMA]])/Table2[[#This Row],[50D EMA]]</f>
        <v>-4.1655708827301921E-2</v>
      </c>
      <c r="U535" s="1">
        <f>(Table2[[#This Row],[Close Price]]-Table2[[#This Row],[200D EMA]])/Table2[[#This Row],[200D EMA]]</f>
        <v>4.1560455625808054E-3</v>
      </c>
      <c r="V535">
        <v>0.91859268691403395</v>
      </c>
      <c r="W535">
        <v>1861.1</v>
      </c>
      <c r="X535">
        <v>1893.15</v>
      </c>
      <c r="Y535">
        <v>1861.1</v>
      </c>
      <c r="Z535">
        <v>1925</v>
      </c>
      <c r="AA535">
        <v>1850</v>
      </c>
      <c r="AB535">
        <v>2134.9499999999998</v>
      </c>
      <c r="AC535" s="1">
        <f>(Table2[[#This Row],[Close Price]]/Table2[[#This Row],[Day Low]])-1</f>
        <v>1.3540379345548414E-2</v>
      </c>
      <c r="AD535" s="1">
        <f>(Table2[[#This Row],[Day High]]/Table2[[#This Row],[Close Price]])-1</f>
        <v>3.6314478078778301E-3</v>
      </c>
      <c r="AE535" s="1">
        <f>(Table2[[#This Row],[Close Price]]/Table2[[#This Row],[Current Week Low]])-1</f>
        <v>1.3540379345548414E-2</v>
      </c>
      <c r="AF535" s="1">
        <f>(Table2[[#This Row],[Current Week High]]/Table2[[#This Row],[Close Price]])-1</f>
        <v>2.0516354768594702E-2</v>
      </c>
      <c r="AG535" s="1">
        <f>(Table2[[#This Row],[Close Price]]/Table2[[#This Row],[Current Month Low]])-1</f>
        <v>1.9621621621621621E-2</v>
      </c>
      <c r="AH535" s="1">
        <f>(Table2[[#This Row],[Current Month High]]/Table2[[#This Row],[Close Price]])-1</f>
        <v>0.1318189047341356</v>
      </c>
      <c r="AI535">
        <v>23.522239304458399</v>
      </c>
      <c r="AJ535">
        <v>29.004240186021001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-0.13</v>
      </c>
      <c r="AM535" t="s">
        <v>3146</v>
      </c>
      <c r="AN535">
        <v>-4.16</v>
      </c>
      <c r="AO535" t="s">
        <v>3146</v>
      </c>
      <c r="AP535">
        <v>-4.7856087953973003E-2</v>
      </c>
      <c r="AQ535">
        <f>(Table2[[#This Row],[Sharpe Ratio]]-AVERAGE(Table2[Sharpe Ratio]))/_xlfn.STDEV.P(Table2[Sharpe Ratio])</f>
        <v>-1.2445198353329179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552</v>
      </c>
      <c r="AT535">
        <f>_xlfn.RANK.AVG(Table2[[#This Row],[6M Return vs Nifty Z-Score]],Table2[6M Return vs Nifty Z-Score])</f>
        <v>256</v>
      </c>
      <c r="AU535">
        <f>_xlfn.RANK.AVG(Table2[[#This Row],[Sharpe Ratio Z-Score]],Table2[Sharpe Ratio Z-Score])</f>
        <v>655</v>
      </c>
      <c r="AV535">
        <f>(Table2[[#This Row],[Rank 1Y]]+Table2[[#This Row],[Rank 6M]]+Table2[[#This Row],[Rank Sharpe]])/3</f>
        <v>487.66666666666669</v>
      </c>
    </row>
    <row r="536" spans="1:48" x14ac:dyDescent="0.3">
      <c r="A536" t="s">
        <v>1938</v>
      </c>
      <c r="B536" t="s">
        <v>1939</v>
      </c>
      <c r="C536" t="s">
        <v>3112</v>
      </c>
      <c r="D536" t="s">
        <v>569</v>
      </c>
      <c r="E536">
        <v>3580.5166959150001</v>
      </c>
      <c r="F536">
        <v>321.45</v>
      </c>
      <c r="G536">
        <v>-10.598272550513199</v>
      </c>
      <c r="H536">
        <f>(Table2[[#This Row],[1Y Return vs Nifty]]-AVERAGE(Table2[1Y Return vs Nifty]))/_xlfn.STDEV.P(Table2[1Y Return vs Nifty])</f>
        <v>-0.52263802630360978</v>
      </c>
      <c r="I536">
        <v>5.0625577728867499E-2</v>
      </c>
      <c r="J536">
        <f>(Table2[[#This Row],[1M Return vs Nifty]]-AVERAGE(Table2[1M Return vs Nifty]))/_xlfn.STDEV.P(Table2[1M Return vs Nifty])</f>
        <v>0.2004392448152473</v>
      </c>
      <c r="K536">
        <v>-8.6404969937084797</v>
      </c>
      <c r="L536">
        <f>(Table2[[#This Row],[6M Return vs Nifty]]-AVERAGE(Table2[6M Return vs Nifty]))/_xlfn.STDEV.P(Table2[6M Return vs Nifty])</f>
        <v>-0.38110084013418</v>
      </c>
      <c r="M536">
        <v>2.58854751733401</v>
      </c>
      <c r="N536">
        <f>(Table2[[#This Row],[1W Return vs Nifty]]-AVERAGE(Table2[1W Return vs Nifty]))/_xlfn.STDEV.P(Table2[1W Return vs Nifty])</f>
        <v>1.5240047354890325</v>
      </c>
      <c r="O536">
        <v>312.85000000000002</v>
      </c>
      <c r="P536">
        <v>326.615562395295</v>
      </c>
      <c r="Q536">
        <v>329.75017466754502</v>
      </c>
      <c r="R536">
        <v>62.206825862650703</v>
      </c>
      <c r="S536" s="1">
        <f>(Table2[[#This Row],[Close Price]]-Table2[[#This Row],[20D EMA]])/Table2[[#This Row],[20D EMA]]</f>
        <v>2.7489212082467525E-2</v>
      </c>
      <c r="T536" s="1">
        <f>(Table2[[#This Row],[Close Price]]-Table2[[#This Row],[50D EMA]])/Table2[[#This Row],[50D EMA]]</f>
        <v>-1.581542029844633E-2</v>
      </c>
      <c r="U536" s="1">
        <f>(Table2[[#This Row],[Close Price]]-Table2[[#This Row],[200D EMA]])/Table2[[#This Row],[200D EMA]]</f>
        <v>-2.5171100139410978E-2</v>
      </c>
      <c r="V536">
        <v>0.666101366463699</v>
      </c>
      <c r="W536">
        <v>321.45</v>
      </c>
      <c r="X536">
        <v>321.45</v>
      </c>
      <c r="Y536">
        <v>288.25</v>
      </c>
      <c r="Z536">
        <v>321.45</v>
      </c>
      <c r="AA536">
        <v>282.64999999999998</v>
      </c>
      <c r="AB536">
        <v>333.9</v>
      </c>
      <c r="AC536" s="1">
        <f>(Table2[[#This Row],[Close Price]]/Table2[[#This Row],[Day Low]])-1</f>
        <v>0</v>
      </c>
      <c r="AD536" s="1">
        <f>(Table2[[#This Row],[Day High]]/Table2[[#This Row],[Close Price]])-1</f>
        <v>0</v>
      </c>
      <c r="AE536" s="1">
        <f>(Table2[[#This Row],[Close Price]]/Table2[[#This Row],[Current Week Low]])-1</f>
        <v>0.11517779705117093</v>
      </c>
      <c r="AF536" s="1">
        <f>(Table2[[#This Row],[Current Week High]]/Table2[[#This Row],[Close Price]])-1</f>
        <v>0</v>
      </c>
      <c r="AG536" s="1">
        <f>(Table2[[#This Row],[Close Price]]/Table2[[#This Row],[Current Month Low]])-1</f>
        <v>0.1372722448257564</v>
      </c>
      <c r="AH536" s="1">
        <f>(Table2[[#This Row],[Current Month High]]/Table2[[#This Row],[Close Price]])-1</f>
        <v>3.8730751283247766E-2</v>
      </c>
      <c r="AI536">
        <v>40.5817389951781</v>
      </c>
      <c r="AJ536">
        <v>36.612834679133002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-0.09</v>
      </c>
      <c r="AM536" t="s">
        <v>3146</v>
      </c>
      <c r="AN536">
        <v>-0.19</v>
      </c>
      <c r="AO536" t="s">
        <v>3146</v>
      </c>
      <c r="AQ536">
        <f>(Table2[[#This Row],[Sharpe Ratio]]-AVERAGE(Table2[Sharpe Ratio]))/_xlfn.STDEV.P(Table2[Sharpe Ratio])</f>
        <v>-0.67571570385832558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492</v>
      </c>
      <c r="AT536">
        <f>_xlfn.RANK.AVG(Table2[[#This Row],[6M Return vs Nifty Z-Score]],Table2[6M Return vs Nifty Z-Score])</f>
        <v>452</v>
      </c>
      <c r="AU536">
        <f>_xlfn.RANK.AVG(Table2[[#This Row],[Sharpe Ratio Z-Score]],Table2[Sharpe Ratio Z-Score])</f>
        <v>521.5</v>
      </c>
      <c r="AV536">
        <f>(Table2[[#This Row],[Rank 1Y]]+Table2[[#This Row],[Rank 6M]]+Table2[[#This Row],[Rank Sharpe]])/3</f>
        <v>488.5</v>
      </c>
    </row>
    <row r="537" spans="1:48" x14ac:dyDescent="0.3">
      <c r="A537" t="s">
        <v>1555</v>
      </c>
      <c r="B537" t="s">
        <v>1556</v>
      </c>
      <c r="C537" t="s">
        <v>3115</v>
      </c>
      <c r="D537" t="s">
        <v>285</v>
      </c>
      <c r="E537">
        <v>6042.0232512000002</v>
      </c>
      <c r="F537">
        <v>822.75</v>
      </c>
      <c r="G537">
        <v>-12.979767075092299</v>
      </c>
      <c r="H537">
        <f>(Table2[[#This Row],[1Y Return vs Nifty]]-AVERAGE(Table2[1Y Return vs Nifty]))/_xlfn.STDEV.P(Table2[1Y Return vs Nifty])</f>
        <v>-0.56503764372904064</v>
      </c>
      <c r="I537">
        <v>7.7594994749784796</v>
      </c>
      <c r="J537">
        <f>(Table2[[#This Row],[1M Return vs Nifty]]-AVERAGE(Table2[1M Return vs Nifty]))/_xlfn.STDEV.P(Table2[1M Return vs Nifty])</f>
        <v>1.0916309485380189</v>
      </c>
      <c r="K537">
        <v>-4.9384730497282598</v>
      </c>
      <c r="L537">
        <f>(Table2[[#This Row],[6M Return vs Nifty]]-AVERAGE(Table2[6M Return vs Nifty]))/_xlfn.STDEV.P(Table2[6M Return vs Nifty])</f>
        <v>-0.24758842075204321</v>
      </c>
      <c r="M537">
        <v>0.63361131420639405</v>
      </c>
      <c r="N537">
        <f>(Table2[[#This Row],[1W Return vs Nifty]]-AVERAGE(Table2[1W Return vs Nifty]))/_xlfn.STDEV.P(Table2[1W Return vs Nifty])</f>
        <v>1.0984651542263772</v>
      </c>
      <c r="O537">
        <v>829.11</v>
      </c>
      <c r="P537">
        <v>815.48086273583601</v>
      </c>
      <c r="Q537">
        <v>782.45435150755202</v>
      </c>
      <c r="R537">
        <v>43.951127310828703</v>
      </c>
      <c r="S537" s="1">
        <f>(Table2[[#This Row],[Close Price]]-Table2[[#This Row],[20D EMA]])/Table2[[#This Row],[20D EMA]]</f>
        <v>-7.6708759995658161E-3</v>
      </c>
      <c r="T537" s="1">
        <f>(Table2[[#This Row],[Close Price]]-Table2[[#This Row],[50D EMA]])/Table2[[#This Row],[50D EMA]]</f>
        <v>8.9139274706912727E-3</v>
      </c>
      <c r="U537" s="1">
        <f>(Table2[[#This Row],[Close Price]]-Table2[[#This Row],[200D EMA]])/Table2[[#This Row],[200D EMA]]</f>
        <v>5.1499040697787032E-2</v>
      </c>
      <c r="V537">
        <v>0.91740593150874195</v>
      </c>
      <c r="W537">
        <v>814.45</v>
      </c>
      <c r="X537">
        <v>837.25</v>
      </c>
      <c r="Y537">
        <v>812.15</v>
      </c>
      <c r="Z537">
        <v>840</v>
      </c>
      <c r="AA537">
        <v>775</v>
      </c>
      <c r="AB537">
        <v>900</v>
      </c>
      <c r="AC537" s="1">
        <f>(Table2[[#This Row],[Close Price]]/Table2[[#This Row],[Day Low]])-1</f>
        <v>1.0190926392043664E-2</v>
      </c>
      <c r="AD537" s="1">
        <f>(Table2[[#This Row],[Day High]]/Table2[[#This Row],[Close Price]])-1</f>
        <v>1.7623822546338541E-2</v>
      </c>
      <c r="AE537" s="1">
        <f>(Table2[[#This Row],[Close Price]]/Table2[[#This Row],[Current Week Low]])-1</f>
        <v>1.3051776149725969E-2</v>
      </c>
      <c r="AF537" s="1">
        <f>(Table2[[#This Row],[Current Week High]]/Table2[[#This Row],[Close Price]])-1</f>
        <v>2.0966271649954349E-2</v>
      </c>
      <c r="AG537" s="1">
        <f>(Table2[[#This Row],[Close Price]]/Table2[[#This Row],[Current Month Low]])-1</f>
        <v>6.161290322580637E-2</v>
      </c>
      <c r="AH537" s="1">
        <f>(Table2[[#This Row],[Current Month High]]/Table2[[#This Row],[Close Price]])-1</f>
        <v>9.3892433910665485E-2</v>
      </c>
      <c r="AI537">
        <v>9.3892433910665396</v>
      </c>
      <c r="AJ537">
        <v>27.558139534883701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0.15</v>
      </c>
      <c r="AM537" t="s">
        <v>3147</v>
      </c>
      <c r="AN537">
        <v>-6</v>
      </c>
      <c r="AO537" t="s">
        <v>3146</v>
      </c>
      <c r="AP537">
        <v>-2.5545828832259998E-3</v>
      </c>
      <c r="AQ537">
        <f>(Table2[[#This Row],[Sharpe Ratio]]-AVERAGE(Table2[Sharpe Ratio]))/_xlfn.STDEV.P(Table2[Sharpe Ratio])</f>
        <v>-0.70607876444887663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0.67139127383443553</v>
      </c>
      <c r="AS537">
        <f>_xlfn.RANK.AVG(Table2[[#This Row],[1Y Return vs Nifty Z-Score]],Table2[1Y Return vs Nifty Z-Score])</f>
        <v>507</v>
      </c>
      <c r="AT537">
        <f>_xlfn.RANK.AVG(Table2[[#This Row],[6M Return vs Nifty Z-Score]],Table2[6M Return vs Nifty Z-Score])</f>
        <v>409</v>
      </c>
      <c r="AU537">
        <f>_xlfn.RANK.AVG(Table2[[#This Row],[Sharpe Ratio Z-Score]],Table2[Sharpe Ratio Z-Score])</f>
        <v>554</v>
      </c>
      <c r="AV537">
        <f>(Table2[[#This Row],[Rank 1Y]]+Table2[[#This Row],[Rank 6M]]+Table2[[#This Row],[Rank Sharpe]])/3</f>
        <v>490</v>
      </c>
    </row>
    <row r="538" spans="1:48" x14ac:dyDescent="0.3">
      <c r="A538" t="s">
        <v>1636</v>
      </c>
      <c r="B538" t="s">
        <v>1637</v>
      </c>
      <c r="C538" t="s">
        <v>3106</v>
      </c>
      <c r="D538" t="s">
        <v>907</v>
      </c>
      <c r="E538">
        <v>5395.9356835089902</v>
      </c>
      <c r="F538">
        <v>182.29</v>
      </c>
      <c r="G538">
        <v>0.83023665764375199</v>
      </c>
      <c r="H538">
        <f>(Table2[[#This Row],[1Y Return vs Nifty]]-AVERAGE(Table2[1Y Return vs Nifty]))/_xlfn.STDEV.P(Table2[1Y Return vs Nifty])</f>
        <v>-0.31916730102259727</v>
      </c>
      <c r="I538">
        <v>-8.9963282564589999</v>
      </c>
      <c r="J538">
        <f>(Table2[[#This Row],[1M Return vs Nifty]]-AVERAGE(Table2[1M Return vs Nifty]))/_xlfn.STDEV.P(Table2[1M Return vs Nifty])</f>
        <v>-0.84544246351931596</v>
      </c>
      <c r="K538">
        <v>-28.3632809299767</v>
      </c>
      <c r="L538">
        <f>(Table2[[#This Row],[6M Return vs Nifty]]-AVERAGE(Table2[6M Return vs Nifty]))/_xlfn.STDEV.P(Table2[6M Return vs Nifty])</f>
        <v>-1.0923973201486223</v>
      </c>
      <c r="M538">
        <v>-1.7572694505944599</v>
      </c>
      <c r="N538">
        <f>(Table2[[#This Row],[1W Return vs Nifty]]-AVERAGE(Table2[1W Return vs Nifty]))/_xlfn.STDEV.P(Table2[1W Return vs Nifty])</f>
        <v>0.57803159845377616</v>
      </c>
      <c r="O538">
        <v>187.11</v>
      </c>
      <c r="P538">
        <v>199.03776078064701</v>
      </c>
      <c r="Q538">
        <v>197.96258804443599</v>
      </c>
      <c r="R538">
        <v>48.823034813869199</v>
      </c>
      <c r="S538" s="1">
        <f>(Table2[[#This Row],[Close Price]]-Table2[[#This Row],[20D EMA]])/Table2[[#This Row],[20D EMA]]</f>
        <v>-2.5760247982470317E-2</v>
      </c>
      <c r="T538" s="1">
        <f>(Table2[[#This Row],[Close Price]]-Table2[[#This Row],[50D EMA]])/Table2[[#This Row],[50D EMA]]</f>
        <v>-8.4143635433600816E-2</v>
      </c>
      <c r="U538" s="1">
        <f>(Table2[[#This Row],[Close Price]]-Table2[[#This Row],[200D EMA]])/Table2[[#This Row],[200D EMA]]</f>
        <v>-7.9169444081616192E-2</v>
      </c>
      <c r="V538">
        <v>0.76387814116250996</v>
      </c>
      <c r="W538">
        <v>175.7</v>
      </c>
      <c r="X538">
        <v>182.9</v>
      </c>
      <c r="Y538">
        <v>169.8</v>
      </c>
      <c r="Z538">
        <v>182.9</v>
      </c>
      <c r="AA538">
        <v>164.8</v>
      </c>
      <c r="AB538">
        <v>212.4</v>
      </c>
      <c r="AC538" s="1">
        <f>(Table2[[#This Row],[Close Price]]/Table2[[#This Row],[Day Low]])-1</f>
        <v>3.7507114399544683E-2</v>
      </c>
      <c r="AD538" s="1">
        <f>(Table2[[#This Row],[Day High]]/Table2[[#This Row],[Close Price]])-1</f>
        <v>3.3463163091778103E-3</v>
      </c>
      <c r="AE538" s="1">
        <f>(Table2[[#This Row],[Close Price]]/Table2[[#This Row],[Current Week Low]])-1</f>
        <v>7.3557126030624254E-2</v>
      </c>
      <c r="AF538" s="1">
        <f>(Table2[[#This Row],[Current Week High]]/Table2[[#This Row],[Close Price]])-1</f>
        <v>3.3463163091778103E-3</v>
      </c>
      <c r="AG538" s="1">
        <f>(Table2[[#This Row],[Close Price]]/Table2[[#This Row],[Current Month Low]])-1</f>
        <v>0.10612864077669881</v>
      </c>
      <c r="AH538" s="1">
        <f>(Table2[[#This Row],[Current Month High]]/Table2[[#This Row],[Close Price]])-1</f>
        <v>0.16517636732678698</v>
      </c>
      <c r="AI538">
        <v>39.667562674858701</v>
      </c>
      <c r="AJ538">
        <v>34.929681717246403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-0.04</v>
      </c>
      <c r="AM538" t="s">
        <v>3146</v>
      </c>
      <c r="AN538">
        <v>-7.65</v>
      </c>
      <c r="AO538" t="s">
        <v>3146</v>
      </c>
      <c r="AP538">
        <v>3.4671003241605998E-2</v>
      </c>
      <c r="AQ538">
        <f>(Table2[[#This Row],[Sharpe Ratio]]-AVERAGE(Table2[Sharpe Ratio]))/_xlfn.STDEV.P(Table2[Sharpe Ratio])</f>
        <v>-0.26362581667068641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409</v>
      </c>
      <c r="AT538">
        <f>_xlfn.RANK.AVG(Table2[[#This Row],[6M Return vs Nifty Z-Score]],Table2[6M Return vs Nifty Z-Score])</f>
        <v>658</v>
      </c>
      <c r="AU538">
        <f>_xlfn.RANK.AVG(Table2[[#This Row],[Sharpe Ratio Z-Score]],Table2[Sharpe Ratio Z-Score])</f>
        <v>412</v>
      </c>
      <c r="AV538">
        <f>(Table2[[#This Row],[Rank 1Y]]+Table2[[#This Row],[Rank 6M]]+Table2[[#This Row],[Rank Sharpe]])/3</f>
        <v>493</v>
      </c>
    </row>
    <row r="539" spans="1:48" x14ac:dyDescent="0.3">
      <c r="A539" t="s">
        <v>554</v>
      </c>
      <c r="B539" t="s">
        <v>555</v>
      </c>
      <c r="C539" t="s">
        <v>3101</v>
      </c>
      <c r="D539" t="s">
        <v>54</v>
      </c>
      <c r="E539">
        <v>35905.005162790003</v>
      </c>
      <c r="F539">
        <v>143.94999999999999</v>
      </c>
      <c r="G539">
        <v>-19.770929579314299</v>
      </c>
      <c r="H539">
        <f>(Table2[[#This Row],[1Y Return vs Nifty]]-AVERAGE(Table2[1Y Return vs Nifty]))/_xlfn.STDEV.P(Table2[1Y Return vs Nifty])</f>
        <v>-0.68594604350956701</v>
      </c>
      <c r="I539">
        <v>-17.5027363516521</v>
      </c>
      <c r="J539">
        <f>(Table2[[#This Row],[1M Return vs Nifty]]-AVERAGE(Table2[1M Return vs Nifty]))/_xlfn.STDEV.P(Table2[1M Return vs Nifty])</f>
        <v>-1.8288338672392577</v>
      </c>
      <c r="K539">
        <v>-22.774462397358199</v>
      </c>
      <c r="L539">
        <f>(Table2[[#This Row],[6M Return vs Nifty]]-AVERAGE(Table2[6M Return vs Nifty]))/_xlfn.STDEV.P(Table2[6M Return vs Nifty])</f>
        <v>-0.89083820138847469</v>
      </c>
      <c r="M539">
        <v>-9.4899352157490604</v>
      </c>
      <c r="N539">
        <f>(Table2[[#This Row],[1W Return vs Nifty]]-AVERAGE(Table2[1W Return vs Nifty]))/_xlfn.STDEV.P(Table2[1W Return vs Nifty])</f>
        <v>-1.1051718464891054</v>
      </c>
      <c r="O539">
        <v>158.63</v>
      </c>
      <c r="P539">
        <v>166.52838804946401</v>
      </c>
      <c r="Q539">
        <v>163.714236611459</v>
      </c>
      <c r="R539">
        <v>27.8038678295325</v>
      </c>
      <c r="S539" s="1">
        <f>(Table2[[#This Row],[Close Price]]-Table2[[#This Row],[20D EMA]])/Table2[[#This Row],[20D EMA]]</f>
        <v>-9.2542394250772278E-2</v>
      </c>
      <c r="T539" s="1">
        <f>(Table2[[#This Row],[Close Price]]-Table2[[#This Row],[50D EMA]])/Table2[[#This Row],[50D EMA]]</f>
        <v>-0.13558281752392604</v>
      </c>
      <c r="U539" s="1">
        <f>(Table2[[#This Row],[Close Price]]-Table2[[#This Row],[200D EMA]])/Table2[[#This Row],[200D EMA]]</f>
        <v>-0.12072399456844571</v>
      </c>
      <c r="V539">
        <v>1.7298530003367101</v>
      </c>
      <c r="W539">
        <v>139</v>
      </c>
      <c r="X539">
        <v>144.94</v>
      </c>
      <c r="Y539">
        <v>139</v>
      </c>
      <c r="Z539">
        <v>148</v>
      </c>
      <c r="AA539">
        <v>137.66</v>
      </c>
      <c r="AB539">
        <v>189.45</v>
      </c>
      <c r="AC539" s="1">
        <f>(Table2[[#This Row],[Close Price]]/Table2[[#This Row],[Day Low]])-1</f>
        <v>3.5611510791366818E-2</v>
      </c>
      <c r="AD539" s="1">
        <f>(Table2[[#This Row],[Day High]]/Table2[[#This Row],[Close Price]])-1</f>
        <v>6.8773879819381545E-3</v>
      </c>
      <c r="AE539" s="1">
        <f>(Table2[[#This Row],[Close Price]]/Table2[[#This Row],[Current Week Low]])-1</f>
        <v>3.5611510791366818E-2</v>
      </c>
      <c r="AF539" s="1">
        <f>(Table2[[#This Row],[Current Week High]]/Table2[[#This Row],[Close Price]])-1</f>
        <v>2.8134769017019945E-2</v>
      </c>
      <c r="AG539" s="1">
        <f>(Table2[[#This Row],[Close Price]]/Table2[[#This Row],[Current Month Low]])-1</f>
        <v>4.5692285340694472E-2</v>
      </c>
      <c r="AH539" s="1">
        <f>(Table2[[#This Row],[Current Month High]]/Table2[[#This Row],[Close Price]])-1</f>
        <v>0.31608197290725948</v>
      </c>
      <c r="AI539">
        <v>34.942688433483802</v>
      </c>
      <c r="AJ539">
        <v>10.053516819571801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-0.18</v>
      </c>
      <c r="AM539" t="s">
        <v>3146</v>
      </c>
      <c r="AN539">
        <v>-12.1</v>
      </c>
      <c r="AO539" t="s">
        <v>3146</v>
      </c>
      <c r="AP539">
        <v>6.3296482790690001E-2</v>
      </c>
      <c r="AQ539">
        <f>(Table2[[#This Row],[Sharpe Ratio]]-AVERAGE(Table2[Sharpe Ratio]))/_xlfn.STDEV.P(Table2[Sharpe Ratio])</f>
        <v>7.6608659841902765E-2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550</v>
      </c>
      <c r="AT539">
        <f>_xlfn.RANK.AVG(Table2[[#This Row],[6M Return vs Nifty Z-Score]],Table2[6M Return vs Nifty Z-Score])</f>
        <v>617</v>
      </c>
      <c r="AU539">
        <f>_xlfn.RANK.AVG(Table2[[#This Row],[Sharpe Ratio Z-Score]],Table2[Sharpe Ratio Z-Score])</f>
        <v>315</v>
      </c>
      <c r="AV539">
        <f>(Table2[[#This Row],[Rank 1Y]]+Table2[[#This Row],[Rank 6M]]+Table2[[#This Row],[Rank Sharpe]])/3</f>
        <v>494</v>
      </c>
    </row>
    <row r="540" spans="1:48" x14ac:dyDescent="0.3">
      <c r="A540" t="s">
        <v>893</v>
      </c>
      <c r="B540" t="s">
        <v>894</v>
      </c>
      <c r="C540" t="s">
        <v>3100</v>
      </c>
      <c r="D540" t="s">
        <v>21</v>
      </c>
      <c r="E540">
        <v>16552.6438815</v>
      </c>
      <c r="F540">
        <v>596.25</v>
      </c>
      <c r="G540">
        <v>-25.322775855366899</v>
      </c>
      <c r="H540">
        <f>(Table2[[#This Row],[1Y Return vs Nifty]]-AVERAGE(Table2[1Y Return vs Nifty]))/_xlfn.STDEV.P(Table2[1Y Return vs Nifty])</f>
        <v>-0.78478992313219065</v>
      </c>
      <c r="I540">
        <v>1.2309539993494001</v>
      </c>
      <c r="J540">
        <f>(Table2[[#This Row],[1M Return vs Nifty]]-AVERAGE(Table2[1M Return vs Nifty]))/_xlfn.STDEV.P(Table2[1M Return vs Nifty])</f>
        <v>0.3368922353605604</v>
      </c>
      <c r="K540">
        <v>-22.162665054171999</v>
      </c>
      <c r="L540">
        <f>(Table2[[#This Row],[6M Return vs Nifty]]-AVERAGE(Table2[6M Return vs Nifty]))/_xlfn.STDEV.P(Table2[6M Return vs Nifty])</f>
        <v>-0.86877390772198571</v>
      </c>
      <c r="M540">
        <v>-1.80240503325265</v>
      </c>
      <c r="N540">
        <f>(Table2[[#This Row],[1W Return vs Nifty]]-AVERAGE(Table2[1W Return vs Nifty]))/_xlfn.STDEV.P(Table2[1W Return vs Nifty])</f>
        <v>0.56820673720578063</v>
      </c>
      <c r="O540">
        <v>607.42999999999995</v>
      </c>
      <c r="P540">
        <v>622.28122950588499</v>
      </c>
      <c r="Q540">
        <v>632.61863464779697</v>
      </c>
      <c r="R540">
        <v>45.595519286383002</v>
      </c>
      <c r="S540" s="1">
        <f>(Table2[[#This Row],[Close Price]]-Table2[[#This Row],[20D EMA]])/Table2[[#This Row],[20D EMA]]</f>
        <v>-1.840541296939557E-2</v>
      </c>
      <c r="T540" s="1">
        <f>(Table2[[#This Row],[Close Price]]-Table2[[#This Row],[50D EMA]])/Table2[[#This Row],[50D EMA]]</f>
        <v>-4.1831937509274997E-2</v>
      </c>
      <c r="U540" s="1">
        <f>(Table2[[#This Row],[Close Price]]-Table2[[#This Row],[200D EMA]])/Table2[[#This Row],[200D EMA]]</f>
        <v>-5.7489034713694105E-2</v>
      </c>
      <c r="V540">
        <v>0.38961743736913601</v>
      </c>
      <c r="W540">
        <v>588</v>
      </c>
      <c r="X540">
        <v>600.29999999999995</v>
      </c>
      <c r="Y540">
        <v>579.20000000000005</v>
      </c>
      <c r="Z540">
        <v>602.95000000000005</v>
      </c>
      <c r="AA540">
        <v>570.29999999999995</v>
      </c>
      <c r="AB540">
        <v>637.29999999999995</v>
      </c>
      <c r="AC540" s="1">
        <f>(Table2[[#This Row],[Close Price]]/Table2[[#This Row],[Day Low]])-1</f>
        <v>1.4030612244897878E-2</v>
      </c>
      <c r="AD540" s="1">
        <f>(Table2[[#This Row],[Day High]]/Table2[[#This Row],[Close Price]])-1</f>
        <v>6.7924528301885889E-3</v>
      </c>
      <c r="AE540" s="1">
        <f>(Table2[[#This Row],[Close Price]]/Table2[[#This Row],[Current Week Low]])-1</f>
        <v>2.9437154696132506E-2</v>
      </c>
      <c r="AF540" s="1">
        <f>(Table2[[#This Row],[Current Week High]]/Table2[[#This Row],[Close Price]])-1</f>
        <v>1.1236897274633284E-2</v>
      </c>
      <c r="AG540" s="1">
        <f>(Table2[[#This Row],[Close Price]]/Table2[[#This Row],[Current Month Low]])-1</f>
        <v>4.5502367175171088E-2</v>
      </c>
      <c r="AH540" s="1">
        <f>(Table2[[#This Row],[Current Month High]]/Table2[[#This Row],[Close Price]])-1</f>
        <v>6.8846960167714855E-2</v>
      </c>
      <c r="AI540">
        <v>45.911949685534502</v>
      </c>
      <c r="AJ540">
        <v>26.969761499148198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-0.08</v>
      </c>
      <c r="AM540" t="s">
        <v>3146</v>
      </c>
      <c r="AN540">
        <v>-1.88</v>
      </c>
      <c r="AO540" t="s">
        <v>3146</v>
      </c>
      <c r="AP540">
        <v>7.0007894488165995E-2</v>
      </c>
      <c r="AQ540">
        <f>(Table2[[#This Row],[Sharpe Ratio]]-AVERAGE(Table2[Sharpe Ratio]))/_xlfn.STDEV.P(Table2[Sharpe Ratio])</f>
        <v>0.15637862986583836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583</v>
      </c>
      <c r="AT540">
        <f>_xlfn.RANK.AVG(Table2[[#This Row],[6M Return vs Nifty Z-Score]],Table2[6M Return vs Nifty Z-Score])</f>
        <v>605</v>
      </c>
      <c r="AU540">
        <f>_xlfn.RANK.AVG(Table2[[#This Row],[Sharpe Ratio Z-Score]],Table2[Sharpe Ratio Z-Score])</f>
        <v>298</v>
      </c>
      <c r="AV540">
        <f>(Table2[[#This Row],[Rank 1Y]]+Table2[[#This Row],[Rank 6M]]+Table2[[#This Row],[Rank Sharpe]])/3</f>
        <v>495.33333333333331</v>
      </c>
    </row>
    <row r="541" spans="1:48" x14ac:dyDescent="0.3">
      <c r="A541" t="s">
        <v>95</v>
      </c>
      <c r="B541" t="s">
        <v>96</v>
      </c>
      <c r="C541" t="s">
        <v>3101</v>
      </c>
      <c r="D541" t="s">
        <v>43</v>
      </c>
      <c r="E541">
        <v>281699.05021946999</v>
      </c>
      <c r="F541">
        <v>1766.7</v>
      </c>
      <c r="G541">
        <v>-15.2832507859709</v>
      </c>
      <c r="H541">
        <f>(Table2[[#This Row],[1Y Return vs Nifty]]-AVERAGE(Table2[1Y Return vs Nifty]))/_xlfn.STDEV.P(Table2[1Y Return vs Nifty])</f>
        <v>-0.60604837336917128</v>
      </c>
      <c r="I541">
        <v>-7.3529791570852199</v>
      </c>
      <c r="J541">
        <f>(Table2[[#This Row],[1M Return vs Nifty]]-AVERAGE(Table2[1M Return vs Nifty]))/_xlfn.STDEV.P(Table2[1M Return vs Nifty])</f>
        <v>-0.65546152684778436</v>
      </c>
      <c r="K541">
        <v>2.6668709566672302</v>
      </c>
      <c r="L541">
        <f>(Table2[[#This Row],[6M Return vs Nifty]]-AVERAGE(Table2[6M Return vs Nifty]))/_xlfn.STDEV.P(Table2[6M Return vs Nifty])</f>
        <v>2.6696104116691884E-2</v>
      </c>
      <c r="M541">
        <v>-1.57925210475318</v>
      </c>
      <c r="N541">
        <f>(Table2[[#This Row],[1W Return vs Nifty]]-AVERAGE(Table2[1W Return vs Nifty]))/_xlfn.STDEV.P(Table2[1W Return vs Nifty])</f>
        <v>0.61678141887532911</v>
      </c>
      <c r="O541">
        <v>1802.1</v>
      </c>
      <c r="P541">
        <v>1795.3792865022599</v>
      </c>
      <c r="Q541">
        <v>1683.22578792064</v>
      </c>
      <c r="R541">
        <v>44.3718815348454</v>
      </c>
      <c r="S541" s="1">
        <f>(Table2[[#This Row],[Close Price]]-Table2[[#This Row],[20D EMA]])/Table2[[#This Row],[20D EMA]]</f>
        <v>-1.9643748959547121E-2</v>
      </c>
      <c r="T541" s="1">
        <f>(Table2[[#This Row],[Close Price]]-Table2[[#This Row],[50D EMA]])/Table2[[#This Row],[50D EMA]]</f>
        <v>-1.597394306477299E-2</v>
      </c>
      <c r="U541" s="1">
        <f>(Table2[[#This Row],[Close Price]]-Table2[[#This Row],[200D EMA]])/Table2[[#This Row],[200D EMA]]</f>
        <v>4.9591809178778867E-2</v>
      </c>
      <c r="V541">
        <v>0.76536912626191</v>
      </c>
      <c r="W541">
        <v>1703</v>
      </c>
      <c r="X541">
        <v>1775.5</v>
      </c>
      <c r="Y541">
        <v>1701.95</v>
      </c>
      <c r="Z541">
        <v>1775.5</v>
      </c>
      <c r="AA541">
        <v>1698.1</v>
      </c>
      <c r="AB541">
        <v>2007.1</v>
      </c>
      <c r="AC541" s="1">
        <f>(Table2[[#This Row],[Close Price]]/Table2[[#This Row],[Day Low]])-1</f>
        <v>3.7404580152671674E-2</v>
      </c>
      <c r="AD541" s="1">
        <f>(Table2[[#This Row],[Day High]]/Table2[[#This Row],[Close Price]])-1</f>
        <v>4.9810380936208265E-3</v>
      </c>
      <c r="AE541" s="1">
        <f>(Table2[[#This Row],[Close Price]]/Table2[[#This Row],[Current Week Low]])-1</f>
        <v>3.8044595904697553E-2</v>
      </c>
      <c r="AF541" s="1">
        <f>(Table2[[#This Row],[Current Week High]]/Table2[[#This Row],[Close Price]])-1</f>
        <v>4.9810380936208265E-3</v>
      </c>
      <c r="AG541" s="1">
        <f>(Table2[[#This Row],[Close Price]]/Table2[[#This Row],[Current Month Low]])-1</f>
        <v>4.0398091985159867E-2</v>
      </c>
      <c r="AH541" s="1">
        <f>(Table2[[#This Row],[Current Month High]]/Table2[[#This Row],[Close Price]])-1</f>
        <v>0.13607290428482477</v>
      </c>
      <c r="AI541">
        <v>14.897832116375101</v>
      </c>
      <c r="AJ541">
        <v>24.498784398012699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7.0000000000000007E-2</v>
      </c>
      <c r="AM541" t="s">
        <v>3147</v>
      </c>
      <c r="AN541">
        <v>-5.85</v>
      </c>
      <c r="AO541" t="s">
        <v>3146</v>
      </c>
      <c r="AP541">
        <v>-4.1999302516221998E-2</v>
      </c>
      <c r="AQ541">
        <f>(Table2[[#This Row],[Sharpe Ratio]]-AVERAGE(Table2[Sharpe Ratio]))/_xlfn.STDEV.P(Table2[Sharpe Ratio])</f>
        <v>-1.1749077149824823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-1.7929400922074166</v>
      </c>
      <c r="AS541">
        <f>_xlfn.RANK.AVG(Table2[[#This Row],[1Y Return vs Nifty Z-Score]],Table2[1Y Return vs Nifty Z-Score])</f>
        <v>525</v>
      </c>
      <c r="AT541">
        <f>_xlfn.RANK.AVG(Table2[[#This Row],[6M Return vs Nifty Z-Score]],Table2[6M Return vs Nifty Z-Score])</f>
        <v>319</v>
      </c>
      <c r="AU541">
        <f>_xlfn.RANK.AVG(Table2[[#This Row],[Sharpe Ratio Z-Score]],Table2[Sharpe Ratio Z-Score])</f>
        <v>644</v>
      </c>
      <c r="AV541">
        <f>(Table2[[#This Row],[Rank 1Y]]+Table2[[#This Row],[Rank 6M]]+Table2[[#This Row],[Rank Sharpe]])/3</f>
        <v>496</v>
      </c>
    </row>
    <row r="542" spans="1:48" x14ac:dyDescent="0.3">
      <c r="A542" t="s">
        <v>1731</v>
      </c>
      <c r="B542" t="s">
        <v>1732</v>
      </c>
      <c r="C542" t="s">
        <v>3115</v>
      </c>
      <c r="D542" t="s">
        <v>285</v>
      </c>
      <c r="E542">
        <v>4591.5147348</v>
      </c>
      <c r="F542">
        <v>275.10000000000002</v>
      </c>
      <c r="G542">
        <v>-4.1144682347711798</v>
      </c>
      <c r="H542">
        <f>(Table2[[#This Row],[1Y Return vs Nifty]]-AVERAGE(Table2[1Y Return vs Nifty]))/_xlfn.STDEV.P(Table2[1Y Return vs Nifty])</f>
        <v>-0.40720176574894534</v>
      </c>
      <c r="I542">
        <v>1.9945327344019801</v>
      </c>
      <c r="J542">
        <f>(Table2[[#This Row],[1M Return vs Nifty]]-AVERAGE(Table2[1M Return vs Nifty]))/_xlfn.STDEV.P(Table2[1M Return vs Nifty])</f>
        <v>0.42516648175350974</v>
      </c>
      <c r="K542">
        <v>-7.2467423151795902</v>
      </c>
      <c r="L542">
        <f>(Table2[[#This Row],[6M Return vs Nifty]]-AVERAGE(Table2[6M Return vs Nifty]))/_xlfn.STDEV.P(Table2[6M Return vs Nifty])</f>
        <v>-0.33083548205670166</v>
      </c>
      <c r="M542">
        <v>-5.3511639828206796</v>
      </c>
      <c r="N542">
        <f>(Table2[[#This Row],[1W Return vs Nifty]]-AVERAGE(Table2[1W Return vs Nifty]))/_xlfn.STDEV.P(Table2[1W Return vs Nifty])</f>
        <v>-0.20426726730918948</v>
      </c>
      <c r="O542">
        <v>282.10000000000002</v>
      </c>
      <c r="P542">
        <v>284.88177413625698</v>
      </c>
      <c r="Q542">
        <v>274.86232466785401</v>
      </c>
      <c r="R542">
        <v>42.686390656974602</v>
      </c>
      <c r="S542" s="1">
        <f>(Table2[[#This Row],[Close Price]]-Table2[[#This Row],[20D EMA]])/Table2[[#This Row],[20D EMA]]</f>
        <v>-2.4813895781637715E-2</v>
      </c>
      <c r="T542" s="1">
        <f>(Table2[[#This Row],[Close Price]]-Table2[[#This Row],[50D EMA]])/Table2[[#This Row],[50D EMA]]</f>
        <v>-3.4336258140467778E-2</v>
      </c>
      <c r="U542" s="1">
        <f>(Table2[[#This Row],[Close Price]]-Table2[[#This Row],[200D EMA]])/Table2[[#This Row],[200D EMA]]</f>
        <v>8.6470683980869462E-4</v>
      </c>
      <c r="V542">
        <v>0.58331756188712003</v>
      </c>
      <c r="W542">
        <v>269.45</v>
      </c>
      <c r="X542">
        <v>276.14999999999998</v>
      </c>
      <c r="Y542">
        <v>261.10000000000002</v>
      </c>
      <c r="Z542">
        <v>276.14999999999998</v>
      </c>
      <c r="AA542">
        <v>261.10000000000002</v>
      </c>
      <c r="AB542">
        <v>306.55</v>
      </c>
      <c r="AC542" s="1">
        <f>(Table2[[#This Row],[Close Price]]/Table2[[#This Row],[Day Low]])-1</f>
        <v>2.0968639821859369E-2</v>
      </c>
      <c r="AD542" s="1">
        <f>(Table2[[#This Row],[Day High]]/Table2[[#This Row],[Close Price]])-1</f>
        <v>3.8167938931294998E-3</v>
      </c>
      <c r="AE542" s="1">
        <f>(Table2[[#This Row],[Close Price]]/Table2[[#This Row],[Current Week Low]])-1</f>
        <v>5.3619302949061698E-2</v>
      </c>
      <c r="AF542" s="1">
        <f>(Table2[[#This Row],[Current Week High]]/Table2[[#This Row],[Close Price]])-1</f>
        <v>3.8167938931294998E-3</v>
      </c>
      <c r="AG542" s="1">
        <f>(Table2[[#This Row],[Close Price]]/Table2[[#This Row],[Current Month Low]])-1</f>
        <v>5.3619302949061698E-2</v>
      </c>
      <c r="AH542" s="1">
        <f>(Table2[[#This Row],[Current Month High]]/Table2[[#This Row],[Close Price]])-1</f>
        <v>0.11432206470374395</v>
      </c>
      <c r="AI542">
        <v>22.137404580152602</v>
      </c>
      <c r="AJ542">
        <v>30.317385125532901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-0.05</v>
      </c>
      <c r="AM542" t="s">
        <v>3146</v>
      </c>
      <c r="AN542">
        <v>-5.19</v>
      </c>
      <c r="AO542" t="s">
        <v>3146</v>
      </c>
      <c r="AP542">
        <v>-2.1347286217527E-2</v>
      </c>
      <c r="AQ542">
        <f>(Table2[[#This Row],[Sharpe Ratio]]-AVERAGE(Table2[Sharpe Ratio]))/_xlfn.STDEV.P(Table2[Sharpe Ratio])</f>
        <v>-0.92944360171697027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450</v>
      </c>
      <c r="AT542">
        <f>_xlfn.RANK.AVG(Table2[[#This Row],[6M Return vs Nifty Z-Score]],Table2[6M Return vs Nifty Z-Score])</f>
        <v>437</v>
      </c>
      <c r="AU542">
        <f>_xlfn.RANK.AVG(Table2[[#This Row],[Sharpe Ratio Z-Score]],Table2[Sharpe Ratio Z-Score])</f>
        <v>601</v>
      </c>
      <c r="AV542">
        <f>(Table2[[#This Row],[Rank 1Y]]+Table2[[#This Row],[Rank 6M]]+Table2[[#This Row],[Rank Sharpe]])/3</f>
        <v>496</v>
      </c>
    </row>
    <row r="543" spans="1:48" x14ac:dyDescent="0.3">
      <c r="A543" t="s">
        <v>1670</v>
      </c>
      <c r="B543" t="s">
        <v>1671</v>
      </c>
      <c r="C543" t="s">
        <v>3110</v>
      </c>
      <c r="D543" t="s">
        <v>136</v>
      </c>
      <c r="E543">
        <v>5136.2700000000004</v>
      </c>
      <c r="F543">
        <v>180.22</v>
      </c>
      <c r="G543">
        <v>1.3412912422891601</v>
      </c>
      <c r="H543">
        <f>(Table2[[#This Row],[1Y Return vs Nifty]]-AVERAGE(Table2[1Y Return vs Nifty]))/_xlfn.STDEV.P(Table2[1Y Return vs Nifty])</f>
        <v>-0.31006859487448746</v>
      </c>
      <c r="I543">
        <v>-7.9092880824623002</v>
      </c>
      <c r="J543">
        <f>(Table2[[#This Row],[1M Return vs Nifty]]-AVERAGE(Table2[1M Return vs Nifty]))/_xlfn.STDEV.P(Table2[1M Return vs Nifty])</f>
        <v>-0.71977414962656261</v>
      </c>
      <c r="K543">
        <v>-24.346442308558899</v>
      </c>
      <c r="L543">
        <f>(Table2[[#This Row],[6M Return vs Nifty]]-AVERAGE(Table2[6M Return vs Nifty]))/_xlfn.STDEV.P(Table2[6M Return vs Nifty])</f>
        <v>-0.94753120076947583</v>
      </c>
      <c r="M543">
        <v>-6.2305321757611098</v>
      </c>
      <c r="N543">
        <f>(Table2[[#This Row],[1W Return vs Nifty]]-AVERAGE(Table2[1W Return vs Nifty]))/_xlfn.STDEV.P(Table2[1W Return vs Nifty])</f>
        <v>-0.39568321837751241</v>
      </c>
      <c r="O543">
        <v>185.13</v>
      </c>
      <c r="P543">
        <v>191.196705281817</v>
      </c>
      <c r="Q543">
        <v>188.421881493683</v>
      </c>
      <c r="R543">
        <v>44.098552147021103</v>
      </c>
      <c r="S543" s="1">
        <f>(Table2[[#This Row],[Close Price]]-Table2[[#This Row],[20D EMA]])/Table2[[#This Row],[20D EMA]]</f>
        <v>-2.6521903527251103E-2</v>
      </c>
      <c r="T543" s="1">
        <f>(Table2[[#This Row],[Close Price]]-Table2[[#This Row],[50D EMA]])/Table2[[#This Row],[50D EMA]]</f>
        <v>-5.7410535739293937E-2</v>
      </c>
      <c r="U543" s="1">
        <f>(Table2[[#This Row],[Close Price]]-Table2[[#This Row],[200D EMA]])/Table2[[#This Row],[200D EMA]]</f>
        <v>-4.3529347168513324E-2</v>
      </c>
      <c r="V543">
        <v>0.98283911715977701</v>
      </c>
      <c r="W543">
        <v>176.67</v>
      </c>
      <c r="X543">
        <v>180.99</v>
      </c>
      <c r="Y543">
        <v>173.62</v>
      </c>
      <c r="Z543">
        <v>180.99</v>
      </c>
      <c r="AA543">
        <v>172.2</v>
      </c>
      <c r="AB543">
        <v>201.61</v>
      </c>
      <c r="AC543" s="1">
        <f>(Table2[[#This Row],[Close Price]]/Table2[[#This Row],[Day Low]])-1</f>
        <v>2.0093960491311513E-2</v>
      </c>
      <c r="AD543" s="1">
        <f>(Table2[[#This Row],[Day High]]/Table2[[#This Row],[Close Price]])-1</f>
        <v>4.2725557651759338E-3</v>
      </c>
      <c r="AE543" s="1">
        <f>(Table2[[#This Row],[Close Price]]/Table2[[#This Row],[Current Week Low]])-1</f>
        <v>3.8014053680451632E-2</v>
      </c>
      <c r="AF543" s="1">
        <f>(Table2[[#This Row],[Current Week High]]/Table2[[#This Row],[Close Price]])-1</f>
        <v>4.2725557651759338E-3</v>
      </c>
      <c r="AG543" s="1">
        <f>(Table2[[#This Row],[Close Price]]/Table2[[#This Row],[Current Month Low]])-1</f>
        <v>4.6573751451800316E-2</v>
      </c>
      <c r="AH543" s="1">
        <f>(Table2[[#This Row],[Current Month High]]/Table2[[#This Row],[Close Price]])-1</f>
        <v>0.11868826989235393</v>
      </c>
      <c r="AI543">
        <v>47.014759738097801</v>
      </c>
      <c r="AJ543">
        <v>38.311588641596202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-0.09</v>
      </c>
      <c r="AM543" t="s">
        <v>3146</v>
      </c>
      <c r="AN543">
        <v>-2.57</v>
      </c>
      <c r="AO543" t="s">
        <v>3146</v>
      </c>
      <c r="AP543">
        <v>1.836181531999E-2</v>
      </c>
      <c r="AQ543">
        <f>(Table2[[#This Row],[Sharpe Ratio]]-AVERAGE(Table2[Sharpe Ratio]))/_xlfn.STDEV.P(Table2[Sharpe Ratio])</f>
        <v>-0.4574722815077803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406</v>
      </c>
      <c r="AT543">
        <f>_xlfn.RANK.AVG(Table2[[#This Row],[6M Return vs Nifty Z-Score]],Table2[6M Return vs Nifty Z-Score])</f>
        <v>630</v>
      </c>
      <c r="AU543">
        <f>_xlfn.RANK.AVG(Table2[[#This Row],[Sharpe Ratio Z-Score]],Table2[Sharpe Ratio Z-Score])</f>
        <v>453</v>
      </c>
      <c r="AV543">
        <f>(Table2[[#This Row],[Rank 1Y]]+Table2[[#This Row],[Rank 6M]]+Table2[[#This Row],[Rank Sharpe]])/3</f>
        <v>496.33333333333331</v>
      </c>
    </row>
    <row r="544" spans="1:48" x14ac:dyDescent="0.3">
      <c r="A544" t="s">
        <v>1340</v>
      </c>
      <c r="B544" t="s">
        <v>1341</v>
      </c>
      <c r="C544" t="s">
        <v>3104</v>
      </c>
      <c r="D544" t="s">
        <v>48</v>
      </c>
      <c r="E544">
        <v>8174.0836490000002</v>
      </c>
      <c r="F544">
        <v>290.64999999999998</v>
      </c>
      <c r="G544">
        <v>-15.9728011308198</v>
      </c>
      <c r="H544">
        <f>(Table2[[#This Row],[1Y Return vs Nifty]]-AVERAGE(Table2[1Y Return vs Nifty]))/_xlfn.STDEV.P(Table2[1Y Return vs Nifty])</f>
        <v>-0.61832497972514611</v>
      </c>
      <c r="I544">
        <v>-8.7980699979704493</v>
      </c>
      <c r="J544">
        <f>(Table2[[#This Row],[1M Return vs Nifty]]-AVERAGE(Table2[1M Return vs Nifty]))/_xlfn.STDEV.P(Table2[1M Return vs Nifty])</f>
        <v>-0.82252262885675131</v>
      </c>
      <c r="K544">
        <v>1.55157870679687E-2</v>
      </c>
      <c r="L544">
        <f>(Table2[[#This Row],[6M Return vs Nifty]]-AVERAGE(Table2[6M Return vs Nifty]))/_xlfn.STDEV.P(Table2[6M Return vs Nifty])</f>
        <v>-6.8924250773272189E-2</v>
      </c>
      <c r="M544">
        <v>-6.36117840553581</v>
      </c>
      <c r="N544">
        <f>(Table2[[#This Row],[1W Return vs Nifty]]-AVERAGE(Table2[1W Return vs Nifty]))/_xlfn.STDEV.P(Table2[1W Return vs Nifty])</f>
        <v>-0.42412155913918348</v>
      </c>
      <c r="O544">
        <v>308.08</v>
      </c>
      <c r="P544">
        <v>323.44959631726101</v>
      </c>
      <c r="Q544">
        <v>312.71188086142803</v>
      </c>
      <c r="R544">
        <v>37.058530349872598</v>
      </c>
      <c r="S544" s="1">
        <f>(Table2[[#This Row],[Close Price]]-Table2[[#This Row],[20D EMA]])/Table2[[#This Row],[20D EMA]]</f>
        <v>-5.6576213970397325E-2</v>
      </c>
      <c r="T544" s="1">
        <f>(Table2[[#This Row],[Close Price]]-Table2[[#This Row],[50D EMA]])/Table2[[#This Row],[50D EMA]]</f>
        <v>-0.10140558742602045</v>
      </c>
      <c r="U544" s="1">
        <f>(Table2[[#This Row],[Close Price]]-Table2[[#This Row],[200D EMA]])/Table2[[#This Row],[200D EMA]]</f>
        <v>-7.055018440826151E-2</v>
      </c>
      <c r="V544">
        <v>0.44631965447030097</v>
      </c>
      <c r="W544">
        <v>285.25</v>
      </c>
      <c r="X544">
        <v>294.10000000000002</v>
      </c>
      <c r="Y544">
        <v>274.39999999999998</v>
      </c>
      <c r="Z544">
        <v>294.10000000000002</v>
      </c>
      <c r="AA544">
        <v>274.3</v>
      </c>
      <c r="AB544">
        <v>346</v>
      </c>
      <c r="AC544" s="1">
        <f>(Table2[[#This Row],[Close Price]]/Table2[[#This Row],[Day Low]])-1</f>
        <v>1.8930762489044684E-2</v>
      </c>
      <c r="AD544" s="1">
        <f>(Table2[[#This Row],[Day High]]/Table2[[#This Row],[Close Price]])-1</f>
        <v>1.1869946671254183E-2</v>
      </c>
      <c r="AE544" s="1">
        <f>(Table2[[#This Row],[Close Price]]/Table2[[#This Row],[Current Week Low]])-1</f>
        <v>5.9220116618075913E-2</v>
      </c>
      <c r="AF544" s="1">
        <f>(Table2[[#This Row],[Current Week High]]/Table2[[#This Row],[Close Price]])-1</f>
        <v>1.1869946671254183E-2</v>
      </c>
      <c r="AG544" s="1">
        <f>(Table2[[#This Row],[Close Price]]/Table2[[#This Row],[Current Month Low]])-1</f>
        <v>5.9606270506744385E-2</v>
      </c>
      <c r="AH544" s="1">
        <f>(Table2[[#This Row],[Current Month High]]/Table2[[#This Row],[Close Price]])-1</f>
        <v>0.19043523137794605</v>
      </c>
      <c r="AI544">
        <v>42.921039050404197</v>
      </c>
      <c r="AJ544">
        <v>22.766631467793001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-0.17</v>
      </c>
      <c r="AM544" t="s">
        <v>3146</v>
      </c>
      <c r="AN544">
        <v>-8.7200000000000006</v>
      </c>
      <c r="AO544" t="s">
        <v>3146</v>
      </c>
      <c r="AP544">
        <v>-2.3967657190141999E-2</v>
      </c>
      <c r="AQ544">
        <f>(Table2[[#This Row],[Sharpe Ratio]]-AVERAGE(Table2[Sharpe Ratio]))/_xlfn.STDEV.P(Table2[Sharpe Ratio])</f>
        <v>-0.9605886012132312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529</v>
      </c>
      <c r="AT544">
        <f>_xlfn.RANK.AVG(Table2[[#This Row],[6M Return vs Nifty Z-Score]],Table2[6M Return vs Nifty Z-Score])</f>
        <v>351</v>
      </c>
      <c r="AU544">
        <f>_xlfn.RANK.AVG(Table2[[#This Row],[Sharpe Ratio Z-Score]],Table2[Sharpe Ratio Z-Score])</f>
        <v>613</v>
      </c>
      <c r="AV544">
        <f>(Table2[[#This Row],[Rank 1Y]]+Table2[[#This Row],[Rank 6M]]+Table2[[#This Row],[Rank Sharpe]])/3</f>
        <v>497.66666666666669</v>
      </c>
    </row>
    <row r="545" spans="1:48" x14ac:dyDescent="0.3">
      <c r="A545" t="s">
        <v>1832</v>
      </c>
      <c r="B545" t="s">
        <v>1833</v>
      </c>
      <c r="C545" t="s">
        <v>3104</v>
      </c>
      <c r="D545" t="s">
        <v>48</v>
      </c>
      <c r="E545">
        <v>3960.5248885619999</v>
      </c>
      <c r="F545">
        <v>49.06</v>
      </c>
      <c r="G545">
        <v>-22.032626990607799</v>
      </c>
      <c r="H545">
        <f>(Table2[[#This Row],[1Y Return vs Nifty]]-AVERAGE(Table2[1Y Return vs Nifty]))/_xlfn.STDEV.P(Table2[1Y Return vs Nifty])</f>
        <v>-0.72621281883960076</v>
      </c>
      <c r="I545">
        <v>-9.8223844815762504</v>
      </c>
      <c r="J545">
        <f>(Table2[[#This Row],[1M Return vs Nifty]]-AVERAGE(Table2[1M Return vs Nifty]))/_xlfn.STDEV.P(Table2[1M Return vs Nifty])</f>
        <v>-0.94093947961341717</v>
      </c>
      <c r="K545">
        <v>-30.671194946284</v>
      </c>
      <c r="L545">
        <f>(Table2[[#This Row],[6M Return vs Nifty]]-AVERAGE(Table2[6M Return vs Nifty]))/_xlfn.STDEV.P(Table2[6M Return vs Nifty])</f>
        <v>-1.1756315694959785</v>
      </c>
      <c r="M545">
        <v>-9.7346445593942104</v>
      </c>
      <c r="N545">
        <f>(Table2[[#This Row],[1W Return vs Nifty]]-AVERAGE(Table2[1W Return vs Nifty]))/_xlfn.STDEV.P(Table2[1W Return vs Nifty])</f>
        <v>-1.1584388080703671</v>
      </c>
      <c r="O545">
        <v>52.75</v>
      </c>
      <c r="P545">
        <v>55.2514252411124</v>
      </c>
      <c r="Q545">
        <v>56.845798307759502</v>
      </c>
      <c r="R545">
        <v>31.4359769559026</v>
      </c>
      <c r="S545" s="1">
        <f>(Table2[[#This Row],[Close Price]]-Table2[[#This Row],[20D EMA]])/Table2[[#This Row],[20D EMA]]</f>
        <v>-6.9952606635071052E-2</v>
      </c>
      <c r="T545" s="1">
        <f>(Table2[[#This Row],[Close Price]]-Table2[[#This Row],[50D EMA]])/Table2[[#This Row],[50D EMA]]</f>
        <v>-0.11205910461302235</v>
      </c>
      <c r="U545" s="1">
        <f>(Table2[[#This Row],[Close Price]]-Table2[[#This Row],[200D EMA]])/Table2[[#This Row],[200D EMA]]</f>
        <v>-0.13696347908789472</v>
      </c>
      <c r="V545">
        <v>0.77192037084175202</v>
      </c>
      <c r="W545">
        <v>48.08</v>
      </c>
      <c r="X545">
        <v>49.29</v>
      </c>
      <c r="Y545">
        <v>46.25</v>
      </c>
      <c r="Z545">
        <v>49.29</v>
      </c>
      <c r="AA545">
        <v>46.25</v>
      </c>
      <c r="AB545">
        <v>58.1</v>
      </c>
      <c r="AC545" s="1">
        <f>(Table2[[#This Row],[Close Price]]/Table2[[#This Row],[Day Low]])-1</f>
        <v>2.0382695507487503E-2</v>
      </c>
      <c r="AD545" s="1">
        <f>(Table2[[#This Row],[Day High]]/Table2[[#This Row],[Close Price]])-1</f>
        <v>4.6881369751323732E-3</v>
      </c>
      <c r="AE545" s="1">
        <f>(Table2[[#This Row],[Close Price]]/Table2[[#This Row],[Current Week Low]])-1</f>
        <v>6.0756756756756847E-2</v>
      </c>
      <c r="AF545" s="1">
        <f>(Table2[[#This Row],[Current Week High]]/Table2[[#This Row],[Close Price]])-1</f>
        <v>4.6881369751323732E-3</v>
      </c>
      <c r="AG545" s="1">
        <f>(Table2[[#This Row],[Close Price]]/Table2[[#This Row],[Current Month Low]])-1</f>
        <v>6.0756756756756847E-2</v>
      </c>
      <c r="AH545" s="1">
        <f>(Table2[[#This Row],[Current Month High]]/Table2[[#This Row],[Close Price]])-1</f>
        <v>0.18426416632694664</v>
      </c>
      <c r="AI545">
        <v>61.027313493681199</v>
      </c>
      <c r="AJ545">
        <v>7.3522975929978003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-0.05</v>
      </c>
      <c r="AM545" t="s">
        <v>3146</v>
      </c>
      <c r="AN545">
        <v>-10.18</v>
      </c>
      <c r="AO545" t="s">
        <v>3146</v>
      </c>
      <c r="AP545">
        <v>8.3087909815988001E-2</v>
      </c>
      <c r="AQ545">
        <f>(Table2[[#This Row],[Sharpe Ratio]]-AVERAGE(Table2[Sharpe Ratio]))/_xlfn.STDEV.P(Table2[Sharpe Ratio])</f>
        <v>0.31184404871436094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563</v>
      </c>
      <c r="AT545">
        <f>_xlfn.RANK.AVG(Table2[[#This Row],[6M Return vs Nifty Z-Score]],Table2[6M Return vs Nifty Z-Score])</f>
        <v>672</v>
      </c>
      <c r="AU545">
        <f>_xlfn.RANK.AVG(Table2[[#This Row],[Sharpe Ratio Z-Score]],Table2[Sharpe Ratio Z-Score])</f>
        <v>261</v>
      </c>
      <c r="AV545">
        <f>(Table2[[#This Row],[Rank 1Y]]+Table2[[#This Row],[Rank 6M]]+Table2[[#This Row],[Rank Sharpe]])/3</f>
        <v>498.66666666666669</v>
      </c>
    </row>
    <row r="546" spans="1:48" x14ac:dyDescent="0.3">
      <c r="A546" t="s">
        <v>1274</v>
      </c>
      <c r="B546" t="s">
        <v>1275</v>
      </c>
      <c r="C546" t="s">
        <v>3113</v>
      </c>
      <c r="D546" t="s">
        <v>907</v>
      </c>
      <c r="E546">
        <v>8736.8758705079999</v>
      </c>
      <c r="F546">
        <v>63.27</v>
      </c>
      <c r="G546">
        <v>-6.3105941427614898</v>
      </c>
      <c r="H546">
        <f>(Table2[[#This Row],[1Y Return vs Nifty]]-AVERAGE(Table2[1Y Return vs Nifty]))/_xlfn.STDEV.P(Table2[1Y Return vs Nifty])</f>
        <v>-0.44630112010640416</v>
      </c>
      <c r="I546">
        <v>-10.708552629293299</v>
      </c>
      <c r="J546">
        <f>(Table2[[#This Row],[1M Return vs Nifty]]-AVERAGE(Table2[1M Return vs Nifty]))/_xlfn.STDEV.P(Table2[1M Return vs Nifty])</f>
        <v>-1.0433857917304927</v>
      </c>
      <c r="K546">
        <v>-24.8576321441262</v>
      </c>
      <c r="L546">
        <f>(Table2[[#This Row],[6M Return vs Nifty]]-AVERAGE(Table2[6M Return vs Nifty]))/_xlfn.STDEV.P(Table2[6M Return vs Nifty])</f>
        <v>-0.96596711386537215</v>
      </c>
      <c r="M546">
        <v>-8.9578474980617102</v>
      </c>
      <c r="N546">
        <f>(Table2[[#This Row],[1W Return vs Nifty]]-AVERAGE(Table2[1W Return vs Nifty]))/_xlfn.STDEV.P(Table2[1W Return vs Nifty])</f>
        <v>-0.9893499673825491</v>
      </c>
      <c r="O546">
        <v>69.680000000000007</v>
      </c>
      <c r="P546">
        <v>73.806237382430297</v>
      </c>
      <c r="Q546">
        <v>74.030672591695904</v>
      </c>
      <c r="R546">
        <v>20.935141802845902</v>
      </c>
      <c r="S546" s="1">
        <f>(Table2[[#This Row],[Close Price]]-Table2[[#This Row],[20D EMA]])/Table2[[#This Row],[20D EMA]]</f>
        <v>-9.1991963260620022E-2</v>
      </c>
      <c r="T546" s="1">
        <f>(Table2[[#This Row],[Close Price]]-Table2[[#This Row],[50D EMA]])/Table2[[#This Row],[50D EMA]]</f>
        <v>-0.1427553788961807</v>
      </c>
      <c r="U546" s="1">
        <f>(Table2[[#This Row],[Close Price]]-Table2[[#This Row],[200D EMA]])/Table2[[#This Row],[200D EMA]]</f>
        <v>-0.14535424594944091</v>
      </c>
      <c r="V546">
        <v>0.38924344999714799</v>
      </c>
      <c r="W546">
        <v>62.38</v>
      </c>
      <c r="X546">
        <v>63.99</v>
      </c>
      <c r="Y546">
        <v>61.26</v>
      </c>
      <c r="Z546">
        <v>64.430000000000007</v>
      </c>
      <c r="AA546">
        <v>61.26</v>
      </c>
      <c r="AB546">
        <v>77.45</v>
      </c>
      <c r="AC546" s="1">
        <f>(Table2[[#This Row],[Close Price]]/Table2[[#This Row],[Day Low]])-1</f>
        <v>1.4267393395319017E-2</v>
      </c>
      <c r="AD546" s="1">
        <f>(Table2[[#This Row],[Day High]]/Table2[[#This Row],[Close Price]])-1</f>
        <v>1.1379800853485111E-2</v>
      </c>
      <c r="AE546" s="1">
        <f>(Table2[[#This Row],[Close Price]]/Table2[[#This Row],[Current Week Low]])-1</f>
        <v>3.281096963761021E-2</v>
      </c>
      <c r="AF546" s="1">
        <f>(Table2[[#This Row],[Current Week High]]/Table2[[#This Row],[Close Price]])-1</f>
        <v>1.8334123597281593E-2</v>
      </c>
      <c r="AG546" s="1">
        <f>(Table2[[#This Row],[Close Price]]/Table2[[#This Row],[Current Month Low]])-1</f>
        <v>3.281096963761021E-2</v>
      </c>
      <c r="AH546" s="1">
        <f>(Table2[[#This Row],[Current Month High]]/Table2[[#This Row],[Close Price]])-1</f>
        <v>0.2241188556978031</v>
      </c>
      <c r="AI546">
        <v>49.913070965702502</v>
      </c>
      <c r="AJ546">
        <v>24.3025540275049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</v>
      </c>
      <c r="AM546">
        <v>0</v>
      </c>
      <c r="AN546">
        <v>-14.75</v>
      </c>
      <c r="AO546" t="s">
        <v>3146</v>
      </c>
      <c r="AP546">
        <v>4.0278661662119998E-2</v>
      </c>
      <c r="AQ546">
        <f>(Table2[[#This Row],[Sharpe Ratio]]-AVERAGE(Table2[Sharpe Ratio]))/_xlfn.STDEV.P(Table2[Sharpe Ratio])</f>
        <v>-0.19697475065470954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466</v>
      </c>
      <c r="AT546">
        <f>_xlfn.RANK.AVG(Table2[[#This Row],[6M Return vs Nifty Z-Score]],Table2[6M Return vs Nifty Z-Score])</f>
        <v>635</v>
      </c>
      <c r="AU546">
        <f>_xlfn.RANK.AVG(Table2[[#This Row],[Sharpe Ratio Z-Score]],Table2[Sharpe Ratio Z-Score])</f>
        <v>399</v>
      </c>
      <c r="AV546">
        <f>(Table2[[#This Row],[Rank 1Y]]+Table2[[#This Row],[Rank 6M]]+Table2[[#This Row],[Rank Sharpe]])/3</f>
        <v>500</v>
      </c>
    </row>
    <row r="547" spans="1:48" x14ac:dyDescent="0.3">
      <c r="A547" t="s">
        <v>868</v>
      </c>
      <c r="B547" t="s">
        <v>869</v>
      </c>
      <c r="C547" t="s">
        <v>3101</v>
      </c>
      <c r="D547" t="s">
        <v>558</v>
      </c>
      <c r="E547">
        <v>17228.646130500001</v>
      </c>
      <c r="F547">
        <v>344.75</v>
      </c>
      <c r="G547">
        <v>-10.0843525731723</v>
      </c>
      <c r="H547">
        <f>(Table2[[#This Row],[1Y Return vs Nifty]]-AVERAGE(Table2[1Y Return vs Nifty]))/_xlfn.STDEV.P(Table2[1Y Return vs Nifty])</f>
        <v>-0.51348830531888845</v>
      </c>
      <c r="I547">
        <v>-0.16054821375872799</v>
      </c>
      <c r="J547">
        <f>(Table2[[#This Row],[1M Return vs Nifty]]-AVERAGE(Table2[1M Return vs Nifty]))/_xlfn.STDEV.P(Table2[1M Return vs Nifty])</f>
        <v>0.17602629766811956</v>
      </c>
      <c r="K547">
        <v>-4.5709833630362402</v>
      </c>
      <c r="L547">
        <f>(Table2[[#This Row],[6M Return vs Nifty]]-AVERAGE(Table2[6M Return vs Nifty]))/_xlfn.STDEV.P(Table2[6M Return vs Nifty])</f>
        <v>-0.23433501183014316</v>
      </c>
      <c r="M547">
        <v>-7.6049744046176304</v>
      </c>
      <c r="N547">
        <f>(Table2[[#This Row],[1W Return vs Nifty]]-AVERAGE(Table2[1W Return vs Nifty]))/_xlfn.STDEV.P(Table2[1W Return vs Nifty])</f>
        <v>-0.69486411727415753</v>
      </c>
      <c r="O547">
        <v>356.97</v>
      </c>
      <c r="P547">
        <v>348.636988852358</v>
      </c>
      <c r="Q547">
        <v>329.456393595409</v>
      </c>
      <c r="R547">
        <v>38.672900907303401</v>
      </c>
      <c r="S547" s="1">
        <f>(Table2[[#This Row],[Close Price]]-Table2[[#This Row],[20D EMA]])/Table2[[#This Row],[20D EMA]]</f>
        <v>-3.4232568563184657E-2</v>
      </c>
      <c r="T547" s="1">
        <f>(Table2[[#This Row],[Close Price]]-Table2[[#This Row],[50D EMA]])/Table2[[#This Row],[50D EMA]]</f>
        <v>-1.1149100573502478E-2</v>
      </c>
      <c r="U547" s="1">
        <f>(Table2[[#This Row],[Close Price]]-Table2[[#This Row],[200D EMA]])/Table2[[#This Row],[200D EMA]]</f>
        <v>4.64207303360833E-2</v>
      </c>
      <c r="V547">
        <v>0.86271517515579299</v>
      </c>
      <c r="W547">
        <v>336.35</v>
      </c>
      <c r="X547">
        <v>348.9</v>
      </c>
      <c r="Y547">
        <v>336.35</v>
      </c>
      <c r="Z547">
        <v>348.9</v>
      </c>
      <c r="AA547">
        <v>335.5</v>
      </c>
      <c r="AB547">
        <v>401.65</v>
      </c>
      <c r="AC547" s="1">
        <f>(Table2[[#This Row],[Close Price]]/Table2[[#This Row],[Day Low]])-1</f>
        <v>2.4973985431841816E-2</v>
      </c>
      <c r="AD547" s="1">
        <f>(Table2[[#This Row],[Day High]]/Table2[[#This Row],[Close Price]])-1</f>
        <v>1.2037708484408993E-2</v>
      </c>
      <c r="AE547" s="1">
        <f>(Table2[[#This Row],[Close Price]]/Table2[[#This Row],[Current Week Low]])-1</f>
        <v>2.4973985431841816E-2</v>
      </c>
      <c r="AF547" s="1">
        <f>(Table2[[#This Row],[Current Week High]]/Table2[[#This Row],[Close Price]])-1</f>
        <v>1.2037708484408993E-2</v>
      </c>
      <c r="AG547" s="1">
        <f>(Table2[[#This Row],[Close Price]]/Table2[[#This Row],[Current Month Low]])-1</f>
        <v>2.7570789865871914E-2</v>
      </c>
      <c r="AH547" s="1">
        <f>(Table2[[#This Row],[Current Month High]]/Table2[[#This Row],[Close Price]])-1</f>
        <v>0.16504713560551121</v>
      </c>
      <c r="AI547">
        <v>16.5047135605511</v>
      </c>
      <c r="AJ547">
        <v>23.4999104424144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0.05</v>
      </c>
      <c r="AM547" t="s">
        <v>3147</v>
      </c>
      <c r="AN547">
        <v>-4.45</v>
      </c>
      <c r="AO547" t="s">
        <v>3146</v>
      </c>
      <c r="AP547">
        <v>-2.2432870037471998E-2</v>
      </c>
      <c r="AQ547">
        <f>(Table2[[#This Row],[Sharpe Ratio]]-AVERAGE(Table2[Sharpe Ratio]))/_xlfn.STDEV.P(Table2[Sharpe Ratio])</f>
        <v>-0.94234654861978784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-2.2090076853748575</v>
      </c>
      <c r="AS547">
        <f>_xlfn.RANK.AVG(Table2[[#This Row],[1Y Return vs Nifty Z-Score]],Table2[1Y Return vs Nifty Z-Score])</f>
        <v>488</v>
      </c>
      <c r="AT547">
        <f>_xlfn.RANK.AVG(Table2[[#This Row],[6M Return vs Nifty Z-Score]],Table2[6M Return vs Nifty Z-Score])</f>
        <v>406</v>
      </c>
      <c r="AU547">
        <f>_xlfn.RANK.AVG(Table2[[#This Row],[Sharpe Ratio Z-Score]],Table2[Sharpe Ratio Z-Score])</f>
        <v>607</v>
      </c>
      <c r="AV547">
        <f>(Table2[[#This Row],[Rank 1Y]]+Table2[[#This Row],[Rank 6M]]+Table2[[#This Row],[Rank Sharpe]])/3</f>
        <v>500.33333333333331</v>
      </c>
    </row>
    <row r="548" spans="1:48" x14ac:dyDescent="0.3">
      <c r="A548" t="s">
        <v>38</v>
      </c>
      <c r="B548" t="s">
        <v>39</v>
      </c>
      <c r="C548" t="s">
        <v>3103</v>
      </c>
      <c r="D548" t="s">
        <v>40</v>
      </c>
      <c r="E548">
        <v>598593.61786342994</v>
      </c>
      <c r="F548">
        <v>2547.65</v>
      </c>
      <c r="G548">
        <v>-25.680043725813899</v>
      </c>
      <c r="H548">
        <f>(Table2[[#This Row],[1Y Return vs Nifty]]-AVERAGE(Table2[1Y Return vs Nifty]))/_xlfn.STDEV.P(Table2[1Y Return vs Nifty])</f>
        <v>-0.79115064362472598</v>
      </c>
      <c r="I548">
        <v>-6.6230974230511697</v>
      </c>
      <c r="J548">
        <f>(Table2[[#This Row],[1M Return vs Nifty]]-AVERAGE(Table2[1M Return vs Nifty]))/_xlfn.STDEV.P(Table2[1M Return vs Nifty])</f>
        <v>-0.57108285432831174</v>
      </c>
      <c r="K548">
        <v>6.39164585393286</v>
      </c>
      <c r="L548">
        <f>(Table2[[#This Row],[6M Return vs Nifty]]-AVERAGE(Table2[6M Return vs Nifty]))/_xlfn.STDEV.P(Table2[6M Return vs Nifty])</f>
        <v>0.16102903002778413</v>
      </c>
      <c r="M548">
        <v>-4.4157362838678802</v>
      </c>
      <c r="N548">
        <f>(Table2[[#This Row],[1W Return vs Nifty]]-AVERAGE(Table2[1W Return vs Nifty]))/_xlfn.STDEV.P(Table2[1W Return vs Nifty])</f>
        <v>-6.4859644053268475E-4</v>
      </c>
      <c r="O548">
        <v>2702.99</v>
      </c>
      <c r="P548">
        <v>2754.11953060409</v>
      </c>
      <c r="Q548">
        <v>2622.8796173824899</v>
      </c>
      <c r="R548">
        <v>25.865972978686099</v>
      </c>
      <c r="S548" s="1">
        <f>(Table2[[#This Row],[Close Price]]-Table2[[#This Row],[20D EMA]])/Table2[[#This Row],[20D EMA]]</f>
        <v>-5.7469690971849584E-2</v>
      </c>
      <c r="T548" s="1">
        <f>(Table2[[#This Row],[Close Price]]-Table2[[#This Row],[50D EMA]])/Table2[[#This Row],[50D EMA]]</f>
        <v>-7.4967527120655769E-2</v>
      </c>
      <c r="U548" s="1">
        <f>(Table2[[#This Row],[Close Price]]-Table2[[#This Row],[200D EMA]])/Table2[[#This Row],[200D EMA]]</f>
        <v>-2.8682070226907854E-2</v>
      </c>
      <c r="V548">
        <v>1.1718265666752099</v>
      </c>
      <c r="W548">
        <v>2536</v>
      </c>
      <c r="X548">
        <v>2585.6999999999998</v>
      </c>
      <c r="Y548">
        <v>2520.1</v>
      </c>
      <c r="Z548">
        <v>2589.6</v>
      </c>
      <c r="AA548">
        <v>2452.6</v>
      </c>
      <c r="AB548">
        <v>2962.7</v>
      </c>
      <c r="AC548" s="1">
        <f>(Table2[[#This Row],[Close Price]]/Table2[[#This Row],[Day Low]])-1</f>
        <v>4.5938485804417617E-3</v>
      </c>
      <c r="AD548" s="1">
        <f>(Table2[[#This Row],[Day High]]/Table2[[#This Row],[Close Price]])-1</f>
        <v>1.493533256137991E-2</v>
      </c>
      <c r="AE548" s="1">
        <f>(Table2[[#This Row],[Close Price]]/Table2[[#This Row],[Current Week Low]])-1</f>
        <v>1.0932105868814768E-2</v>
      </c>
      <c r="AF548" s="1">
        <f>(Table2[[#This Row],[Current Week High]]/Table2[[#This Row],[Close Price]])-1</f>
        <v>1.6466155084096989E-2</v>
      </c>
      <c r="AG548" s="1">
        <f>(Table2[[#This Row],[Close Price]]/Table2[[#This Row],[Current Month Low]])-1</f>
        <v>3.8754790834216735E-2</v>
      </c>
      <c r="AH548" s="1">
        <f>(Table2[[#This Row],[Current Month High]]/Table2[[#This Row],[Close Price]])-1</f>
        <v>0.16291484309069126</v>
      </c>
      <c r="AI548">
        <v>19.129393755029099</v>
      </c>
      <c r="AJ548">
        <v>17.292419603600202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-0.03</v>
      </c>
      <c r="AM548" t="s">
        <v>3146</v>
      </c>
      <c r="AN548">
        <v>-8.4600000000000009</v>
      </c>
      <c r="AO548" t="s">
        <v>3146</v>
      </c>
      <c r="AP548">
        <v>-4.7198625867978003E-2</v>
      </c>
      <c r="AQ548">
        <f>(Table2[[#This Row],[Sharpe Ratio]]-AVERAGE(Table2[Sharpe Ratio]))/_xlfn.STDEV.P(Table2[Sharpe Ratio])</f>
        <v>-1.2367054241098037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584</v>
      </c>
      <c r="AT548">
        <f>_xlfn.RANK.AVG(Table2[[#This Row],[6M Return vs Nifty Z-Score]],Table2[6M Return vs Nifty Z-Score])</f>
        <v>267</v>
      </c>
      <c r="AU548">
        <f>_xlfn.RANK.AVG(Table2[[#This Row],[Sharpe Ratio Z-Score]],Table2[Sharpe Ratio Z-Score])</f>
        <v>654</v>
      </c>
      <c r="AV548">
        <f>(Table2[[#This Row],[Rank 1Y]]+Table2[[#This Row],[Rank 6M]]+Table2[[#This Row],[Rank Sharpe]])/3</f>
        <v>501.66666666666669</v>
      </c>
    </row>
    <row r="549" spans="1:48" x14ac:dyDescent="0.3">
      <c r="A549" t="s">
        <v>1678</v>
      </c>
      <c r="B549" t="s">
        <v>1679</v>
      </c>
      <c r="C549" t="s">
        <v>3109</v>
      </c>
      <c r="D549" t="s">
        <v>75</v>
      </c>
      <c r="E549">
        <v>5012.908739036</v>
      </c>
      <c r="F549">
        <v>221.21</v>
      </c>
      <c r="G549">
        <v>-10.348806331000301</v>
      </c>
      <c r="H549">
        <f>(Table2[[#This Row],[1Y Return vs Nifty]]-AVERAGE(Table2[1Y Return vs Nifty]))/_xlfn.STDEV.P(Table2[1Y Return vs Nifty])</f>
        <v>-0.51819658326909979</v>
      </c>
      <c r="I549">
        <v>2.08936141059367</v>
      </c>
      <c r="J549">
        <f>(Table2[[#This Row],[1M Return vs Nifty]]-AVERAGE(Table2[1M Return vs Nifty]))/_xlfn.STDEV.P(Table2[1M Return vs Nifty])</f>
        <v>0.43612924111674162</v>
      </c>
      <c r="K549">
        <v>2.0292115612908201</v>
      </c>
      <c r="L549">
        <f>(Table2[[#This Row],[6M Return vs Nifty]]-AVERAGE(Table2[6M Return vs Nifty]))/_xlfn.STDEV.P(Table2[6M Return vs Nifty])</f>
        <v>3.6991030419441248E-3</v>
      </c>
      <c r="M549">
        <v>-7.05159002137</v>
      </c>
      <c r="N549">
        <f>(Table2[[#This Row],[1W Return vs Nifty]]-AVERAGE(Table2[1W Return vs Nifty]))/_xlfn.STDEV.P(Table2[1W Return vs Nifty])</f>
        <v>-0.57440649909319375</v>
      </c>
      <c r="O549">
        <v>223.77</v>
      </c>
      <c r="P549">
        <v>224.899507125404</v>
      </c>
      <c r="Q549">
        <v>216.54877582662601</v>
      </c>
      <c r="R549">
        <v>46.865042952815202</v>
      </c>
      <c r="S549" s="1">
        <f>(Table2[[#This Row],[Close Price]]-Table2[[#This Row],[20D EMA]])/Table2[[#This Row],[20D EMA]]</f>
        <v>-1.1440318183849498E-2</v>
      </c>
      <c r="T549" s="1">
        <f>(Table2[[#This Row],[Close Price]]-Table2[[#This Row],[50D EMA]])/Table2[[#This Row],[50D EMA]]</f>
        <v>-1.640513655437547E-2</v>
      </c>
      <c r="U549" s="1">
        <f>(Table2[[#This Row],[Close Price]]-Table2[[#This Row],[200D EMA]])/Table2[[#This Row],[200D EMA]]</f>
        <v>2.1525054369764155E-2</v>
      </c>
      <c r="V549">
        <v>1.1041202858678201</v>
      </c>
      <c r="W549">
        <v>210.35</v>
      </c>
      <c r="X549">
        <v>222.76</v>
      </c>
      <c r="Y549">
        <v>207.03</v>
      </c>
      <c r="Z549">
        <v>222.76</v>
      </c>
      <c r="AA549">
        <v>207.03</v>
      </c>
      <c r="AB549">
        <v>258</v>
      </c>
      <c r="AC549" s="1">
        <f>(Table2[[#This Row],[Close Price]]/Table2[[#This Row],[Day Low]])-1</f>
        <v>5.1628238649869429E-2</v>
      </c>
      <c r="AD549" s="1">
        <f>(Table2[[#This Row],[Day High]]/Table2[[#This Row],[Close Price]])-1</f>
        <v>7.0069165046786619E-3</v>
      </c>
      <c r="AE549" s="1">
        <f>(Table2[[#This Row],[Close Price]]/Table2[[#This Row],[Current Week Low]])-1</f>
        <v>6.8492489011254376E-2</v>
      </c>
      <c r="AF549" s="1">
        <f>(Table2[[#This Row],[Current Week High]]/Table2[[#This Row],[Close Price]])-1</f>
        <v>7.0069165046786619E-3</v>
      </c>
      <c r="AG549" s="1">
        <f>(Table2[[#This Row],[Close Price]]/Table2[[#This Row],[Current Month Low]])-1</f>
        <v>6.8492489011254376E-2</v>
      </c>
      <c r="AH549" s="1">
        <f>(Table2[[#This Row],[Current Month High]]/Table2[[#This Row],[Close Price]])-1</f>
        <v>0.16631255368202158</v>
      </c>
      <c r="AI549">
        <v>16.631255368202101</v>
      </c>
      <c r="AJ549">
        <v>19.897018970189698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0.04</v>
      </c>
      <c r="AM549" t="s">
        <v>3147</v>
      </c>
      <c r="AN549">
        <v>-1.42</v>
      </c>
      <c r="AO549" t="s">
        <v>3146</v>
      </c>
      <c r="AP549">
        <v>-6.7854574308720994E-2</v>
      </c>
      <c r="AQ549">
        <f>(Table2[[#This Row],[Sharpe Ratio]]-AVERAGE(Table2[Sharpe Ratio]))/_xlfn.STDEV.P(Table2[Sharpe Ratio])</f>
        <v>-1.4822162737204301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490</v>
      </c>
      <c r="AT549">
        <f>_xlfn.RANK.AVG(Table2[[#This Row],[6M Return vs Nifty Z-Score]],Table2[6M Return vs Nifty Z-Score])</f>
        <v>328</v>
      </c>
      <c r="AU549">
        <f>_xlfn.RANK.AVG(Table2[[#This Row],[Sharpe Ratio Z-Score]],Table2[Sharpe Ratio Z-Score])</f>
        <v>687</v>
      </c>
      <c r="AV549">
        <f>(Table2[[#This Row],[Rank 1Y]]+Table2[[#This Row],[Rank 6M]]+Table2[[#This Row],[Rank Sharpe]])/3</f>
        <v>501.66666666666669</v>
      </c>
    </row>
    <row r="550" spans="1:48" x14ac:dyDescent="0.3">
      <c r="A550" t="s">
        <v>724</v>
      </c>
      <c r="B550" t="s">
        <v>725</v>
      </c>
      <c r="C550" t="s">
        <v>3112</v>
      </c>
      <c r="D550" t="s">
        <v>264</v>
      </c>
      <c r="E550">
        <v>23375.206399999999</v>
      </c>
      <c r="F550">
        <v>2111.1999999999998</v>
      </c>
      <c r="G550">
        <v>-29.4220935446894</v>
      </c>
      <c r="H550">
        <f>(Table2[[#This Row],[1Y Return vs Nifty]]-AVERAGE(Table2[1Y Return vs Nifty]))/_xlfn.STDEV.P(Table2[1Y Return vs Nifty])</f>
        <v>-0.85777329552238923</v>
      </c>
      <c r="I550">
        <v>-6.3475127201434702</v>
      </c>
      <c r="J550">
        <f>(Table2[[#This Row],[1M Return vs Nifty]]-AVERAGE(Table2[1M Return vs Nifty]))/_xlfn.STDEV.P(Table2[1M Return vs Nifty])</f>
        <v>-0.5392236224641257</v>
      </c>
      <c r="K550">
        <v>-5.8824045503199596</v>
      </c>
      <c r="L550">
        <f>(Table2[[#This Row],[6M Return vs Nifty]]-AVERAGE(Table2[6M Return vs Nifty]))/_xlfn.STDEV.P(Table2[6M Return vs Nifty])</f>
        <v>-0.28163103643526638</v>
      </c>
      <c r="M550">
        <v>-12.605748870663</v>
      </c>
      <c r="N550">
        <f>(Table2[[#This Row],[1W Return vs Nifty]]-AVERAGE(Table2[1W Return vs Nifty]))/_xlfn.STDEV.P(Table2[1W Return vs Nifty])</f>
        <v>-1.7834047401678301</v>
      </c>
      <c r="O550">
        <v>2316.17</v>
      </c>
      <c r="P550">
        <v>2390.5615643869501</v>
      </c>
      <c r="Q550">
        <v>2365.2054198738601</v>
      </c>
      <c r="R550">
        <v>23.564796949006499</v>
      </c>
      <c r="S550" s="1">
        <f>(Table2[[#This Row],[Close Price]]-Table2[[#This Row],[20D EMA]])/Table2[[#This Row],[20D EMA]]</f>
        <v>-8.8495231351757533E-2</v>
      </c>
      <c r="T550" s="1">
        <f>(Table2[[#This Row],[Close Price]]-Table2[[#This Row],[50D EMA]])/Table2[[#This Row],[50D EMA]]</f>
        <v>-0.11686022587692337</v>
      </c>
      <c r="U550" s="1">
        <f>(Table2[[#This Row],[Close Price]]-Table2[[#This Row],[200D EMA]])/Table2[[#This Row],[200D EMA]]</f>
        <v>-0.10739254093515767</v>
      </c>
      <c r="V550">
        <v>1.42978189367054</v>
      </c>
      <c r="W550">
        <v>2066</v>
      </c>
      <c r="X550">
        <v>2150</v>
      </c>
      <c r="Y550">
        <v>2066</v>
      </c>
      <c r="Z550">
        <v>2213.35</v>
      </c>
      <c r="AA550">
        <v>2066</v>
      </c>
      <c r="AB550">
        <v>2632</v>
      </c>
      <c r="AC550" s="1">
        <f>(Table2[[#This Row],[Close Price]]/Table2[[#This Row],[Day Low]])-1</f>
        <v>2.187802516940951E-2</v>
      </c>
      <c r="AD550" s="1">
        <f>(Table2[[#This Row],[Day High]]/Table2[[#This Row],[Close Price]])-1</f>
        <v>1.8378173550587462E-2</v>
      </c>
      <c r="AE550" s="1">
        <f>(Table2[[#This Row],[Close Price]]/Table2[[#This Row],[Current Week Low]])-1</f>
        <v>2.187802516940951E-2</v>
      </c>
      <c r="AF550" s="1">
        <f>(Table2[[#This Row],[Current Week High]]/Table2[[#This Row],[Close Price]])-1</f>
        <v>4.838480485032215E-2</v>
      </c>
      <c r="AG550" s="1">
        <f>(Table2[[#This Row],[Close Price]]/Table2[[#This Row],[Current Month Low]])-1</f>
        <v>2.187802516940951E-2</v>
      </c>
      <c r="AH550" s="1">
        <f>(Table2[[#This Row],[Current Month High]]/Table2[[#This Row],[Close Price]])-1</f>
        <v>0.24668435013262613</v>
      </c>
      <c r="AI550">
        <v>40.204622963243601</v>
      </c>
      <c r="AJ550">
        <v>12.585324232081801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-0.09</v>
      </c>
      <c r="AM550" t="s">
        <v>3146</v>
      </c>
      <c r="AN550">
        <v>-12.63</v>
      </c>
      <c r="AO550" t="s">
        <v>3146</v>
      </c>
      <c r="AP550">
        <v>1.0869994829064001E-2</v>
      </c>
      <c r="AQ550">
        <f>(Table2[[#This Row],[Sharpe Ratio]]-AVERAGE(Table2[Sharpe Ratio]))/_xlfn.STDEV.P(Table2[Sharpe Ratio])</f>
        <v>-0.54651797307377747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612</v>
      </c>
      <c r="AT550">
        <f>_xlfn.RANK.AVG(Table2[[#This Row],[6M Return vs Nifty Z-Score]],Table2[6M Return vs Nifty Z-Score])</f>
        <v>423</v>
      </c>
      <c r="AU550">
        <f>_xlfn.RANK.AVG(Table2[[#This Row],[Sharpe Ratio Z-Score]],Table2[Sharpe Ratio Z-Score])</f>
        <v>472</v>
      </c>
      <c r="AV550">
        <f>(Table2[[#This Row],[Rank 1Y]]+Table2[[#This Row],[Rank 6M]]+Table2[[#This Row],[Rank Sharpe]])/3</f>
        <v>502.33333333333331</v>
      </c>
    </row>
    <row r="551" spans="1:48" x14ac:dyDescent="0.3">
      <c r="A551" t="s">
        <v>1282</v>
      </c>
      <c r="B551" t="s">
        <v>1283</v>
      </c>
      <c r="C551" t="s">
        <v>3114</v>
      </c>
      <c r="D551" t="s">
        <v>136</v>
      </c>
      <c r="E551">
        <v>8643.4480615320008</v>
      </c>
      <c r="F551">
        <v>160.52000000000001</v>
      </c>
      <c r="G551">
        <v>-32.620615464723102</v>
      </c>
      <c r="H551">
        <f>(Table2[[#This Row],[1Y Return vs Nifty]]-AVERAGE(Table2[1Y Return vs Nifty]))/_xlfn.STDEV.P(Table2[1Y Return vs Nifty])</f>
        <v>-0.91471909335505586</v>
      </c>
      <c r="I551">
        <v>-10.042451128229301</v>
      </c>
      <c r="J551">
        <f>(Table2[[#This Row],[1M Return vs Nifty]]-AVERAGE(Table2[1M Return vs Nifty]))/_xlfn.STDEV.P(Table2[1M Return vs Nifty])</f>
        <v>-0.96638049374561896</v>
      </c>
      <c r="K551">
        <v>-39.600872829961602</v>
      </c>
      <c r="L551">
        <f>(Table2[[#This Row],[6M Return vs Nifty]]-AVERAGE(Table2[6M Return vs Nifty]))/_xlfn.STDEV.P(Table2[6M Return vs Nifty])</f>
        <v>-1.4976778113879587</v>
      </c>
      <c r="M551">
        <v>-7.98435251365808</v>
      </c>
      <c r="N551">
        <f>(Table2[[#This Row],[1W Return vs Nifty]]-AVERAGE(Table2[1W Return vs Nifty]))/_xlfn.STDEV.P(Table2[1W Return vs Nifty])</f>
        <v>-0.7774450226781342</v>
      </c>
      <c r="O551">
        <v>175.08</v>
      </c>
      <c r="P551">
        <v>184.872554779627</v>
      </c>
      <c r="Q551">
        <v>193.505893346128</v>
      </c>
      <c r="R551">
        <v>32.287060297824297</v>
      </c>
      <c r="S551" s="1">
        <f>(Table2[[#This Row],[Close Price]]-Table2[[#This Row],[20D EMA]])/Table2[[#This Row],[20D EMA]]</f>
        <v>-8.3161983093442998E-2</v>
      </c>
      <c r="T551" s="1">
        <f>(Table2[[#This Row],[Close Price]]-Table2[[#This Row],[50D EMA]])/Table2[[#This Row],[50D EMA]]</f>
        <v>-0.13172617649307589</v>
      </c>
      <c r="U551" s="1">
        <f>(Table2[[#This Row],[Close Price]]-Table2[[#This Row],[200D EMA]])/Table2[[#This Row],[200D EMA]]</f>
        <v>-0.17046454128983785</v>
      </c>
      <c r="V551">
        <v>0.69438612625039098</v>
      </c>
      <c r="W551">
        <v>157.25</v>
      </c>
      <c r="X551">
        <v>163.38999999999999</v>
      </c>
      <c r="Y551">
        <v>156.12</v>
      </c>
      <c r="Z551">
        <v>163.38999999999999</v>
      </c>
      <c r="AA551">
        <v>156.12</v>
      </c>
      <c r="AB551">
        <v>205.9</v>
      </c>
      <c r="AC551" s="1">
        <f>(Table2[[#This Row],[Close Price]]/Table2[[#This Row],[Day Low]])-1</f>
        <v>2.0794912559618517E-2</v>
      </c>
      <c r="AD551" s="1">
        <f>(Table2[[#This Row],[Day High]]/Table2[[#This Row],[Close Price]])-1</f>
        <v>1.7879391976077574E-2</v>
      </c>
      <c r="AE551" s="1">
        <f>(Table2[[#This Row],[Close Price]]/Table2[[#This Row],[Current Week Low]])-1</f>
        <v>2.8183448629259589E-2</v>
      </c>
      <c r="AF551" s="1">
        <f>(Table2[[#This Row],[Current Week High]]/Table2[[#This Row],[Close Price]])-1</f>
        <v>1.7879391976077574E-2</v>
      </c>
      <c r="AG551" s="1">
        <f>(Table2[[#This Row],[Close Price]]/Table2[[#This Row],[Current Month Low]])-1</f>
        <v>2.8183448629259589E-2</v>
      </c>
      <c r="AH551" s="1">
        <f>(Table2[[#This Row],[Current Month High]]/Table2[[#This Row],[Close Price]])-1</f>
        <v>0.28270620483428854</v>
      </c>
      <c r="AI551">
        <v>77.485671567405902</v>
      </c>
      <c r="AJ551">
        <v>2.81834486292595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-0.19</v>
      </c>
      <c r="AM551" t="s">
        <v>3146</v>
      </c>
      <c r="AN551">
        <v>-20.63</v>
      </c>
      <c r="AO551" t="s">
        <v>3146</v>
      </c>
      <c r="AP551">
        <v>0.117614211339702</v>
      </c>
      <c r="AQ551">
        <f>(Table2[[#This Row],[Sharpe Ratio]]-AVERAGE(Table2[Sharpe Ratio]))/_xlfn.STDEV.P(Table2[Sharpe Ratio])</f>
        <v>0.72221405158868979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634</v>
      </c>
      <c r="AT551">
        <f>_xlfn.RANK.AVG(Table2[[#This Row],[6M Return vs Nifty Z-Score]],Table2[6M Return vs Nifty Z-Score])</f>
        <v>713</v>
      </c>
      <c r="AU551">
        <f>_xlfn.RANK.AVG(Table2[[#This Row],[Sharpe Ratio Z-Score]],Table2[Sharpe Ratio Z-Score])</f>
        <v>163</v>
      </c>
      <c r="AV551">
        <f>(Table2[[#This Row],[Rank 1Y]]+Table2[[#This Row],[Rank 6M]]+Table2[[#This Row],[Rank Sharpe]])/3</f>
        <v>503.33333333333331</v>
      </c>
    </row>
    <row r="552" spans="1:48" x14ac:dyDescent="0.3">
      <c r="A552" t="s">
        <v>1431</v>
      </c>
      <c r="B552" t="s">
        <v>1432</v>
      </c>
      <c r="C552" t="s">
        <v>3111</v>
      </c>
      <c r="D552" t="s">
        <v>1433</v>
      </c>
      <c r="E552">
        <v>7157.10636368</v>
      </c>
      <c r="F552">
        <v>268.45</v>
      </c>
      <c r="G552">
        <v>-41.237726789192401</v>
      </c>
      <c r="H552">
        <f>(Table2[[#This Row],[1Y Return vs Nifty]]-AVERAGE(Table2[1Y Return vs Nifty]))/_xlfn.STDEV.P(Table2[1Y Return vs Nifty])</f>
        <v>-1.0681362940662018</v>
      </c>
      <c r="I552">
        <v>3.28544182531108</v>
      </c>
      <c r="J552">
        <f>(Table2[[#This Row],[1M Return vs Nifty]]-AVERAGE(Table2[1M Return vs Nifty]))/_xlfn.STDEV.P(Table2[1M Return vs Nifty])</f>
        <v>0.57440325581579577</v>
      </c>
      <c r="K552">
        <v>-18.599382921480501</v>
      </c>
      <c r="L552">
        <f>(Table2[[#This Row],[6M Return vs Nifty]]-AVERAGE(Table2[6M Return vs Nifty]))/_xlfn.STDEV.P(Table2[6M Return vs Nifty])</f>
        <v>-0.74026517150746818</v>
      </c>
      <c r="M552">
        <v>-5.0115650244760603</v>
      </c>
      <c r="N552">
        <f>(Table2[[#This Row],[1W Return vs Nifty]]-AVERAGE(Table2[1W Return vs Nifty]))/_xlfn.STDEV.P(Table2[1W Return vs Nifty])</f>
        <v>-0.1303452649952502</v>
      </c>
      <c r="O552">
        <v>272.26</v>
      </c>
      <c r="P552">
        <v>275.768132830838</v>
      </c>
      <c r="Q552">
        <v>281.58933293165501</v>
      </c>
      <c r="R552">
        <v>43.769955392785597</v>
      </c>
      <c r="S552" s="1">
        <f>(Table2[[#This Row],[Close Price]]-Table2[[#This Row],[20D EMA]])/Table2[[#This Row],[20D EMA]]</f>
        <v>-1.3993976346139728E-2</v>
      </c>
      <c r="T552" s="1">
        <f>(Table2[[#This Row],[Close Price]]-Table2[[#This Row],[50D EMA]])/Table2[[#This Row],[50D EMA]]</f>
        <v>-2.653726794214873E-2</v>
      </c>
      <c r="U552" s="1">
        <f>(Table2[[#This Row],[Close Price]]-Table2[[#This Row],[200D EMA]])/Table2[[#This Row],[200D EMA]]</f>
        <v>-4.6661330508723807E-2</v>
      </c>
      <c r="V552">
        <v>0.46543900486405998</v>
      </c>
      <c r="W552">
        <v>263.8</v>
      </c>
      <c r="X552">
        <v>270.55</v>
      </c>
      <c r="Y552">
        <v>262</v>
      </c>
      <c r="Z552">
        <v>272</v>
      </c>
      <c r="AA552">
        <v>252.2</v>
      </c>
      <c r="AB552">
        <v>289.95</v>
      </c>
      <c r="AC552" s="1">
        <f>(Table2[[#This Row],[Close Price]]/Table2[[#This Row],[Day Low]])-1</f>
        <v>1.7626990144048449E-2</v>
      </c>
      <c r="AD552" s="1">
        <f>(Table2[[#This Row],[Day High]]/Table2[[#This Row],[Close Price]])-1</f>
        <v>7.8226857887875312E-3</v>
      </c>
      <c r="AE552" s="1">
        <f>(Table2[[#This Row],[Close Price]]/Table2[[#This Row],[Current Week Low]])-1</f>
        <v>2.4618320610686917E-2</v>
      </c>
      <c r="AF552" s="1">
        <f>(Table2[[#This Row],[Current Week High]]/Table2[[#This Row],[Close Price]])-1</f>
        <v>1.3224064071521768E-2</v>
      </c>
      <c r="AG552" s="1">
        <f>(Table2[[#This Row],[Close Price]]/Table2[[#This Row],[Current Month Low]])-1</f>
        <v>6.4432989690721643E-2</v>
      </c>
      <c r="AH552" s="1">
        <f>(Table2[[#This Row],[Current Month High]]/Table2[[#This Row],[Close Price]])-1</f>
        <v>8.0089402123300513E-2</v>
      </c>
      <c r="AI552">
        <v>34.010057738871303</v>
      </c>
      <c r="AJ552">
        <v>7.3585282943411103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</v>
      </c>
      <c r="AM552" t="s">
        <v>3145</v>
      </c>
      <c r="AN552">
        <v>-2.42</v>
      </c>
      <c r="AO552" t="s">
        <v>3146</v>
      </c>
      <c r="AP552">
        <v>7.8969350599114002E-2</v>
      </c>
      <c r="AQ552">
        <f>(Table2[[#This Row],[Sharpe Ratio]]-AVERAGE(Table2[Sharpe Ratio]))/_xlfn.STDEV.P(Table2[Sharpe Ratio])</f>
        <v>0.26289200105568467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675</v>
      </c>
      <c r="AT552">
        <f>_xlfn.RANK.AVG(Table2[[#This Row],[6M Return vs Nifty Z-Score]],Table2[6M Return vs Nifty Z-Score])</f>
        <v>569</v>
      </c>
      <c r="AU552">
        <f>_xlfn.RANK.AVG(Table2[[#This Row],[Sharpe Ratio Z-Score]],Table2[Sharpe Ratio Z-Score])</f>
        <v>273</v>
      </c>
      <c r="AV552">
        <f>(Table2[[#This Row],[Rank 1Y]]+Table2[[#This Row],[Rank 6M]]+Table2[[#This Row],[Rank Sharpe]])/3</f>
        <v>505.66666666666669</v>
      </c>
    </row>
    <row r="553" spans="1:48" x14ac:dyDescent="0.3">
      <c r="A553" t="s">
        <v>1045</v>
      </c>
      <c r="B553" t="s">
        <v>1046</v>
      </c>
      <c r="C553" t="s">
        <v>586</v>
      </c>
      <c r="D553" t="s">
        <v>586</v>
      </c>
      <c r="E553">
        <v>12649.951626</v>
      </c>
      <c r="F553">
        <v>437.45</v>
      </c>
      <c r="G553">
        <v>-5.7121493776500696</v>
      </c>
      <c r="H553">
        <f>(Table2[[#This Row],[1Y Return vs Nifty]]-AVERAGE(Table2[1Y Return vs Nifty]))/_xlfn.STDEV.P(Table2[1Y Return vs Nifty])</f>
        <v>-0.43564653793999736</v>
      </c>
      <c r="I553">
        <v>-1.3564253713852401</v>
      </c>
      <c r="J553">
        <f>(Table2[[#This Row],[1M Return vs Nifty]]-AVERAGE(Table2[1M Return vs Nifty]))/_xlfn.STDEV.P(Table2[1M Return vs Nifty])</f>
        <v>3.7775780698506206E-2</v>
      </c>
      <c r="K553">
        <v>-11.0465784251857</v>
      </c>
      <c r="L553">
        <f>(Table2[[#This Row],[6M Return vs Nifty]]-AVERAGE(Table2[6M Return vs Nifty]))/_xlfn.STDEV.P(Table2[6M Return vs Nifty])</f>
        <v>-0.46787546882595898</v>
      </c>
      <c r="M553">
        <v>-4.6368638518574201</v>
      </c>
      <c r="N553">
        <f>(Table2[[#This Row],[1W Return vs Nifty]]-AVERAGE(Table2[1W Return vs Nifty]))/_xlfn.STDEV.P(Table2[1W Return vs Nifty])</f>
        <v>-4.8782408959505995E-2</v>
      </c>
      <c r="O553">
        <v>454.23</v>
      </c>
      <c r="P553">
        <v>470.90881526836603</v>
      </c>
      <c r="Q553">
        <v>459.62607412841101</v>
      </c>
      <c r="R553">
        <v>39.925928719597799</v>
      </c>
      <c r="S553" s="1">
        <f>(Table2[[#This Row],[Close Price]]-Table2[[#This Row],[20D EMA]])/Table2[[#This Row],[20D EMA]]</f>
        <v>-3.6941637496422583E-2</v>
      </c>
      <c r="T553" s="1">
        <f>(Table2[[#This Row],[Close Price]]-Table2[[#This Row],[50D EMA]])/Table2[[#This Row],[50D EMA]]</f>
        <v>-7.1051579803827217E-2</v>
      </c>
      <c r="U553" s="1">
        <f>(Table2[[#This Row],[Close Price]]-Table2[[#This Row],[200D EMA]])/Table2[[#This Row],[200D EMA]]</f>
        <v>-4.8248076809966685E-2</v>
      </c>
      <c r="V553">
        <v>0.44539379381935701</v>
      </c>
      <c r="W553">
        <v>426.4</v>
      </c>
      <c r="X553">
        <v>441.5</v>
      </c>
      <c r="Y553">
        <v>421.85</v>
      </c>
      <c r="Z553">
        <v>441.5</v>
      </c>
      <c r="AA553">
        <v>420.5</v>
      </c>
      <c r="AB553">
        <v>490.5</v>
      </c>
      <c r="AC553" s="1">
        <f>(Table2[[#This Row],[Close Price]]/Table2[[#This Row],[Day Low]])-1</f>
        <v>2.5914634146341431E-2</v>
      </c>
      <c r="AD553" s="1">
        <f>(Table2[[#This Row],[Day High]]/Table2[[#This Row],[Close Price]])-1</f>
        <v>9.2582009372499385E-3</v>
      </c>
      <c r="AE553" s="1">
        <f>(Table2[[#This Row],[Close Price]]/Table2[[#This Row],[Current Week Low]])-1</f>
        <v>3.6979969183358996E-2</v>
      </c>
      <c r="AF553" s="1">
        <f>(Table2[[#This Row],[Current Week High]]/Table2[[#This Row],[Close Price]])-1</f>
        <v>9.2582009372499385E-3</v>
      </c>
      <c r="AG553" s="1">
        <f>(Table2[[#This Row],[Close Price]]/Table2[[#This Row],[Current Month Low]])-1</f>
        <v>4.030915576694416E-2</v>
      </c>
      <c r="AH553" s="1">
        <f>(Table2[[#This Row],[Current Month High]]/Table2[[#This Row],[Close Price]])-1</f>
        <v>0.12127100240027433</v>
      </c>
      <c r="AI553">
        <v>35.329751971653899</v>
      </c>
      <c r="AJ553">
        <v>25.631820792647801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-0.15</v>
      </c>
      <c r="AM553" t="s">
        <v>3146</v>
      </c>
      <c r="AN553">
        <v>-6.75</v>
      </c>
      <c r="AO553" t="s">
        <v>3146</v>
      </c>
      <c r="AP553">
        <v>-6.6958430971330004E-3</v>
      </c>
      <c r="AQ553">
        <f>(Table2[[#This Row],[Sharpe Ratio]]-AVERAGE(Table2[Sharpe Ratio]))/_xlfn.STDEV.P(Table2[Sharpe Ratio])</f>
        <v>-0.7553006298350986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463</v>
      </c>
      <c r="AT553">
        <f>_xlfn.RANK.AVG(Table2[[#This Row],[6M Return vs Nifty Z-Score]],Table2[6M Return vs Nifty Z-Score])</f>
        <v>494</v>
      </c>
      <c r="AU553">
        <f>_xlfn.RANK.AVG(Table2[[#This Row],[Sharpe Ratio Z-Score]],Table2[Sharpe Ratio Z-Score])</f>
        <v>565</v>
      </c>
      <c r="AV553">
        <f>(Table2[[#This Row],[Rank 1Y]]+Table2[[#This Row],[Rank 6M]]+Table2[[#This Row],[Rank Sharpe]])/3</f>
        <v>507.33333333333331</v>
      </c>
    </row>
    <row r="554" spans="1:48" x14ac:dyDescent="0.3">
      <c r="A554" t="s">
        <v>1237</v>
      </c>
      <c r="B554" t="s">
        <v>1238</v>
      </c>
      <c r="C554" t="s">
        <v>3113</v>
      </c>
      <c r="D554" t="s">
        <v>261</v>
      </c>
      <c r="E554">
        <v>9073.3029257569997</v>
      </c>
      <c r="F554">
        <v>114.59</v>
      </c>
      <c r="G554">
        <v>-24.6111313943635</v>
      </c>
      <c r="H554">
        <f>(Table2[[#This Row],[1Y Return vs Nifty]]-AVERAGE(Table2[1Y Return vs Nifty]))/_xlfn.STDEV.P(Table2[1Y Return vs Nifty])</f>
        <v>-0.77211995787379739</v>
      </c>
      <c r="I554">
        <v>0.21800737297095901</v>
      </c>
      <c r="J554">
        <f>(Table2[[#This Row],[1M Return vs Nifty]]-AVERAGE(Table2[1M Return vs Nifty]))/_xlfn.STDEV.P(Table2[1M Return vs Nifty])</f>
        <v>0.21978957655788958</v>
      </c>
      <c r="K554">
        <v>-31.4296954741557</v>
      </c>
      <c r="L554">
        <f>(Table2[[#This Row],[6M Return vs Nifty]]-AVERAGE(Table2[6M Return vs Nifty]))/_xlfn.STDEV.P(Table2[6M Return vs Nifty])</f>
        <v>-1.2029866709516162</v>
      </c>
      <c r="M554">
        <v>-5.8237157037794098</v>
      </c>
      <c r="N554">
        <f>(Table2[[#This Row],[1W Return vs Nifty]]-AVERAGE(Table2[1W Return vs Nifty]))/_xlfn.STDEV.P(Table2[1W Return vs Nifty])</f>
        <v>-0.30712968355582254</v>
      </c>
      <c r="O554">
        <v>119.87</v>
      </c>
      <c r="P554">
        <v>124.878110650352</v>
      </c>
      <c r="Q554">
        <v>129.60507888526601</v>
      </c>
      <c r="R554">
        <v>28.198372516708901</v>
      </c>
      <c r="S554" s="1">
        <f>(Table2[[#This Row],[Close Price]]-Table2[[#This Row],[20D EMA]])/Table2[[#This Row],[20D EMA]]</f>
        <v>-4.4047718361558359E-2</v>
      </c>
      <c r="T554" s="1">
        <f>(Table2[[#This Row],[Close Price]]-Table2[[#This Row],[50D EMA]])/Table2[[#This Row],[50D EMA]]</f>
        <v>-8.2385220250151159E-2</v>
      </c>
      <c r="U554" s="1">
        <f>(Table2[[#This Row],[Close Price]]-Table2[[#This Row],[200D EMA]])/Table2[[#This Row],[200D EMA]]</f>
        <v>-0.11585255002667166</v>
      </c>
      <c r="V554">
        <v>0.49149777967505898</v>
      </c>
      <c r="W554">
        <v>112.78</v>
      </c>
      <c r="X554">
        <v>116.1</v>
      </c>
      <c r="Y554">
        <v>112.78</v>
      </c>
      <c r="Z554">
        <v>116.49</v>
      </c>
      <c r="AA554">
        <v>112.29</v>
      </c>
      <c r="AB554">
        <v>127.4</v>
      </c>
      <c r="AC554" s="1">
        <f>(Table2[[#This Row],[Close Price]]/Table2[[#This Row],[Day Low]])-1</f>
        <v>1.6048944848377378E-2</v>
      </c>
      <c r="AD554" s="1">
        <f>(Table2[[#This Row],[Day High]]/Table2[[#This Row],[Close Price]])-1</f>
        <v>1.3177415132210379E-2</v>
      </c>
      <c r="AE554" s="1">
        <f>(Table2[[#This Row],[Close Price]]/Table2[[#This Row],[Current Week Low]])-1</f>
        <v>1.6048944848377378E-2</v>
      </c>
      <c r="AF554" s="1">
        <f>(Table2[[#This Row],[Current Week High]]/Table2[[#This Row],[Close Price]])-1</f>
        <v>1.6580853477615731E-2</v>
      </c>
      <c r="AG554" s="1">
        <f>(Table2[[#This Row],[Close Price]]/Table2[[#This Row],[Current Month Low]])-1</f>
        <v>2.0482678778163566E-2</v>
      </c>
      <c r="AH554" s="1">
        <f>(Table2[[#This Row],[Current Month High]]/Table2[[#This Row],[Close Price]])-1</f>
        <v>0.1117898594990836</v>
      </c>
      <c r="AI554">
        <v>37.882886813858001</v>
      </c>
      <c r="AJ554">
        <v>7.7986829727187201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-0.08</v>
      </c>
      <c r="AM554" t="s">
        <v>3146</v>
      </c>
      <c r="AN554">
        <v>-9.3000000000000007</v>
      </c>
      <c r="AO554" t="s">
        <v>3146</v>
      </c>
      <c r="AP554">
        <v>8.0641664343288996E-2</v>
      </c>
      <c r="AQ554">
        <f>(Table2[[#This Row],[Sharpe Ratio]]-AVERAGE(Table2[Sharpe Ratio]))/_xlfn.STDEV.P(Table2[Sharpe Ratio])</f>
        <v>0.2827686564087788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577</v>
      </c>
      <c r="AT554">
        <f>_xlfn.RANK.AVG(Table2[[#This Row],[6M Return vs Nifty Z-Score]],Table2[6M Return vs Nifty Z-Score])</f>
        <v>678</v>
      </c>
      <c r="AU554">
        <f>_xlfn.RANK.AVG(Table2[[#This Row],[Sharpe Ratio Z-Score]],Table2[Sharpe Ratio Z-Score])</f>
        <v>268</v>
      </c>
      <c r="AV554">
        <f>(Table2[[#This Row],[Rank 1Y]]+Table2[[#This Row],[Rank 6M]]+Table2[[#This Row],[Rank Sharpe]])/3</f>
        <v>507.66666666666669</v>
      </c>
    </row>
    <row r="555" spans="1:48" x14ac:dyDescent="0.3">
      <c r="A555" t="s">
        <v>1288</v>
      </c>
      <c r="B555" t="s">
        <v>1289</v>
      </c>
      <c r="C555" t="s">
        <v>3111</v>
      </c>
      <c r="D555" t="s">
        <v>454</v>
      </c>
      <c r="E555">
        <v>8612.2337238</v>
      </c>
      <c r="F555">
        <v>282</v>
      </c>
      <c r="G555">
        <v>-22.478253991368302</v>
      </c>
      <c r="H555">
        <f>(Table2[[#This Row],[1Y Return vs Nifty]]-AVERAGE(Table2[1Y Return vs Nifty]))/_xlfn.STDEV.P(Table2[1Y Return vs Nifty])</f>
        <v>-0.73414666632557246</v>
      </c>
      <c r="I555">
        <v>-11.715356452090299</v>
      </c>
      <c r="J555">
        <f>(Table2[[#This Row],[1M Return vs Nifty]]-AVERAGE(Table2[1M Return vs Nifty]))/_xlfn.STDEV.P(Table2[1M Return vs Nifty])</f>
        <v>-1.1597783058787889</v>
      </c>
      <c r="K555">
        <v>6.1171420695143999</v>
      </c>
      <c r="L555">
        <f>(Table2[[#This Row],[6M Return vs Nifty]]-AVERAGE(Table2[6M Return vs Nifty]))/_xlfn.STDEV.P(Table2[6M Return vs Nifty])</f>
        <v>0.15112913069113709</v>
      </c>
      <c r="M555">
        <v>-4.43499534413096</v>
      </c>
      <c r="N555">
        <f>(Table2[[#This Row],[1W Return vs Nifty]]-AVERAGE(Table2[1W Return vs Nifty]))/_xlfn.STDEV.P(Table2[1W Return vs Nifty])</f>
        <v>-4.8408009875412312E-3</v>
      </c>
      <c r="O555">
        <v>301.44</v>
      </c>
      <c r="P555">
        <v>305.53501920597898</v>
      </c>
      <c r="Q555">
        <v>291.94226354470999</v>
      </c>
      <c r="R555">
        <v>14.3822923681475</v>
      </c>
      <c r="S555" s="1">
        <f>(Table2[[#This Row],[Close Price]]-Table2[[#This Row],[20D EMA]])/Table2[[#This Row],[20D EMA]]</f>
        <v>-6.4490445859872611E-2</v>
      </c>
      <c r="T555" s="1">
        <f>(Table2[[#This Row],[Close Price]]-Table2[[#This Row],[50D EMA]])/Table2[[#This Row],[50D EMA]]</f>
        <v>-7.7028876320434661E-2</v>
      </c>
      <c r="U555" s="1">
        <f>(Table2[[#This Row],[Close Price]]-Table2[[#This Row],[200D EMA]])/Table2[[#This Row],[200D EMA]]</f>
        <v>-3.40555814837935E-2</v>
      </c>
      <c r="V555">
        <v>0.40950384815603302</v>
      </c>
      <c r="W555">
        <v>278.95</v>
      </c>
      <c r="X555">
        <v>285.39999999999998</v>
      </c>
      <c r="Y555">
        <v>278.3</v>
      </c>
      <c r="Z555">
        <v>287.75</v>
      </c>
      <c r="AA555">
        <v>277</v>
      </c>
      <c r="AB555">
        <v>346.7</v>
      </c>
      <c r="AC555" s="1">
        <f>(Table2[[#This Row],[Close Price]]/Table2[[#This Row],[Day Low]])-1</f>
        <v>1.0933859114536704E-2</v>
      </c>
      <c r="AD555" s="1">
        <f>(Table2[[#This Row],[Day High]]/Table2[[#This Row],[Close Price]])-1</f>
        <v>1.2056737588652444E-2</v>
      </c>
      <c r="AE555" s="1">
        <f>(Table2[[#This Row],[Close Price]]/Table2[[#This Row],[Current Week Low]])-1</f>
        <v>1.3295005389867054E-2</v>
      </c>
      <c r="AF555" s="1">
        <f>(Table2[[#This Row],[Current Week High]]/Table2[[#This Row],[Close Price]])-1</f>
        <v>2.0390070921985748E-2</v>
      </c>
      <c r="AG555" s="1">
        <f>(Table2[[#This Row],[Close Price]]/Table2[[#This Row],[Current Month Low]])-1</f>
        <v>1.8050541516245522E-2</v>
      </c>
      <c r="AH555" s="1">
        <f>(Table2[[#This Row],[Current Month High]]/Table2[[#This Row],[Close Price]])-1</f>
        <v>0.2294326241134752</v>
      </c>
      <c r="AI555">
        <v>31.879432624113399</v>
      </c>
      <c r="AJ555">
        <v>32.394366197183103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-0.03</v>
      </c>
      <c r="AM555" t="s">
        <v>3146</v>
      </c>
      <c r="AN555">
        <v>-10.62</v>
      </c>
      <c r="AO555" t="s">
        <v>3146</v>
      </c>
      <c r="AP555">
        <v>-6.5020081643526004E-2</v>
      </c>
      <c r="AQ555">
        <f>(Table2[[#This Row],[Sharpe Ratio]]-AVERAGE(Table2[Sharpe Ratio]))/_xlfn.STDEV.P(Table2[Sharpe Ratio])</f>
        <v>-1.448526283428119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566</v>
      </c>
      <c r="AT555">
        <f>_xlfn.RANK.AVG(Table2[[#This Row],[6M Return vs Nifty Z-Score]],Table2[6M Return vs Nifty Z-Score])</f>
        <v>276</v>
      </c>
      <c r="AU555">
        <f>_xlfn.RANK.AVG(Table2[[#This Row],[Sharpe Ratio Z-Score]],Table2[Sharpe Ratio Z-Score])</f>
        <v>682</v>
      </c>
      <c r="AV555">
        <f>(Table2[[#This Row],[Rank 1Y]]+Table2[[#This Row],[Rank 6M]]+Table2[[#This Row],[Rank Sharpe]])/3</f>
        <v>508</v>
      </c>
    </row>
    <row r="556" spans="1:48" x14ac:dyDescent="0.3">
      <c r="A556" t="s">
        <v>409</v>
      </c>
      <c r="B556" t="s">
        <v>410</v>
      </c>
      <c r="C556" t="s">
        <v>3112</v>
      </c>
      <c r="D556" t="s">
        <v>411</v>
      </c>
      <c r="E556">
        <v>55083.296772449998</v>
      </c>
      <c r="F556">
        <v>4336.3500000000004</v>
      </c>
      <c r="G556">
        <v>-32.561056159460399</v>
      </c>
      <c r="H556">
        <f>(Table2[[#This Row],[1Y Return vs Nifty]]-AVERAGE(Table2[1Y Return vs Nifty]))/_xlfn.STDEV.P(Table2[1Y Return vs Nifty])</f>
        <v>-0.91365871226612205</v>
      </c>
      <c r="I556">
        <v>-11.109593512826301</v>
      </c>
      <c r="J556">
        <f>(Table2[[#This Row],[1M Return vs Nifty]]-AVERAGE(Table2[1M Return vs Nifty]))/_xlfn.STDEV.P(Table2[1M Return vs Nifty])</f>
        <v>-1.0897485047573301</v>
      </c>
      <c r="K556">
        <v>-20.540915933444101</v>
      </c>
      <c r="L556">
        <f>(Table2[[#This Row],[6M Return vs Nifty]]-AVERAGE(Table2[6M Return vs Nifty]))/_xlfn.STDEV.P(Table2[6M Return vs Nifty])</f>
        <v>-0.81028599624012754</v>
      </c>
      <c r="M556">
        <v>-13.4301686227464</v>
      </c>
      <c r="N556">
        <f>(Table2[[#This Row],[1W Return vs Nifty]]-AVERAGE(Table2[1W Return vs Nifty]))/_xlfn.STDEV.P(Table2[1W Return vs Nifty])</f>
        <v>-1.9628598218860807</v>
      </c>
      <c r="O556">
        <v>4867.54</v>
      </c>
      <c r="P556">
        <v>5125.5449713471698</v>
      </c>
      <c r="Q556">
        <v>4959.6533162733804</v>
      </c>
      <c r="R556">
        <v>21.574571412544</v>
      </c>
      <c r="S556" s="1">
        <f>(Table2[[#This Row],[Close Price]]-Table2[[#This Row],[20D EMA]])/Table2[[#This Row],[20D EMA]]</f>
        <v>-0.10912904670531719</v>
      </c>
      <c r="T556" s="1">
        <f>(Table2[[#This Row],[Close Price]]-Table2[[#This Row],[50D EMA]])/Table2[[#This Row],[50D EMA]]</f>
        <v>-0.15397288986028385</v>
      </c>
      <c r="U556" s="1">
        <f>(Table2[[#This Row],[Close Price]]-Table2[[#This Row],[200D EMA]])/Table2[[#This Row],[200D EMA]]</f>
        <v>-0.12567477533726532</v>
      </c>
      <c r="V556">
        <v>1.66379648336837</v>
      </c>
      <c r="W556">
        <v>4280</v>
      </c>
      <c r="X556">
        <v>4399.45</v>
      </c>
      <c r="Y556">
        <v>4184.1000000000004</v>
      </c>
      <c r="Z556">
        <v>4399.45</v>
      </c>
      <c r="AA556">
        <v>4180</v>
      </c>
      <c r="AB556">
        <v>5580</v>
      </c>
      <c r="AC556" s="1">
        <f>(Table2[[#This Row],[Close Price]]/Table2[[#This Row],[Day Low]])-1</f>
        <v>1.3165887850467461E-2</v>
      </c>
      <c r="AD556" s="1">
        <f>(Table2[[#This Row],[Day High]]/Table2[[#This Row],[Close Price]])-1</f>
        <v>1.4551408442584179E-2</v>
      </c>
      <c r="AE556" s="1">
        <f>(Table2[[#This Row],[Close Price]]/Table2[[#This Row],[Current Week Low]])-1</f>
        <v>3.6387753638775333E-2</v>
      </c>
      <c r="AF556" s="1">
        <f>(Table2[[#This Row],[Current Week High]]/Table2[[#This Row],[Close Price]])-1</f>
        <v>1.4551408442584179E-2</v>
      </c>
      <c r="AG556" s="1">
        <f>(Table2[[#This Row],[Close Price]]/Table2[[#This Row],[Current Month Low]])-1</f>
        <v>3.7404306220095718E-2</v>
      </c>
      <c r="AH556" s="1">
        <f>(Table2[[#This Row],[Current Month High]]/Table2[[#This Row],[Close Price]])-1</f>
        <v>0.28679649936006069</v>
      </c>
      <c r="AI556">
        <v>48.973214800465797</v>
      </c>
      <c r="AJ556">
        <v>20.4207164676478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-0.14000000000000001</v>
      </c>
      <c r="AM556" t="s">
        <v>3146</v>
      </c>
      <c r="AN556">
        <v>-17</v>
      </c>
      <c r="AO556" t="s">
        <v>3146</v>
      </c>
      <c r="AP556">
        <v>6.5438404397146002E-2</v>
      </c>
      <c r="AQ556">
        <f>(Table2[[#This Row],[Sharpe Ratio]]-AVERAGE(Table2[Sharpe Ratio]))/_xlfn.STDEV.P(Table2[Sharpe Ratio])</f>
        <v>0.10206694344039995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633</v>
      </c>
      <c r="AT556">
        <f>_xlfn.RANK.AVG(Table2[[#This Row],[6M Return vs Nifty Z-Score]],Table2[6M Return vs Nifty Z-Score])</f>
        <v>588</v>
      </c>
      <c r="AU556">
        <f>_xlfn.RANK.AVG(Table2[[#This Row],[Sharpe Ratio Z-Score]],Table2[Sharpe Ratio Z-Score])</f>
        <v>311</v>
      </c>
      <c r="AV556">
        <f>(Table2[[#This Row],[Rank 1Y]]+Table2[[#This Row],[Rank 6M]]+Table2[[#This Row],[Rank Sharpe]])/3</f>
        <v>510.66666666666669</v>
      </c>
    </row>
    <row r="557" spans="1:48" x14ac:dyDescent="0.3">
      <c r="A557" t="s">
        <v>1973</v>
      </c>
      <c r="B557" t="s">
        <v>1974</v>
      </c>
      <c r="C557" t="s">
        <v>3100</v>
      </c>
      <c r="D557" t="s">
        <v>21</v>
      </c>
      <c r="E557">
        <v>3332.1750448799999</v>
      </c>
      <c r="F557">
        <v>563.79999999999995</v>
      </c>
      <c r="G557">
        <v>-41.7749979071883</v>
      </c>
      <c r="H557">
        <f>(Table2[[#This Row],[1Y Return vs Nifty]]-AVERAGE(Table2[1Y Return vs Nifty]))/_xlfn.STDEV.P(Table2[1Y Return vs Nifty])</f>
        <v>-1.0777017537477795</v>
      </c>
      <c r="I557">
        <v>-4.0878403255089699</v>
      </c>
      <c r="J557">
        <f>(Table2[[#This Row],[1M Return vs Nifty]]-AVERAGE(Table2[1M Return vs Nifty]))/_xlfn.STDEV.P(Table2[1M Return vs Nifty])</f>
        <v>-0.27799204466543792</v>
      </c>
      <c r="K557">
        <v>-15.5052950020017</v>
      </c>
      <c r="L557">
        <f>(Table2[[#This Row],[6M Return vs Nifty]]-AVERAGE(Table2[6M Return vs Nifty]))/_xlfn.STDEV.P(Table2[6M Return vs Nifty])</f>
        <v>-0.62867778845383115</v>
      </c>
      <c r="M557">
        <v>-4.4414691093977199</v>
      </c>
      <c r="N557">
        <f>(Table2[[#This Row],[1W Return vs Nifty]]-AVERAGE(Table2[1W Return vs Nifty]))/_xlfn.STDEV.P(Table2[1W Return vs Nifty])</f>
        <v>-6.2499740113986764E-3</v>
      </c>
      <c r="O557">
        <v>587.77</v>
      </c>
      <c r="P557">
        <v>603.22171687150296</v>
      </c>
      <c r="Q557">
        <v>601.59407096281598</v>
      </c>
      <c r="R557">
        <v>34.076096095395997</v>
      </c>
      <c r="S557" s="1">
        <f>(Table2[[#This Row],[Close Price]]-Table2[[#This Row],[20D EMA]])/Table2[[#This Row],[20D EMA]]</f>
        <v>-4.078125797505832E-2</v>
      </c>
      <c r="T557" s="1">
        <f>(Table2[[#This Row],[Close Price]]-Table2[[#This Row],[50D EMA]])/Table2[[#This Row],[50D EMA]]</f>
        <v>-6.5351952306950081E-2</v>
      </c>
      <c r="U557" s="1">
        <f>(Table2[[#This Row],[Close Price]]-Table2[[#This Row],[200D EMA]])/Table2[[#This Row],[200D EMA]]</f>
        <v>-6.2823210511913502E-2</v>
      </c>
      <c r="V557">
        <v>0.26374455505664801</v>
      </c>
      <c r="W557">
        <v>554.4</v>
      </c>
      <c r="X557">
        <v>571.35</v>
      </c>
      <c r="Y557">
        <v>546</v>
      </c>
      <c r="Z557">
        <v>571.35</v>
      </c>
      <c r="AA557">
        <v>542.54999999999995</v>
      </c>
      <c r="AB557">
        <v>630</v>
      </c>
      <c r="AC557" s="1">
        <f>(Table2[[#This Row],[Close Price]]/Table2[[#This Row],[Day Low]])-1</f>
        <v>1.6955266955266834E-2</v>
      </c>
      <c r="AD557" s="1">
        <f>(Table2[[#This Row],[Day High]]/Table2[[#This Row],[Close Price]])-1</f>
        <v>1.3391273501241807E-2</v>
      </c>
      <c r="AE557" s="1">
        <f>(Table2[[#This Row],[Close Price]]/Table2[[#This Row],[Current Week Low]])-1</f>
        <v>3.2600732600732485E-2</v>
      </c>
      <c r="AF557" s="1">
        <f>(Table2[[#This Row],[Current Week High]]/Table2[[#This Row],[Close Price]])-1</f>
        <v>1.3391273501241807E-2</v>
      </c>
      <c r="AG557" s="1">
        <f>(Table2[[#This Row],[Close Price]]/Table2[[#This Row],[Current Month Low]])-1</f>
        <v>3.916689706017884E-2</v>
      </c>
      <c r="AH557" s="1">
        <f>(Table2[[#This Row],[Current Month High]]/Table2[[#This Row],[Close Price]])-1</f>
        <v>0.11741752394466132</v>
      </c>
      <c r="AI557">
        <v>40.386661936857003</v>
      </c>
      <c r="AJ557">
        <v>25.288888888888799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-0.06</v>
      </c>
      <c r="AM557" t="s">
        <v>3146</v>
      </c>
      <c r="AN557">
        <v>-7.78</v>
      </c>
      <c r="AO557" t="s">
        <v>3146</v>
      </c>
      <c r="AP557">
        <v>6.0131212114721999E-2</v>
      </c>
      <c r="AQ557">
        <f>(Table2[[#This Row],[Sharpe Ratio]]-AVERAGE(Table2[Sharpe Ratio]))/_xlfn.STDEV.P(Table2[Sharpe Ratio])</f>
        <v>3.8987134249222052E-2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676</v>
      </c>
      <c r="AT557">
        <f>_xlfn.RANK.AVG(Table2[[#This Row],[6M Return vs Nifty Z-Score]],Table2[6M Return vs Nifty Z-Score])</f>
        <v>533</v>
      </c>
      <c r="AU557">
        <f>_xlfn.RANK.AVG(Table2[[#This Row],[Sharpe Ratio Z-Score]],Table2[Sharpe Ratio Z-Score])</f>
        <v>323</v>
      </c>
      <c r="AV557">
        <f>(Table2[[#This Row],[Rank 1Y]]+Table2[[#This Row],[Rank 6M]]+Table2[[#This Row],[Rank Sharpe]])/3</f>
        <v>510.66666666666669</v>
      </c>
    </row>
    <row r="558" spans="1:48" x14ac:dyDescent="0.3">
      <c r="A558" t="s">
        <v>1034</v>
      </c>
      <c r="B558" t="s">
        <v>1035</v>
      </c>
      <c r="C558" t="s">
        <v>3103</v>
      </c>
      <c r="D558" t="s">
        <v>202</v>
      </c>
      <c r="E558">
        <v>12996.208480060001</v>
      </c>
      <c r="F558">
        <v>400.1</v>
      </c>
      <c r="G558">
        <v>-9.7646349106557295</v>
      </c>
      <c r="H558">
        <f>(Table2[[#This Row],[1Y Return vs Nifty]]-AVERAGE(Table2[1Y Return vs Nifty]))/_xlfn.STDEV.P(Table2[1Y Return vs Nifty])</f>
        <v>-0.50779612066973356</v>
      </c>
      <c r="I558">
        <v>-4.7969692418825902</v>
      </c>
      <c r="J558">
        <f>(Table2[[#This Row],[1M Return vs Nifty]]-AVERAGE(Table2[1M Return vs Nifty]))/_xlfn.STDEV.P(Table2[1M Return vs Nifty])</f>
        <v>-0.35997156794802337</v>
      </c>
      <c r="K558">
        <v>-14.495082445311199</v>
      </c>
      <c r="L558">
        <f>(Table2[[#This Row],[6M Return vs Nifty]]-AVERAGE(Table2[6M Return vs Nifty]))/_xlfn.STDEV.P(Table2[6M Return vs Nifty])</f>
        <v>-0.59224476571412643</v>
      </c>
      <c r="M558">
        <v>-2.74407328283867</v>
      </c>
      <c r="N558">
        <f>(Table2[[#This Row],[1W Return vs Nifty]]-AVERAGE(Table2[1W Return vs Nifty]))/_xlfn.STDEV.P(Table2[1W Return vs Nifty])</f>
        <v>0.36322965817062686</v>
      </c>
      <c r="O558">
        <v>424</v>
      </c>
      <c r="P558">
        <v>446.23340004604802</v>
      </c>
      <c r="Q558">
        <v>439.27732735243598</v>
      </c>
      <c r="R558">
        <v>36.325148158898401</v>
      </c>
      <c r="S558" s="1">
        <f>(Table2[[#This Row],[Close Price]]-Table2[[#This Row],[20D EMA]])/Table2[[#This Row],[20D EMA]]</f>
        <v>-5.6367924528301833E-2</v>
      </c>
      <c r="T558" s="1">
        <f>(Table2[[#This Row],[Close Price]]-Table2[[#This Row],[50D EMA]])/Table2[[#This Row],[50D EMA]]</f>
        <v>-0.10338401392922934</v>
      </c>
      <c r="U558" s="1">
        <f>(Table2[[#This Row],[Close Price]]-Table2[[#This Row],[200D EMA]])/Table2[[#This Row],[200D EMA]]</f>
        <v>-8.9185862581529607E-2</v>
      </c>
      <c r="V558">
        <v>0.39970556271879998</v>
      </c>
      <c r="W558">
        <v>393.55</v>
      </c>
      <c r="X558">
        <v>408.15</v>
      </c>
      <c r="Y558">
        <v>393.4</v>
      </c>
      <c r="Z558">
        <v>411.25</v>
      </c>
      <c r="AA558">
        <v>393.4</v>
      </c>
      <c r="AB558">
        <v>456.7</v>
      </c>
      <c r="AC558" s="1">
        <f>(Table2[[#This Row],[Close Price]]/Table2[[#This Row],[Day Low]])-1</f>
        <v>1.6643374412399936E-2</v>
      </c>
      <c r="AD558" s="1">
        <f>(Table2[[#This Row],[Day High]]/Table2[[#This Row],[Close Price]])-1</f>
        <v>2.01199700074981E-2</v>
      </c>
      <c r="AE558" s="1">
        <f>(Table2[[#This Row],[Close Price]]/Table2[[#This Row],[Current Week Low]])-1</f>
        <v>1.7031011692933529E-2</v>
      </c>
      <c r="AF558" s="1">
        <f>(Table2[[#This Row],[Current Week High]]/Table2[[#This Row],[Close Price]])-1</f>
        <v>2.7868032991752001E-2</v>
      </c>
      <c r="AG558" s="1">
        <f>(Table2[[#This Row],[Close Price]]/Table2[[#This Row],[Current Month Low]])-1</f>
        <v>1.7031011692933529E-2</v>
      </c>
      <c r="AH558" s="1">
        <f>(Table2[[#This Row],[Current Month High]]/Table2[[#This Row],[Close Price]])-1</f>
        <v>0.14146463384153951</v>
      </c>
      <c r="AI558">
        <v>36.715821044738803</v>
      </c>
      <c r="AJ558">
        <v>56.106125634022597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-0.19</v>
      </c>
      <c r="AM558" t="s">
        <v>3146</v>
      </c>
      <c r="AN558">
        <v>-6.86</v>
      </c>
      <c r="AO558" t="s">
        <v>3146</v>
      </c>
      <c r="AQ558">
        <f>(Table2[[#This Row],[Sharpe Ratio]]-AVERAGE(Table2[Sharpe Ratio]))/_xlfn.STDEV.P(Table2[Sharpe Ratio])</f>
        <v>-0.67571570385832558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486</v>
      </c>
      <c r="AT558">
        <f>_xlfn.RANK.AVG(Table2[[#This Row],[6M Return vs Nifty Z-Score]],Table2[6M Return vs Nifty Z-Score])</f>
        <v>525</v>
      </c>
      <c r="AU558">
        <f>_xlfn.RANK.AVG(Table2[[#This Row],[Sharpe Ratio Z-Score]],Table2[Sharpe Ratio Z-Score])</f>
        <v>521.5</v>
      </c>
      <c r="AV558">
        <f>(Table2[[#This Row],[Rank 1Y]]+Table2[[#This Row],[Rank 6M]]+Table2[[#This Row],[Rank Sharpe]])/3</f>
        <v>510.83333333333331</v>
      </c>
    </row>
    <row r="559" spans="1:48" x14ac:dyDescent="0.3">
      <c r="A559" t="s">
        <v>1838</v>
      </c>
      <c r="B559" t="s">
        <v>1839</v>
      </c>
      <c r="C559" t="s">
        <v>3113</v>
      </c>
      <c r="D559" t="s">
        <v>261</v>
      </c>
      <c r="E559">
        <v>3955.8862373719999</v>
      </c>
      <c r="F559">
        <v>179.77</v>
      </c>
      <c r="G559">
        <v>-8.6467201959818603</v>
      </c>
      <c r="H559">
        <f>(Table2[[#This Row],[1Y Return vs Nifty]]-AVERAGE(Table2[1Y Return vs Nifty]))/_xlfn.STDEV.P(Table2[1Y Return vs Nifty])</f>
        <v>-0.48789300700424693</v>
      </c>
      <c r="I559">
        <v>-3.04918812949732</v>
      </c>
      <c r="J559">
        <f>(Table2[[#This Row],[1M Return vs Nifty]]-AVERAGE(Table2[1M Return vs Nifty]))/_xlfn.STDEV.P(Table2[1M Return vs Nifty])</f>
        <v>-0.15791766902034252</v>
      </c>
      <c r="K559">
        <v>-15.554827924933999</v>
      </c>
      <c r="L559">
        <f>(Table2[[#This Row],[6M Return vs Nifty]]-AVERAGE(Table2[6M Return vs Nifty]))/_xlfn.STDEV.P(Table2[6M Return vs Nifty])</f>
        <v>-0.63046417894720264</v>
      </c>
      <c r="M559">
        <v>-6.8324285075857398</v>
      </c>
      <c r="N559">
        <f>(Table2[[#This Row],[1W Return vs Nifty]]-AVERAGE(Table2[1W Return vs Nifty]))/_xlfn.STDEV.P(Table2[1W Return vs Nifty])</f>
        <v>-0.52670064626002289</v>
      </c>
      <c r="O559">
        <v>193.79</v>
      </c>
      <c r="P559">
        <v>197.506993778783</v>
      </c>
      <c r="Q559">
        <v>190.99681727286799</v>
      </c>
      <c r="R559">
        <v>24.059215458454201</v>
      </c>
      <c r="S559" s="1">
        <f>(Table2[[#This Row],[Close Price]]-Table2[[#This Row],[20D EMA]])/Table2[[#This Row],[20D EMA]]</f>
        <v>-7.2346354301047439E-2</v>
      </c>
      <c r="T559" s="1">
        <f>(Table2[[#This Row],[Close Price]]-Table2[[#This Row],[50D EMA]])/Table2[[#This Row],[50D EMA]]</f>
        <v>-8.9804383325530465E-2</v>
      </c>
      <c r="U559" s="1">
        <f>(Table2[[#This Row],[Close Price]]-Table2[[#This Row],[200D EMA]])/Table2[[#This Row],[200D EMA]]</f>
        <v>-5.8780127507720513E-2</v>
      </c>
      <c r="V559">
        <v>0.54759652747159204</v>
      </c>
      <c r="W559">
        <v>178.6</v>
      </c>
      <c r="X559">
        <v>184.44</v>
      </c>
      <c r="Y559">
        <v>178.6</v>
      </c>
      <c r="Z559">
        <v>187.52</v>
      </c>
      <c r="AA559">
        <v>177</v>
      </c>
      <c r="AB559">
        <v>207</v>
      </c>
      <c r="AC559" s="1">
        <f>(Table2[[#This Row],[Close Price]]/Table2[[#This Row],[Day Low]])-1</f>
        <v>6.5509518477044892E-3</v>
      </c>
      <c r="AD559" s="1">
        <f>(Table2[[#This Row],[Day High]]/Table2[[#This Row],[Close Price]])-1</f>
        <v>2.5977638093118927E-2</v>
      </c>
      <c r="AE559" s="1">
        <f>(Table2[[#This Row],[Close Price]]/Table2[[#This Row],[Current Week Low]])-1</f>
        <v>6.5509518477044892E-3</v>
      </c>
      <c r="AF559" s="1">
        <f>(Table2[[#This Row],[Current Week High]]/Table2[[#This Row],[Close Price]])-1</f>
        <v>4.3110641375090353E-2</v>
      </c>
      <c r="AG559" s="1">
        <f>(Table2[[#This Row],[Close Price]]/Table2[[#This Row],[Current Month Low]])-1</f>
        <v>1.5649717514124362E-2</v>
      </c>
      <c r="AH559" s="1">
        <f>(Table2[[#This Row],[Current Month High]]/Table2[[#This Row],[Close Price]])-1</f>
        <v>0.15147132447015621</v>
      </c>
      <c r="AI559">
        <v>32.307949046003202</v>
      </c>
      <c r="AJ559">
        <v>22.709897610921502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-0.13</v>
      </c>
      <c r="AM559" t="s">
        <v>3146</v>
      </c>
      <c r="AN559">
        <v>-12.42</v>
      </c>
      <c r="AO559" t="s">
        <v>3146</v>
      </c>
      <c r="AQ559">
        <f>(Table2[[#This Row],[Sharpe Ratio]]-AVERAGE(Table2[Sharpe Ratio]))/_xlfn.STDEV.P(Table2[Sharpe Ratio])</f>
        <v>-0.67571570385832558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482</v>
      </c>
      <c r="AT559">
        <f>_xlfn.RANK.AVG(Table2[[#This Row],[6M Return vs Nifty Z-Score]],Table2[6M Return vs Nifty Z-Score])</f>
        <v>535</v>
      </c>
      <c r="AU559">
        <f>_xlfn.RANK.AVG(Table2[[#This Row],[Sharpe Ratio Z-Score]],Table2[Sharpe Ratio Z-Score])</f>
        <v>521.5</v>
      </c>
      <c r="AV559">
        <f>(Table2[[#This Row],[Rank 1Y]]+Table2[[#This Row],[Rank 6M]]+Table2[[#This Row],[Rank Sharpe]])/3</f>
        <v>512.83333333333337</v>
      </c>
    </row>
    <row r="560" spans="1:48" x14ac:dyDescent="0.3">
      <c r="A560" t="s">
        <v>1903</v>
      </c>
      <c r="B560" t="s">
        <v>1904</v>
      </c>
      <c r="C560" t="s">
        <v>3119</v>
      </c>
      <c r="D560" t="s">
        <v>1395</v>
      </c>
      <c r="E560">
        <v>3698.07835891999</v>
      </c>
      <c r="F560">
        <v>559.9</v>
      </c>
      <c r="G560">
        <v>-51.728545495964603</v>
      </c>
      <c r="H560">
        <f>(Table2[[#This Row],[1Y Return vs Nifty]]-AVERAGE(Table2[1Y Return vs Nifty]))/_xlfn.STDEV.P(Table2[1Y Return vs Nifty])</f>
        <v>-1.2549125788973876</v>
      </c>
      <c r="I560">
        <v>-2.8782504416419701</v>
      </c>
      <c r="J560">
        <f>(Table2[[#This Row],[1M Return vs Nifty]]-AVERAGE(Table2[1M Return vs Nifty]))/_xlfn.STDEV.P(Table2[1M Return vs Nifty])</f>
        <v>-0.13815625492786499</v>
      </c>
      <c r="K560">
        <v>-21.621901194950901</v>
      </c>
      <c r="L560">
        <f>(Table2[[#This Row],[6M Return vs Nifty]]-AVERAGE(Table2[6M Return vs Nifty]))/_xlfn.STDEV.P(Table2[6M Return vs Nifty])</f>
        <v>-0.84927141604404</v>
      </c>
      <c r="M560">
        <v>-4.3029637149385502</v>
      </c>
      <c r="N560">
        <f>(Table2[[#This Row],[1W Return vs Nifty]]-AVERAGE(Table2[1W Return vs Nifty]))/_xlfn.STDEV.P(Table2[1W Return vs Nifty])</f>
        <v>2.3899105772626619E-2</v>
      </c>
      <c r="O560">
        <v>586.83000000000004</v>
      </c>
      <c r="P560">
        <v>603.03361729594599</v>
      </c>
      <c r="Q560">
        <v>625.30201276519199</v>
      </c>
      <c r="R560">
        <v>32.015228681304201</v>
      </c>
      <c r="S560" s="1">
        <f>(Table2[[#This Row],[Close Price]]-Table2[[#This Row],[20D EMA]])/Table2[[#This Row],[20D EMA]]</f>
        <v>-4.5890632721571942E-2</v>
      </c>
      <c r="T560" s="1">
        <f>(Table2[[#This Row],[Close Price]]-Table2[[#This Row],[50D EMA]])/Table2[[#This Row],[50D EMA]]</f>
        <v>-7.15277159660863E-2</v>
      </c>
      <c r="U560" s="1">
        <f>(Table2[[#This Row],[Close Price]]-Table2[[#This Row],[200D EMA]])/Table2[[#This Row],[200D EMA]]</f>
        <v>-0.10459267910553043</v>
      </c>
      <c r="V560">
        <v>0.831433188469615</v>
      </c>
      <c r="W560">
        <v>553.95000000000005</v>
      </c>
      <c r="X560">
        <v>569.20000000000005</v>
      </c>
      <c r="Y560">
        <v>542.9</v>
      </c>
      <c r="Z560">
        <v>569.20000000000005</v>
      </c>
      <c r="AA560">
        <v>542.9</v>
      </c>
      <c r="AB560">
        <v>629.95000000000005</v>
      </c>
      <c r="AC560" s="1">
        <f>(Table2[[#This Row],[Close Price]]/Table2[[#This Row],[Day Low]])-1</f>
        <v>1.0741041610253577E-2</v>
      </c>
      <c r="AD560" s="1">
        <f>(Table2[[#This Row],[Day High]]/Table2[[#This Row],[Close Price]])-1</f>
        <v>1.6610108948026614E-2</v>
      </c>
      <c r="AE560" s="1">
        <f>(Table2[[#This Row],[Close Price]]/Table2[[#This Row],[Current Week Low]])-1</f>
        <v>3.1313317369681348E-2</v>
      </c>
      <c r="AF560" s="1">
        <f>(Table2[[#This Row],[Current Week High]]/Table2[[#This Row],[Close Price]])-1</f>
        <v>1.6610108948026614E-2</v>
      </c>
      <c r="AG560" s="1">
        <f>(Table2[[#This Row],[Close Price]]/Table2[[#This Row],[Current Month Low]])-1</f>
        <v>3.1313317369681348E-2</v>
      </c>
      <c r="AH560" s="1">
        <f>(Table2[[#This Row],[Current Month High]]/Table2[[#This Row],[Close Price]])-1</f>
        <v>0.12511162707626378</v>
      </c>
      <c r="AI560">
        <v>45.561707447758501</v>
      </c>
      <c r="AJ560">
        <v>3.1313317369681299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-0.04</v>
      </c>
      <c r="AM560" t="s">
        <v>3146</v>
      </c>
      <c r="AN560">
        <v>-8.4</v>
      </c>
      <c r="AO560" t="s">
        <v>3146</v>
      </c>
      <c r="AP560">
        <v>9.1183560304926997E-2</v>
      </c>
      <c r="AQ560">
        <f>(Table2[[#This Row],[Sharpe Ratio]]-AVERAGE(Table2[Sharpe Ratio]))/_xlfn.STDEV.P(Table2[Sharpe Ratio])</f>
        <v>0.40806669544452501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703</v>
      </c>
      <c r="AT560">
        <f>_xlfn.RANK.AVG(Table2[[#This Row],[6M Return vs Nifty Z-Score]],Table2[6M Return vs Nifty Z-Score])</f>
        <v>599</v>
      </c>
      <c r="AU560">
        <f>_xlfn.RANK.AVG(Table2[[#This Row],[Sharpe Ratio Z-Score]],Table2[Sharpe Ratio Z-Score])</f>
        <v>239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1656</v>
      </c>
      <c r="B561" t="s">
        <v>1657</v>
      </c>
      <c r="C561" t="s">
        <v>3111</v>
      </c>
      <c r="D561" t="s">
        <v>297</v>
      </c>
      <c r="E561">
        <v>5238.1328204499996</v>
      </c>
      <c r="F561">
        <v>245.5</v>
      </c>
      <c r="G561">
        <v>-15.1893221045344</v>
      </c>
      <c r="H561">
        <f>(Table2[[#This Row],[1Y Return vs Nifty]]-AVERAGE(Table2[1Y Return vs Nifty]))/_xlfn.STDEV.P(Table2[1Y Return vs Nifty])</f>
        <v>-0.60437608728281678</v>
      </c>
      <c r="I561">
        <v>11.7662646521193</v>
      </c>
      <c r="J561">
        <f>(Table2[[#This Row],[1M Return vs Nifty]]-AVERAGE(Table2[1M Return vs Nifty]))/_xlfn.STDEV.P(Table2[1M Return vs Nifty])</f>
        <v>1.5548368502336216</v>
      </c>
      <c r="K561">
        <v>3.8686880892691198</v>
      </c>
      <c r="L561">
        <f>(Table2[[#This Row],[6M Return vs Nifty]]-AVERAGE(Table2[6M Return vs Nifty]))/_xlfn.STDEV.P(Table2[6M Return vs Nifty])</f>
        <v>7.0039290291783241E-2</v>
      </c>
      <c r="M561">
        <v>12.101065600986001</v>
      </c>
      <c r="N561">
        <f>(Table2[[#This Row],[1W Return vs Nifty]]-AVERAGE(Table2[1W Return vs Nifty]))/_xlfn.STDEV.P(Table2[1W Return vs Nifty])</f>
        <v>3.5946364807063778</v>
      </c>
      <c r="O561">
        <v>233.83</v>
      </c>
      <c r="P561">
        <v>243.04874653800999</v>
      </c>
      <c r="Q561">
        <v>241.58904454307</v>
      </c>
      <c r="R561">
        <v>62.567467377210001</v>
      </c>
      <c r="S561" s="1">
        <f>(Table2[[#This Row],[Close Price]]-Table2[[#This Row],[20D EMA]])/Table2[[#This Row],[20D EMA]]</f>
        <v>4.9908052858914538E-2</v>
      </c>
      <c r="T561" s="1">
        <f>(Table2[[#This Row],[Close Price]]-Table2[[#This Row],[50D EMA]])/Table2[[#This Row],[50D EMA]]</f>
        <v>1.0085439636721842E-2</v>
      </c>
      <c r="U561" s="1">
        <f>(Table2[[#This Row],[Close Price]]-Table2[[#This Row],[200D EMA]])/Table2[[#This Row],[200D EMA]]</f>
        <v>1.6188463613186568E-2</v>
      </c>
      <c r="V561">
        <v>1.78301979424319</v>
      </c>
      <c r="W561">
        <v>239.55</v>
      </c>
      <c r="X561">
        <v>265</v>
      </c>
      <c r="Y561">
        <v>215.99</v>
      </c>
      <c r="Z561">
        <v>265</v>
      </c>
      <c r="AA561">
        <v>204.7</v>
      </c>
      <c r="AB561">
        <v>265</v>
      </c>
      <c r="AC561" s="1">
        <f>(Table2[[#This Row],[Close Price]]/Table2[[#This Row],[Day Low]])-1</f>
        <v>2.4838238363598331E-2</v>
      </c>
      <c r="AD561" s="1">
        <f>(Table2[[#This Row],[Day High]]/Table2[[#This Row],[Close Price]])-1</f>
        <v>7.9429735234215926E-2</v>
      </c>
      <c r="AE561" s="1">
        <f>(Table2[[#This Row],[Close Price]]/Table2[[#This Row],[Current Week Low]])-1</f>
        <v>0.13662669568035546</v>
      </c>
      <c r="AF561" s="1">
        <f>(Table2[[#This Row],[Current Week High]]/Table2[[#This Row],[Close Price]])-1</f>
        <v>7.9429735234215926E-2</v>
      </c>
      <c r="AG561" s="1">
        <f>(Table2[[#This Row],[Close Price]]/Table2[[#This Row],[Current Month Low]])-1</f>
        <v>0.19931607230092818</v>
      </c>
      <c r="AH561" s="1">
        <f>(Table2[[#This Row],[Current Month High]]/Table2[[#This Row],[Close Price]])-1</f>
        <v>7.9429735234215926E-2</v>
      </c>
      <c r="AI561">
        <v>21.018329938900202</v>
      </c>
      <c r="AJ561">
        <v>29.8941798941798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-0.08</v>
      </c>
      <c r="AM561" t="s">
        <v>3146</v>
      </c>
      <c r="AN561">
        <v>3.82</v>
      </c>
      <c r="AO561" t="s">
        <v>3147</v>
      </c>
      <c r="AP561">
        <v>-0.11017387238431001</v>
      </c>
      <c r="AQ561">
        <f>(Table2[[#This Row],[Sharpe Ratio]]-AVERAGE(Table2[Sharpe Ratio]))/_xlfn.STDEV.P(Table2[Sharpe Ratio])</f>
        <v>-1.9852116629309138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523</v>
      </c>
      <c r="AT561">
        <f>_xlfn.RANK.AVG(Table2[[#This Row],[6M Return vs Nifty Z-Score]],Table2[6M Return vs Nifty Z-Score])</f>
        <v>301</v>
      </c>
      <c r="AU561">
        <f>_xlfn.RANK.AVG(Table2[[#This Row],[Sharpe Ratio Z-Score]],Table2[Sharpe Ratio Z-Score])</f>
        <v>719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435</v>
      </c>
      <c r="B562" t="s">
        <v>436</v>
      </c>
      <c r="C562" t="s">
        <v>3113</v>
      </c>
      <c r="D562" t="s">
        <v>437</v>
      </c>
      <c r="E562">
        <v>51234.067311525003</v>
      </c>
      <c r="F562">
        <v>179.25</v>
      </c>
      <c r="G562">
        <v>-0.60038423854303602</v>
      </c>
      <c r="H562">
        <f>(Table2[[#This Row],[1Y Return vs Nifty]]-AVERAGE(Table2[1Y Return vs Nifty]))/_xlfn.STDEV.P(Table2[1Y Return vs Nifty])</f>
        <v>-0.34463776843417676</v>
      </c>
      <c r="I562">
        <v>-3.9739023067210502</v>
      </c>
      <c r="J562">
        <f>(Table2[[#This Row],[1M Return vs Nifty]]-AVERAGE(Table2[1M Return vs Nifty]))/_xlfn.STDEV.P(Table2[1M Return vs Nifty])</f>
        <v>-0.26482013156427392</v>
      </c>
      <c r="K562">
        <v>-6.5523321648999202</v>
      </c>
      <c r="L562">
        <f>(Table2[[#This Row],[6M Return vs Nifty]]-AVERAGE(Table2[6M Return vs Nifty]))/_xlfn.STDEV.P(Table2[6M Return vs Nifty])</f>
        <v>-0.30579178147283331</v>
      </c>
      <c r="M562">
        <v>-1.3952597820378601</v>
      </c>
      <c r="N562">
        <f>(Table2[[#This Row],[1W Return vs Nifty]]-AVERAGE(Table2[1W Return vs Nifty]))/_xlfn.STDEV.P(Table2[1W Return vs Nifty])</f>
        <v>0.65683183885249163</v>
      </c>
      <c r="O562">
        <v>186.22</v>
      </c>
      <c r="P562">
        <v>191.66592499658299</v>
      </c>
      <c r="Q562">
        <v>181.157123816834</v>
      </c>
      <c r="R562">
        <v>30.469459311777101</v>
      </c>
      <c r="S562" s="1">
        <f>(Table2[[#This Row],[Close Price]]-Table2[[#This Row],[20D EMA]])/Table2[[#This Row],[20D EMA]]</f>
        <v>-3.7428847599613353E-2</v>
      </c>
      <c r="T562" s="1">
        <f>(Table2[[#This Row],[Close Price]]-Table2[[#This Row],[50D EMA]])/Table2[[#This Row],[50D EMA]]</f>
        <v>-6.4778989780287441E-2</v>
      </c>
      <c r="U562" s="1">
        <f>(Table2[[#This Row],[Close Price]]-Table2[[#This Row],[200D EMA]])/Table2[[#This Row],[200D EMA]]</f>
        <v>-1.0527456920558497E-2</v>
      </c>
      <c r="V562">
        <v>0.46613001874611898</v>
      </c>
      <c r="W562">
        <v>174.44</v>
      </c>
      <c r="X562">
        <v>180.72</v>
      </c>
      <c r="Y562">
        <v>173.05</v>
      </c>
      <c r="Z562">
        <v>181.07</v>
      </c>
      <c r="AA562">
        <v>172.25</v>
      </c>
      <c r="AB562">
        <v>200.15</v>
      </c>
      <c r="AC562" s="1">
        <f>(Table2[[#This Row],[Close Price]]/Table2[[#This Row],[Day Low]])-1</f>
        <v>2.7573950928686086E-2</v>
      </c>
      <c r="AD562" s="1">
        <f>(Table2[[#This Row],[Day High]]/Table2[[#This Row],[Close Price]])-1</f>
        <v>8.2008368200836568E-3</v>
      </c>
      <c r="AE562" s="1">
        <f>(Table2[[#This Row],[Close Price]]/Table2[[#This Row],[Current Week Low]])-1</f>
        <v>3.5827795434845378E-2</v>
      </c>
      <c r="AF562" s="1">
        <f>(Table2[[#This Row],[Current Week High]]/Table2[[#This Row],[Close Price]])-1</f>
        <v>1.015341701534167E-2</v>
      </c>
      <c r="AG562" s="1">
        <f>(Table2[[#This Row],[Close Price]]/Table2[[#This Row],[Current Month Low]])-1</f>
        <v>4.0638606676342448E-2</v>
      </c>
      <c r="AH562" s="1">
        <f>(Table2[[#This Row],[Current Month High]]/Table2[[#This Row],[Close Price]])-1</f>
        <v>0.11659693165969309</v>
      </c>
      <c r="AI562">
        <v>28.200836820083602</v>
      </c>
      <c r="AJ562">
        <v>29.797248370745798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3146</v>
      </c>
      <c r="AN562">
        <v>-6.65</v>
      </c>
      <c r="AO562" t="s">
        <v>3146</v>
      </c>
      <c r="AP562">
        <v>-8.0692393762389E-2</v>
      </c>
      <c r="AQ562">
        <f>(Table2[[#This Row],[Sharpe Ratio]]-AVERAGE(Table2[Sharpe Ratio]))/_xlfn.STDEV.P(Table2[Sharpe Ratio])</f>
        <v>-1.6348030198705616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421</v>
      </c>
      <c r="AT562">
        <f>_xlfn.RANK.AVG(Table2[[#This Row],[6M Return vs Nifty Z-Score]],Table2[6M Return vs Nifty Z-Score])</f>
        <v>430</v>
      </c>
      <c r="AU562">
        <f>_xlfn.RANK.AVG(Table2[[#This Row],[Sharpe Ratio Z-Score]],Table2[Sharpe Ratio Z-Score])</f>
        <v>693</v>
      </c>
      <c r="AV562">
        <f>(Table2[[#This Row],[Rank 1Y]]+Table2[[#This Row],[Rank 6M]]+Table2[[#This Row],[Rank Sharpe]])/3</f>
        <v>514.66666666666663</v>
      </c>
    </row>
    <row r="563" spans="1:48" x14ac:dyDescent="0.3">
      <c r="A563" t="s">
        <v>927</v>
      </c>
      <c r="B563" t="s">
        <v>928</v>
      </c>
      <c r="C563" t="s">
        <v>3115</v>
      </c>
      <c r="D563" t="s">
        <v>475</v>
      </c>
      <c r="E563">
        <v>15544.8662501049</v>
      </c>
      <c r="F563">
        <v>1462.85</v>
      </c>
      <c r="G563">
        <v>-16.297505567608901</v>
      </c>
      <c r="H563">
        <f>(Table2[[#This Row],[1Y Return vs Nifty]]-AVERAGE(Table2[1Y Return vs Nifty]))/_xlfn.STDEV.P(Table2[1Y Return vs Nifty])</f>
        <v>-0.62410594783324258</v>
      </c>
      <c r="I563">
        <v>1.0957040997242899</v>
      </c>
      <c r="J563">
        <f>(Table2[[#This Row],[1M Return vs Nifty]]-AVERAGE(Table2[1M Return vs Nifty]))/_xlfn.STDEV.P(Table2[1M Return vs Nifty])</f>
        <v>0.32125654199187786</v>
      </c>
      <c r="K563">
        <v>2.5052393609583499</v>
      </c>
      <c r="L563">
        <f>(Table2[[#This Row],[6M Return vs Nifty]]-AVERAGE(Table2[6M Return vs Nifty]))/_xlfn.STDEV.P(Table2[6M Return vs Nifty])</f>
        <v>2.0866907515524974E-2</v>
      </c>
      <c r="M563">
        <v>-7.4958971561473096</v>
      </c>
      <c r="N563">
        <f>(Table2[[#This Row],[1W Return vs Nifty]]-AVERAGE(Table2[1W Return vs Nifty]))/_xlfn.STDEV.P(Table2[1W Return vs Nifty])</f>
        <v>-0.6711207917553591</v>
      </c>
      <c r="O563">
        <v>1538.22</v>
      </c>
      <c r="P563">
        <v>1540.2631004156599</v>
      </c>
      <c r="Q563">
        <v>1476.0978941983401</v>
      </c>
      <c r="R563">
        <v>25.676987212969699</v>
      </c>
      <c r="S563" s="1">
        <f>(Table2[[#This Row],[Close Price]]-Table2[[#This Row],[20D EMA]])/Table2[[#This Row],[20D EMA]]</f>
        <v>-4.8998192716256529E-2</v>
      </c>
      <c r="T563" s="1">
        <f>(Table2[[#This Row],[Close Price]]-Table2[[#This Row],[50D EMA]])/Table2[[#This Row],[50D EMA]]</f>
        <v>-5.0259660440329354E-2</v>
      </c>
      <c r="U563" s="1">
        <f>(Table2[[#This Row],[Close Price]]-Table2[[#This Row],[200D EMA]])/Table2[[#This Row],[200D EMA]]</f>
        <v>-8.974942820804608E-3</v>
      </c>
      <c r="V563">
        <v>0.74957428713112395</v>
      </c>
      <c r="W563">
        <v>1445</v>
      </c>
      <c r="X563">
        <v>1484.7</v>
      </c>
      <c r="Y563">
        <v>1445</v>
      </c>
      <c r="Z563">
        <v>1493.15</v>
      </c>
      <c r="AA563">
        <v>1445</v>
      </c>
      <c r="AB563">
        <v>1643.95</v>
      </c>
      <c r="AC563" s="1">
        <f>(Table2[[#This Row],[Close Price]]/Table2[[#This Row],[Day Low]])-1</f>
        <v>1.2352941176470456E-2</v>
      </c>
      <c r="AD563" s="1">
        <f>(Table2[[#This Row],[Day High]]/Table2[[#This Row],[Close Price]])-1</f>
        <v>1.4936596370099586E-2</v>
      </c>
      <c r="AE563" s="1">
        <f>(Table2[[#This Row],[Close Price]]/Table2[[#This Row],[Current Week Low]])-1</f>
        <v>1.2352941176470456E-2</v>
      </c>
      <c r="AF563" s="1">
        <f>(Table2[[#This Row],[Current Week High]]/Table2[[#This Row],[Close Price]])-1</f>
        <v>2.0712991762655175E-2</v>
      </c>
      <c r="AG563" s="1">
        <f>(Table2[[#This Row],[Close Price]]/Table2[[#This Row],[Current Month Low]])-1</f>
        <v>1.2352941176470456E-2</v>
      </c>
      <c r="AH563" s="1">
        <f>(Table2[[#This Row],[Current Month High]]/Table2[[#This Row],[Close Price]])-1</f>
        <v>0.12379943261441717</v>
      </c>
      <c r="AI563">
        <v>15.5279078511125</v>
      </c>
      <c r="AJ563">
        <v>17.687047465808501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3146</v>
      </c>
      <c r="AN563">
        <v>-6.74</v>
      </c>
      <c r="AO563" t="s">
        <v>3146</v>
      </c>
      <c r="AP563">
        <v>-8.5703983592333E-2</v>
      </c>
      <c r="AQ563">
        <f>(Table2[[#This Row],[Sharpe Ratio]]-AVERAGE(Table2[Sharpe Ratio]))/_xlfn.STDEV.P(Table2[Sharpe Ratio])</f>
        <v>-1.6943693806493589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534</v>
      </c>
      <c r="AT563">
        <f>_xlfn.RANK.AVG(Table2[[#This Row],[6M Return vs Nifty Z-Score]],Table2[6M Return vs Nifty Z-Score])</f>
        <v>320</v>
      </c>
      <c r="AU563">
        <f>_xlfn.RANK.AVG(Table2[[#This Row],[Sharpe Ratio Z-Score]],Table2[Sharpe Ratio Z-Score])</f>
        <v>697</v>
      </c>
      <c r="AV563">
        <f>(Table2[[#This Row],[Rank 1Y]]+Table2[[#This Row],[Rank 6M]]+Table2[[#This Row],[Rank Sharpe]])/3</f>
        <v>517</v>
      </c>
    </row>
    <row r="564" spans="1:48" x14ac:dyDescent="0.3">
      <c r="A564" t="s">
        <v>637</v>
      </c>
      <c r="B564" t="s">
        <v>638</v>
      </c>
      <c r="C564" t="s">
        <v>3105</v>
      </c>
      <c r="D564" t="s">
        <v>249</v>
      </c>
      <c r="E564">
        <v>28809.763140959902</v>
      </c>
      <c r="F564">
        <v>1072.8</v>
      </c>
      <c r="G564">
        <v>11.901098331703199</v>
      </c>
      <c r="H564">
        <f>(Table2[[#This Row],[1Y Return vs Nifty]]-AVERAGE(Table2[1Y Return vs Nifty]))/_xlfn.STDEV.P(Table2[1Y Return vs Nifty])</f>
        <v>-0.12206405568427459</v>
      </c>
      <c r="I564">
        <v>8.4301848482456005</v>
      </c>
      <c r="J564">
        <f>(Table2[[#This Row],[1M Return vs Nifty]]-AVERAGE(Table2[1M Return vs Nifty]))/_xlfn.STDEV.P(Table2[1M Return vs Nifty])</f>
        <v>1.1691661694315818</v>
      </c>
      <c r="K564">
        <v>-34.467604500409102</v>
      </c>
      <c r="L564">
        <f>(Table2[[#This Row],[6M Return vs Nifty]]-AVERAGE(Table2[6M Return vs Nifty]))/_xlfn.STDEV.P(Table2[6M Return vs Nifty])</f>
        <v>-1.3125479785216168</v>
      </c>
      <c r="M564">
        <v>2.4369580617303201</v>
      </c>
      <c r="N564">
        <f>(Table2[[#This Row],[1W Return vs Nifty]]-AVERAGE(Table2[1W Return vs Nifty]))/_xlfn.STDEV.P(Table2[1W Return vs Nifty])</f>
        <v>1.4910075904373292</v>
      </c>
      <c r="O564">
        <v>1055.94</v>
      </c>
      <c r="P564">
        <v>1082.4001204896299</v>
      </c>
      <c r="Q564">
        <v>1114.0678217498901</v>
      </c>
      <c r="R564">
        <v>58.043454571225702</v>
      </c>
      <c r="S564" s="1">
        <f>(Table2[[#This Row],[Close Price]]-Table2[[#This Row],[20D EMA]])/Table2[[#This Row],[20D EMA]]</f>
        <v>1.596681629638038E-2</v>
      </c>
      <c r="T564" s="1">
        <f>(Table2[[#This Row],[Close Price]]-Table2[[#This Row],[50D EMA]])/Table2[[#This Row],[50D EMA]]</f>
        <v>-8.8692899306841121E-3</v>
      </c>
      <c r="U564" s="1">
        <f>(Table2[[#This Row],[Close Price]]-Table2[[#This Row],[200D EMA]])/Table2[[#This Row],[200D EMA]]</f>
        <v>-3.7042468101331452E-2</v>
      </c>
      <c r="V564">
        <v>0.84426119393614896</v>
      </c>
      <c r="W564">
        <v>1061.2</v>
      </c>
      <c r="X564">
        <v>1082.7</v>
      </c>
      <c r="Y564">
        <v>1042.5</v>
      </c>
      <c r="Z564">
        <v>1084.25</v>
      </c>
      <c r="AA564">
        <v>935.5</v>
      </c>
      <c r="AB564">
        <v>1117.95</v>
      </c>
      <c r="AC564" s="1">
        <f>(Table2[[#This Row],[Close Price]]/Table2[[#This Row],[Day Low]])-1</f>
        <v>1.0931021485111048E-2</v>
      </c>
      <c r="AD564" s="1">
        <f>(Table2[[#This Row],[Day High]]/Table2[[#This Row],[Close Price]])-1</f>
        <v>9.2281879194631156E-3</v>
      </c>
      <c r="AE564" s="1">
        <f>(Table2[[#This Row],[Close Price]]/Table2[[#This Row],[Current Week Low]])-1</f>
        <v>2.9064748201438784E-2</v>
      </c>
      <c r="AF564" s="1">
        <f>(Table2[[#This Row],[Current Week High]]/Table2[[#This Row],[Close Price]])-1</f>
        <v>1.0673005219985043E-2</v>
      </c>
      <c r="AG564" s="1">
        <f>(Table2[[#This Row],[Close Price]]/Table2[[#This Row],[Current Month Low]])-1</f>
        <v>0.14676643506146436</v>
      </c>
      <c r="AH564" s="1">
        <f>(Table2[[#This Row],[Current Month High]]/Table2[[#This Row],[Close Price]])-1</f>
        <v>4.2086129753915014E-2</v>
      </c>
      <c r="AI564">
        <v>41.116703952274399</v>
      </c>
      <c r="AJ564">
        <v>43.422459893048099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-7.0000000000000007E-2</v>
      </c>
      <c r="AM564" t="s">
        <v>3146</v>
      </c>
      <c r="AN564">
        <v>4.6900000000000004</v>
      </c>
      <c r="AO564" t="s">
        <v>3147</v>
      </c>
      <c r="AQ564">
        <f>(Table2[[#This Row],[Sharpe Ratio]]-AVERAGE(Table2[Sharpe Ratio]))/_xlfn.STDEV.P(Table2[Sharpe Ratio])</f>
        <v>-0.67571570385832558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345</v>
      </c>
      <c r="AT564">
        <f>_xlfn.RANK.AVG(Table2[[#This Row],[6M Return vs Nifty Z-Score]],Table2[6M Return vs Nifty Z-Score])</f>
        <v>698</v>
      </c>
      <c r="AU564">
        <f>_xlfn.RANK.AVG(Table2[[#This Row],[Sharpe Ratio Z-Score]],Table2[Sharpe Ratio Z-Score])</f>
        <v>521.5</v>
      </c>
      <c r="AV564">
        <f>(Table2[[#This Row],[Rank 1Y]]+Table2[[#This Row],[Rank 6M]]+Table2[[#This Row],[Rank Sharpe]])/3</f>
        <v>521.5</v>
      </c>
    </row>
    <row r="565" spans="1:48" x14ac:dyDescent="0.3">
      <c r="A565" t="s">
        <v>921</v>
      </c>
      <c r="B565" t="s">
        <v>922</v>
      </c>
      <c r="C565" t="s">
        <v>3116</v>
      </c>
      <c r="D565" t="s">
        <v>165</v>
      </c>
      <c r="E565">
        <v>15654.80266686</v>
      </c>
      <c r="F565">
        <v>1011.15</v>
      </c>
      <c r="G565">
        <v>-24.644611903656699</v>
      </c>
      <c r="H565">
        <f>(Table2[[#This Row],[1Y Return vs Nifty]]-AVERAGE(Table2[1Y Return vs Nifty]))/_xlfn.STDEV.P(Table2[1Y Return vs Nifty])</f>
        <v>-0.77271603767603458</v>
      </c>
      <c r="I565">
        <v>3.8424920968122098</v>
      </c>
      <c r="J565">
        <f>(Table2[[#This Row],[1M Return vs Nifty]]-AVERAGE(Table2[1M Return vs Nifty]))/_xlfn.STDEV.P(Table2[1M Return vs Nifty])</f>
        <v>0.63880158261881237</v>
      </c>
      <c r="K565">
        <v>-2.4552794930217301</v>
      </c>
      <c r="L565">
        <f>(Table2[[#This Row],[6M Return vs Nifty]]-AVERAGE(Table2[6M Return vs Nifty]))/_xlfn.STDEV.P(Table2[6M Return vs Nifty])</f>
        <v>-0.15803276563827023</v>
      </c>
      <c r="M565">
        <v>-6.89098939473197</v>
      </c>
      <c r="N565">
        <f>(Table2[[#This Row],[1W Return vs Nifty]]-AVERAGE(Table2[1W Return vs Nifty]))/_xlfn.STDEV.P(Table2[1W Return vs Nifty])</f>
        <v>-0.53944785271858053</v>
      </c>
      <c r="O565" t="e">
        <v>#N/A</v>
      </c>
      <c r="P565">
        <v>1059.65551692484</v>
      </c>
      <c r="Q565">
        <v>1023.30746139097</v>
      </c>
      <c r="R565">
        <v>37.459541024031701</v>
      </c>
      <c r="S565" s="1" t="e">
        <f>(Table2[[#This Row],[Close Price]]-Table2[[#This Row],[20D EMA]])/Table2[[#This Row],[20D EMA]]</f>
        <v>#N/A</v>
      </c>
      <c r="T565" s="1">
        <f>(Table2[[#This Row],[Close Price]]-Table2[[#This Row],[50D EMA]])/Table2[[#This Row],[50D EMA]]</f>
        <v>-4.5774797705583424E-2</v>
      </c>
      <c r="U565" s="1">
        <f>(Table2[[#This Row],[Close Price]]-Table2[[#This Row],[200D EMA]])/Table2[[#This Row],[200D EMA]]</f>
        <v>-1.1880555795464027E-2</v>
      </c>
      <c r="V565">
        <v>0.73804048679391598</v>
      </c>
      <c r="W565" t="e">
        <v>#N/A</v>
      </c>
      <c r="X565" t="e">
        <v>#N/A</v>
      </c>
      <c r="Y565" t="e">
        <v>#N/A</v>
      </c>
      <c r="Z565" t="e">
        <v>#N/A</v>
      </c>
      <c r="AA565" t="e">
        <v>#N/A</v>
      </c>
      <c r="AB565" t="e">
        <v>#N/A</v>
      </c>
      <c r="AC565" s="1" t="e">
        <f>(Table2[[#This Row],[Close Price]]/Table2[[#This Row],[Day Low]])-1</f>
        <v>#N/A</v>
      </c>
      <c r="AD565" s="1" t="e">
        <f>(Table2[[#This Row],[Day High]]/Table2[[#This Row],[Close Price]])-1</f>
        <v>#N/A</v>
      </c>
      <c r="AE565" s="1" t="e">
        <f>(Table2[[#This Row],[Close Price]]/Table2[[#This Row],[Current Week Low]])-1</f>
        <v>#N/A</v>
      </c>
      <c r="AF565" s="1" t="e">
        <f>(Table2[[#This Row],[Current Week High]]/Table2[[#This Row],[Close Price]])-1</f>
        <v>#N/A</v>
      </c>
      <c r="AG565" s="1" t="e">
        <f>(Table2[[#This Row],[Close Price]]/Table2[[#This Row],[Current Month Low]])-1</f>
        <v>#N/A</v>
      </c>
      <c r="AH565" s="1" t="e">
        <f>(Table2[[#This Row],[Current Month High]]/Table2[[#This Row],[Close Price]])-1</f>
        <v>#N/A</v>
      </c>
      <c r="AI565">
        <v>19.665727142362599</v>
      </c>
      <c r="AJ565">
        <v>21.474050937049501</v>
      </c>
      <c r="AK565" t="e">
        <f>IF(AND(Table2[[#This Row],[20D EMA]]&gt;Table2[[#This Row],[50D EMA]],Table2[[#This Row],[50D EMA]]&gt;Table2[[#This Row],[200D EMA]]),"Uptrend","Downtrend/NoTrend")</f>
        <v>#N/A</v>
      </c>
      <c r="AL565" t="e">
        <v>#N/A</v>
      </c>
      <c r="AM565" t="e">
        <v>#N/A</v>
      </c>
      <c r="AN565" t="e">
        <v>#N/A</v>
      </c>
      <c r="AO565" t="e">
        <v>#N/A</v>
      </c>
      <c r="AP565">
        <v>-2.1915680205664E-2</v>
      </c>
      <c r="AQ565">
        <f>(Table2[[#This Row],[Sharpe Ratio]]-AVERAGE(Table2[Sharpe Ratio]))/_xlfn.STDEV.P(Table2[Sharpe Ratio])</f>
        <v>-0.9361993743381799</v>
      </c>
      <c r="AR565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65">
        <f>_xlfn.RANK.AVG(Table2[[#This Row],[1Y Return vs Nifty Z-Score]],Table2[1Y Return vs Nifty Z-Score])</f>
        <v>578</v>
      </c>
      <c r="AT565">
        <f>_xlfn.RANK.AVG(Table2[[#This Row],[6M Return vs Nifty Z-Score]],Table2[6M Return vs Nifty Z-Score])</f>
        <v>383</v>
      </c>
      <c r="AU565">
        <f>_xlfn.RANK.AVG(Table2[[#This Row],[Sharpe Ratio Z-Score]],Table2[Sharpe Ratio Z-Score])</f>
        <v>604</v>
      </c>
      <c r="AV565">
        <f>(Table2[[#This Row],[Rank 1Y]]+Table2[[#This Row],[Rank 6M]]+Table2[[#This Row],[Rank Sharpe]])/3</f>
        <v>521.66666666666663</v>
      </c>
    </row>
    <row r="566" spans="1:48" x14ac:dyDescent="0.3">
      <c r="A566" t="s">
        <v>838</v>
      </c>
      <c r="B566" t="s">
        <v>839</v>
      </c>
      <c r="C566" t="s">
        <v>3101</v>
      </c>
      <c r="D566" t="s">
        <v>539</v>
      </c>
      <c r="E566">
        <v>17992.6610148</v>
      </c>
      <c r="F566">
        <v>423.9</v>
      </c>
      <c r="G566">
        <v>-55.823354722608997</v>
      </c>
      <c r="H566">
        <f>(Table2[[#This Row],[1Y Return vs Nifty]]-AVERAGE(Table2[1Y Return vs Nifty]))/_xlfn.STDEV.P(Table2[1Y Return vs Nifty])</f>
        <v>-1.3278156835856219</v>
      </c>
      <c r="I566">
        <v>-8.0865036178207994</v>
      </c>
      <c r="J566">
        <f>(Table2[[#This Row],[1M Return vs Nifty]]-AVERAGE(Table2[1M Return vs Nifty]))/_xlfn.STDEV.P(Table2[1M Return vs Nifty])</f>
        <v>-0.74026132025451019</v>
      </c>
      <c r="K566">
        <v>-5.3017167413670698</v>
      </c>
      <c r="L566">
        <f>(Table2[[#This Row],[6M Return vs Nifty]]-AVERAGE(Table2[6M Return vs Nifty]))/_xlfn.STDEV.P(Table2[6M Return vs Nifty])</f>
        <v>-0.26068869909434222</v>
      </c>
      <c r="M566">
        <v>-6.6467386946327096</v>
      </c>
      <c r="N566">
        <f>(Table2[[#This Row],[1W Return vs Nifty]]-AVERAGE(Table2[1W Return vs Nifty]))/_xlfn.STDEV.P(Table2[1W Return vs Nifty])</f>
        <v>-0.48628072609978684</v>
      </c>
      <c r="O566">
        <v>441.46</v>
      </c>
      <c r="P566">
        <v>455.73083498351201</v>
      </c>
      <c r="Q566">
        <v>471.06656737996701</v>
      </c>
      <c r="R566">
        <v>43.417374546960303</v>
      </c>
      <c r="S566" s="1">
        <f>(Table2[[#This Row],[Close Price]]-Table2[[#This Row],[20D EMA]])/Table2[[#This Row],[20D EMA]]</f>
        <v>-3.9777103248312427E-2</v>
      </c>
      <c r="T566" s="1">
        <f>(Table2[[#This Row],[Close Price]]-Table2[[#This Row],[50D EMA]])/Table2[[#This Row],[50D EMA]]</f>
        <v>-6.9845690789528542E-2</v>
      </c>
      <c r="U566" s="1">
        <f>(Table2[[#This Row],[Close Price]]-Table2[[#This Row],[200D EMA]])/Table2[[#This Row],[200D EMA]]</f>
        <v>-0.10012718084049893</v>
      </c>
      <c r="V566">
        <v>0.73756615442426499</v>
      </c>
      <c r="W566">
        <v>401.5</v>
      </c>
      <c r="X566">
        <v>427</v>
      </c>
      <c r="Y566">
        <v>397.45</v>
      </c>
      <c r="Z566">
        <v>427</v>
      </c>
      <c r="AA566">
        <v>391.25</v>
      </c>
      <c r="AB566">
        <v>482.5</v>
      </c>
      <c r="AC566" s="1">
        <f>(Table2[[#This Row],[Close Price]]/Table2[[#This Row],[Day Low]])-1</f>
        <v>5.5790784557907758E-2</v>
      </c>
      <c r="AD566" s="1">
        <f>(Table2[[#This Row],[Day High]]/Table2[[#This Row],[Close Price]])-1</f>
        <v>7.3130455296059882E-3</v>
      </c>
      <c r="AE566" s="1">
        <f>(Table2[[#This Row],[Close Price]]/Table2[[#This Row],[Current Week Low]])-1</f>
        <v>6.6549251478173366E-2</v>
      </c>
      <c r="AF566" s="1">
        <f>(Table2[[#This Row],[Current Week High]]/Table2[[#This Row],[Close Price]])-1</f>
        <v>7.3130455296059882E-3</v>
      </c>
      <c r="AG566" s="1">
        <f>(Table2[[#This Row],[Close Price]]/Table2[[#This Row],[Current Month Low]])-1</f>
        <v>8.3450479233226682E-2</v>
      </c>
      <c r="AH566" s="1">
        <f>(Table2[[#This Row],[Current Month High]]/Table2[[#This Row],[Close Price]])-1</f>
        <v>0.13824015097900455</v>
      </c>
      <c r="AI566">
        <v>54.604417279098101</v>
      </c>
      <c r="AJ566">
        <v>39.312475351649802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-0.05</v>
      </c>
      <c r="AM566" t="s">
        <v>3146</v>
      </c>
      <c r="AN566">
        <v>-9.7200000000000006</v>
      </c>
      <c r="AO566" t="s">
        <v>3146</v>
      </c>
      <c r="AP566">
        <v>2.3487302382177999E-2</v>
      </c>
      <c r="AQ566">
        <f>(Table2[[#This Row],[Sharpe Ratio]]-AVERAGE(Table2[Sharpe Ratio]))/_xlfn.STDEV.P(Table2[Sharpe Ratio])</f>
        <v>-0.39655216995173176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715</v>
      </c>
      <c r="AT566">
        <f>_xlfn.RANK.AVG(Table2[[#This Row],[6M Return vs Nifty Z-Score]],Table2[6M Return vs Nifty Z-Score])</f>
        <v>414</v>
      </c>
      <c r="AU566">
        <f>_xlfn.RANK.AVG(Table2[[#This Row],[Sharpe Ratio Z-Score]],Table2[Sharpe Ratio Z-Score])</f>
        <v>438</v>
      </c>
      <c r="AV566">
        <f>(Table2[[#This Row],[Rank 1Y]]+Table2[[#This Row],[Rank 6M]]+Table2[[#This Row],[Rank Sharpe]])/3</f>
        <v>522.33333333333337</v>
      </c>
    </row>
    <row r="567" spans="1:48" x14ac:dyDescent="0.3">
      <c r="A567" t="s">
        <v>86</v>
      </c>
      <c r="B567" t="s">
        <v>87</v>
      </c>
      <c r="C567" t="s">
        <v>3111</v>
      </c>
      <c r="D567" t="s">
        <v>88</v>
      </c>
      <c r="E567">
        <v>291252.44066840003</v>
      </c>
      <c r="F567">
        <v>3283.4</v>
      </c>
      <c r="G567">
        <v>-23.096394377919101</v>
      </c>
      <c r="H567">
        <f>(Table2[[#This Row],[1Y Return vs Nifty]]-AVERAGE(Table2[1Y Return vs Nifty]))/_xlfn.STDEV.P(Table2[1Y Return vs Nifty])</f>
        <v>-0.74515190510922835</v>
      </c>
      <c r="I567">
        <v>-6.8611364045622203</v>
      </c>
      <c r="J567">
        <f>(Table2[[#This Row],[1M Return vs Nifty]]-AVERAGE(Table2[1M Return vs Nifty]))/_xlfn.STDEV.P(Table2[1M Return vs Nifty])</f>
        <v>-0.59860157733673369</v>
      </c>
      <c r="K567">
        <v>-16.970051695924901</v>
      </c>
      <c r="L567">
        <f>(Table2[[#This Row],[6M Return vs Nifty]]-AVERAGE(Table2[6M Return vs Nifty]))/_xlfn.STDEV.P(Table2[6M Return vs Nifty])</f>
        <v>-0.6815038136149778</v>
      </c>
      <c r="M567">
        <v>-2.77355506663574</v>
      </c>
      <c r="N567">
        <f>(Table2[[#This Row],[1W Return vs Nifty]]-AVERAGE(Table2[1W Return vs Nifty]))/_xlfn.STDEV.P(Table2[1W Return vs Nifty])</f>
        <v>0.35681222832723347</v>
      </c>
      <c r="O567">
        <v>3429.51</v>
      </c>
      <c r="P567">
        <v>3507.9387024580601</v>
      </c>
      <c r="Q567">
        <v>3463.4227645752799</v>
      </c>
      <c r="R567">
        <v>26.268259181489501</v>
      </c>
      <c r="S567" s="1">
        <f>(Table2[[#This Row],[Close Price]]-Table2[[#This Row],[20D EMA]])/Table2[[#This Row],[20D EMA]]</f>
        <v>-4.2603753889039579E-2</v>
      </c>
      <c r="T567" s="1">
        <f>(Table2[[#This Row],[Close Price]]-Table2[[#This Row],[50D EMA]])/Table2[[#This Row],[50D EMA]]</f>
        <v>-6.4008730340904388E-2</v>
      </c>
      <c r="U567" s="1">
        <f>(Table2[[#This Row],[Close Price]]-Table2[[#This Row],[200D EMA]])/Table2[[#This Row],[200D EMA]]</f>
        <v>-5.197828183627938E-2</v>
      </c>
      <c r="V567">
        <v>0.66815072442066903</v>
      </c>
      <c r="W567">
        <v>3227</v>
      </c>
      <c r="X567">
        <v>3298</v>
      </c>
      <c r="Y567">
        <v>3227</v>
      </c>
      <c r="Z567">
        <v>3315</v>
      </c>
      <c r="AA567">
        <v>3227</v>
      </c>
      <c r="AB567">
        <v>3837.95</v>
      </c>
      <c r="AC567" s="1">
        <f>(Table2[[#This Row],[Close Price]]/Table2[[#This Row],[Day Low]])-1</f>
        <v>1.7477533312674431E-2</v>
      </c>
      <c r="AD567" s="1">
        <f>(Table2[[#This Row],[Day High]]/Table2[[#This Row],[Close Price]])-1</f>
        <v>4.4466102211122571E-3</v>
      </c>
      <c r="AE567" s="1">
        <f>(Table2[[#This Row],[Close Price]]/Table2[[#This Row],[Current Week Low]])-1</f>
        <v>1.7477533312674431E-2</v>
      </c>
      <c r="AF567" s="1">
        <f>(Table2[[#This Row],[Current Week High]]/Table2[[#This Row],[Close Price]])-1</f>
        <v>9.6241700676127362E-3</v>
      </c>
      <c r="AG567" s="1">
        <f>(Table2[[#This Row],[Close Price]]/Table2[[#This Row],[Current Month Low]])-1</f>
        <v>1.7477533312674431E-2</v>
      </c>
      <c r="AH567" s="1">
        <f>(Table2[[#This Row],[Current Month High]]/Table2[[#This Row],[Close Price]])-1</f>
        <v>0.16889504781628784</v>
      </c>
      <c r="AI567">
        <v>18.3818602667966</v>
      </c>
      <c r="AJ567">
        <v>7.4534059856331698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</v>
      </c>
      <c r="AM567" t="s">
        <v>3145</v>
      </c>
      <c r="AN567">
        <v>-5.5</v>
      </c>
      <c r="AO567" t="s">
        <v>3146</v>
      </c>
      <c r="AP567">
        <v>1.8808650630130999E-2</v>
      </c>
      <c r="AQ567">
        <f>(Table2[[#This Row],[Sharpe Ratio]]-AVERAGE(Table2[Sharpe Ratio]))/_xlfn.STDEV.P(Table2[Sharpe Ratio])</f>
        <v>-0.45216132147399357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570</v>
      </c>
      <c r="AT567">
        <f>_xlfn.RANK.AVG(Table2[[#This Row],[6M Return vs Nifty Z-Score]],Table2[6M Return vs Nifty Z-Score])</f>
        <v>549</v>
      </c>
      <c r="AU567">
        <f>_xlfn.RANK.AVG(Table2[[#This Row],[Sharpe Ratio Z-Score]],Table2[Sharpe Ratio Z-Score])</f>
        <v>449</v>
      </c>
      <c r="AV567">
        <f>(Table2[[#This Row],[Rank 1Y]]+Table2[[#This Row],[Rank 6M]]+Table2[[#This Row],[Rank Sharpe]])/3</f>
        <v>522.66666666666663</v>
      </c>
    </row>
    <row r="568" spans="1:48" x14ac:dyDescent="0.3">
      <c r="A568" t="s">
        <v>903</v>
      </c>
      <c r="B568" t="s">
        <v>904</v>
      </c>
      <c r="C568" t="s">
        <v>3100</v>
      </c>
      <c r="D568" t="s">
        <v>21</v>
      </c>
      <c r="E568">
        <v>16132.73827715</v>
      </c>
      <c r="F568">
        <v>583.25</v>
      </c>
      <c r="G568">
        <v>-20.852676449348898</v>
      </c>
      <c r="H568">
        <f>(Table2[[#This Row],[1Y Return vs Nifty]]-AVERAGE(Table2[1Y Return vs Nifty]))/_xlfn.STDEV.P(Table2[1Y Return vs Nifty])</f>
        <v>-0.70520523263104129</v>
      </c>
      <c r="I568">
        <v>1.7453532950933699</v>
      </c>
      <c r="J568">
        <f>(Table2[[#This Row],[1M Return vs Nifty]]-AVERAGE(Table2[1M Return vs Nifty]))/_xlfn.STDEV.P(Table2[1M Return vs Nifty])</f>
        <v>0.39635985551859948</v>
      </c>
      <c r="K568">
        <v>-21.607070641008001</v>
      </c>
      <c r="L568">
        <f>(Table2[[#This Row],[6M Return vs Nifty]]-AVERAGE(Table2[6M Return vs Nifty]))/_xlfn.STDEV.P(Table2[6M Return vs Nifty])</f>
        <v>-0.84873655641923562</v>
      </c>
      <c r="M568">
        <v>-3.5029239389237601</v>
      </c>
      <c r="N568">
        <f>(Table2[[#This Row],[1W Return vs Nifty]]-AVERAGE(Table2[1W Return vs Nifty]))/_xlfn.STDEV.P(Table2[1W Return vs Nifty])</f>
        <v>0.19804729062599105</v>
      </c>
      <c r="O568">
        <v>590.87</v>
      </c>
      <c r="P568">
        <v>610.33800813288997</v>
      </c>
      <c r="Q568">
        <v>634.12385725997103</v>
      </c>
      <c r="R568">
        <v>47.6350953067926</v>
      </c>
      <c r="S568" s="1">
        <f>(Table2[[#This Row],[Close Price]]-Table2[[#This Row],[20D EMA]])/Table2[[#This Row],[20D EMA]]</f>
        <v>-1.2896237751112774E-2</v>
      </c>
      <c r="T568" s="1">
        <f>(Table2[[#This Row],[Close Price]]-Table2[[#This Row],[50D EMA]])/Table2[[#This Row],[50D EMA]]</f>
        <v>-4.4381978136600088E-2</v>
      </c>
      <c r="U568" s="1">
        <f>(Table2[[#This Row],[Close Price]]-Table2[[#This Row],[200D EMA]])/Table2[[#This Row],[200D EMA]]</f>
        <v>-8.0227004042704442E-2</v>
      </c>
      <c r="V568">
        <v>0.71320509612939798</v>
      </c>
      <c r="W568">
        <v>562.85</v>
      </c>
      <c r="X568">
        <v>585</v>
      </c>
      <c r="Y568">
        <v>562.85</v>
      </c>
      <c r="Z568">
        <v>585</v>
      </c>
      <c r="AA568">
        <v>556.04999999999995</v>
      </c>
      <c r="AB568">
        <v>608.75</v>
      </c>
      <c r="AC568" s="1">
        <f>(Table2[[#This Row],[Close Price]]/Table2[[#This Row],[Day Low]])-1</f>
        <v>3.6244114773030134E-2</v>
      </c>
      <c r="AD568" s="1">
        <f>(Table2[[#This Row],[Day High]]/Table2[[#This Row],[Close Price]])-1</f>
        <v>3.0004286326617002E-3</v>
      </c>
      <c r="AE568" s="1">
        <f>(Table2[[#This Row],[Close Price]]/Table2[[#This Row],[Current Week Low]])-1</f>
        <v>3.6244114773030134E-2</v>
      </c>
      <c r="AF568" s="1">
        <f>(Table2[[#This Row],[Current Week High]]/Table2[[#This Row],[Close Price]])-1</f>
        <v>3.0004286326617002E-3</v>
      </c>
      <c r="AG568" s="1">
        <f>(Table2[[#This Row],[Close Price]]/Table2[[#This Row],[Current Month Low]])-1</f>
        <v>4.891646434673147E-2</v>
      </c>
      <c r="AH568" s="1">
        <f>(Table2[[#This Row],[Current Month High]]/Table2[[#This Row],[Close Price]])-1</f>
        <v>4.3720531504500615E-2</v>
      </c>
      <c r="AI568">
        <v>47.766823831975898</v>
      </c>
      <c r="AJ568">
        <v>8.7037554747926702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-0.06</v>
      </c>
      <c r="AM568" t="s">
        <v>3146</v>
      </c>
      <c r="AN568">
        <v>-2.64</v>
      </c>
      <c r="AO568" t="s">
        <v>3146</v>
      </c>
      <c r="AP568">
        <v>3.4463550982996E-2</v>
      </c>
      <c r="AQ568">
        <f>(Table2[[#This Row],[Sharpe Ratio]]-AVERAGE(Table2[Sharpe Ratio]))/_xlfn.STDEV.P(Table2[Sharpe Ratio])</f>
        <v>-0.266091536432289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558</v>
      </c>
      <c r="AT568">
        <f>_xlfn.RANK.AVG(Table2[[#This Row],[6M Return vs Nifty Z-Score]],Table2[6M Return vs Nifty Z-Score])</f>
        <v>598</v>
      </c>
      <c r="AU568">
        <f>_xlfn.RANK.AVG(Table2[[#This Row],[Sharpe Ratio Z-Score]],Table2[Sharpe Ratio Z-Score])</f>
        <v>413</v>
      </c>
      <c r="AV568">
        <f>(Table2[[#This Row],[Rank 1Y]]+Table2[[#This Row],[Rank 6M]]+Table2[[#This Row],[Rank Sharpe]])/3</f>
        <v>523</v>
      </c>
    </row>
    <row r="569" spans="1:48" x14ac:dyDescent="0.3">
      <c r="A569" t="s">
        <v>145</v>
      </c>
      <c r="B569" t="s">
        <v>146</v>
      </c>
      <c r="C569" t="s">
        <v>3108</v>
      </c>
      <c r="D569" t="s">
        <v>117</v>
      </c>
      <c r="E569">
        <v>187327.87430424499</v>
      </c>
      <c r="F569">
        <v>150.06</v>
      </c>
      <c r="G569">
        <v>-2.5113614828490398</v>
      </c>
      <c r="H569">
        <f>(Table2[[#This Row],[1Y Return vs Nifty]]-AVERAGE(Table2[1Y Return vs Nifty]))/_xlfn.STDEV.P(Table2[1Y Return vs Nifty])</f>
        <v>-0.37866039717887184</v>
      </c>
      <c r="I569">
        <v>-4.4903879434906999</v>
      </c>
      <c r="J569">
        <f>(Table2[[#This Row],[1M Return vs Nifty]]-AVERAGE(Table2[1M Return vs Nifty]))/_xlfn.STDEV.P(Table2[1M Return vs Nifty])</f>
        <v>-0.32452894516223757</v>
      </c>
      <c r="K569">
        <v>-18.411321355383599</v>
      </c>
      <c r="L569">
        <f>(Table2[[#This Row],[6M Return vs Nifty]]-AVERAGE(Table2[6M Return vs Nifty]))/_xlfn.STDEV.P(Table2[6M Return vs Nifty])</f>
        <v>-0.73348278569302205</v>
      </c>
      <c r="M569">
        <v>-3.46736984374746</v>
      </c>
      <c r="N569">
        <f>(Table2[[#This Row],[1W Return vs Nifty]]-AVERAGE(Table2[1W Return vs Nifty]))/_xlfn.STDEV.P(Table2[1W Return vs Nifty])</f>
        <v>0.20578650725581765</v>
      </c>
      <c r="O569">
        <v>153.82</v>
      </c>
      <c r="P569">
        <v>156.108104901194</v>
      </c>
      <c r="Q569">
        <v>153.634569103568</v>
      </c>
      <c r="R569">
        <v>40.209765405933503</v>
      </c>
      <c r="S569" s="1">
        <f>(Table2[[#This Row],[Close Price]]-Table2[[#This Row],[20D EMA]])/Table2[[#This Row],[20D EMA]]</f>
        <v>-2.4444155506436038E-2</v>
      </c>
      <c r="T569" s="1">
        <f>(Table2[[#This Row],[Close Price]]-Table2[[#This Row],[50D EMA]])/Table2[[#This Row],[50D EMA]]</f>
        <v>-3.8743055045233177E-2</v>
      </c>
      <c r="U569" s="1">
        <f>(Table2[[#This Row],[Close Price]]-Table2[[#This Row],[200D EMA]])/Table2[[#This Row],[200D EMA]]</f>
        <v>-2.3266697882026212E-2</v>
      </c>
      <c r="V569">
        <v>0.69766319739746296</v>
      </c>
      <c r="W569">
        <v>146.55000000000001</v>
      </c>
      <c r="X569">
        <v>150.44999999999999</v>
      </c>
      <c r="Y569">
        <v>144.72999999999999</v>
      </c>
      <c r="Z569">
        <v>150.44999999999999</v>
      </c>
      <c r="AA569">
        <v>144.43</v>
      </c>
      <c r="AB569">
        <v>169.99</v>
      </c>
      <c r="AC569" s="1">
        <f>(Table2[[#This Row],[Close Price]]/Table2[[#This Row],[Day Low]])-1</f>
        <v>2.3950870010235326E-2</v>
      </c>
      <c r="AD569" s="1">
        <f>(Table2[[#This Row],[Day High]]/Table2[[#This Row],[Close Price]])-1</f>
        <v>2.5989604158336288E-3</v>
      </c>
      <c r="AE569" s="1">
        <f>(Table2[[#This Row],[Close Price]]/Table2[[#This Row],[Current Week Low]])-1</f>
        <v>3.6827195467422191E-2</v>
      </c>
      <c r="AF569" s="1">
        <f>(Table2[[#This Row],[Current Week High]]/Table2[[#This Row],[Close Price]])-1</f>
        <v>2.5989604158336288E-3</v>
      </c>
      <c r="AG569" s="1">
        <f>(Table2[[#This Row],[Close Price]]/Table2[[#This Row],[Current Month Low]])-1</f>
        <v>3.8980821159039003E-2</v>
      </c>
      <c r="AH569" s="1">
        <f>(Table2[[#This Row],[Current Month High]]/Table2[[#This Row],[Close Price]])-1</f>
        <v>0.13281354125016653</v>
      </c>
      <c r="AI569">
        <v>23.017459682793501</v>
      </c>
      <c r="AJ569">
        <v>30.9424083769633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-0.04</v>
      </c>
      <c r="AM569" t="s">
        <v>3146</v>
      </c>
      <c r="AN569">
        <v>-6.6</v>
      </c>
      <c r="AO569" t="s">
        <v>3146</v>
      </c>
      <c r="AP569">
        <v>-7.320134023239E-3</v>
      </c>
      <c r="AQ569">
        <f>(Table2[[#This Row],[Sharpe Ratio]]-AVERAGE(Table2[Sharpe Ratio]))/_xlfn.STDEV.P(Table2[Sharpe Ratio])</f>
        <v>-0.76272077789134418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437</v>
      </c>
      <c r="AT569">
        <f>_xlfn.RANK.AVG(Table2[[#This Row],[6M Return vs Nifty Z-Score]],Table2[6M Return vs Nifty Z-Score])</f>
        <v>566</v>
      </c>
      <c r="AU569">
        <f>_xlfn.RANK.AVG(Table2[[#This Row],[Sharpe Ratio Z-Score]],Table2[Sharpe Ratio Z-Score])</f>
        <v>567</v>
      </c>
      <c r="AV569">
        <f>(Table2[[#This Row],[Rank 1Y]]+Table2[[#This Row],[Rank 6M]]+Table2[[#This Row],[Rank Sharpe]])/3</f>
        <v>523.33333333333337</v>
      </c>
    </row>
    <row r="570" spans="1:48" x14ac:dyDescent="0.3">
      <c r="A570" t="s">
        <v>2225</v>
      </c>
      <c r="B570" t="s">
        <v>2226</v>
      </c>
      <c r="C570" t="s">
        <v>3107</v>
      </c>
      <c r="D570" t="s">
        <v>264</v>
      </c>
      <c r="E570">
        <v>2446.8110369999999</v>
      </c>
      <c r="F570">
        <v>252.45</v>
      </c>
      <c r="G570">
        <v>-31.692240093591</v>
      </c>
      <c r="H570">
        <f>(Table2[[#This Row],[1Y Return vs Nifty]]-AVERAGE(Table2[1Y Return vs Nifty]))/_xlfn.STDEV.P(Table2[1Y Return vs Nifty])</f>
        <v>-0.89819049748513657</v>
      </c>
      <c r="I570">
        <v>-10.2062666308959</v>
      </c>
      <c r="J570">
        <f>(Table2[[#This Row],[1M Return vs Nifty]]-AVERAGE(Table2[1M Return vs Nifty]))/_xlfn.STDEV.P(Table2[1M Return vs Nifty])</f>
        <v>-0.98531854084089399</v>
      </c>
      <c r="K570">
        <v>-27.320567108352598</v>
      </c>
      <c r="L570">
        <f>(Table2[[#This Row],[6M Return vs Nifty]]-AVERAGE(Table2[6M Return vs Nifty]))/_xlfn.STDEV.P(Table2[6M Return vs Nifty])</f>
        <v>-1.0547921487194634</v>
      </c>
      <c r="M570">
        <v>-5.8258468121988596</v>
      </c>
      <c r="N570">
        <f>(Table2[[#This Row],[1W Return vs Nifty]]-AVERAGE(Table2[1W Return vs Nifty]))/_xlfn.STDEV.P(Table2[1W Return vs Nifty])</f>
        <v>-0.30759357132003046</v>
      </c>
      <c r="O570">
        <v>273.02</v>
      </c>
      <c r="P570">
        <v>292.03048068931201</v>
      </c>
      <c r="Q570">
        <v>301.61455873606502</v>
      </c>
      <c r="R570">
        <v>21.1047240138682</v>
      </c>
      <c r="S570" s="1">
        <f>(Table2[[#This Row],[Close Price]]-Table2[[#This Row],[20D EMA]])/Table2[[#This Row],[20D EMA]]</f>
        <v>-7.5342465753424639E-2</v>
      </c>
      <c r="T570" s="1">
        <f>(Table2[[#This Row],[Close Price]]-Table2[[#This Row],[50D EMA]])/Table2[[#This Row],[50D EMA]]</f>
        <v>-0.13553544340948867</v>
      </c>
      <c r="U570" s="1">
        <f>(Table2[[#This Row],[Close Price]]-Table2[[#This Row],[200D EMA]])/Table2[[#This Row],[200D EMA]]</f>
        <v>-0.16300459414854587</v>
      </c>
      <c r="V570">
        <v>0.99567694747719804</v>
      </c>
      <c r="W570">
        <v>250.5</v>
      </c>
      <c r="X570">
        <v>259</v>
      </c>
      <c r="Y570">
        <v>242.6</v>
      </c>
      <c r="Z570">
        <v>259</v>
      </c>
      <c r="AA570">
        <v>242.6</v>
      </c>
      <c r="AB570">
        <v>302.60000000000002</v>
      </c>
      <c r="AC570" s="1">
        <f>(Table2[[#This Row],[Close Price]]/Table2[[#This Row],[Day Low]])-1</f>
        <v>7.7844311377244235E-3</v>
      </c>
      <c r="AD570" s="1">
        <f>(Table2[[#This Row],[Day High]]/Table2[[#This Row],[Close Price]])-1</f>
        <v>2.5945731828084906E-2</v>
      </c>
      <c r="AE570" s="1">
        <f>(Table2[[#This Row],[Close Price]]/Table2[[#This Row],[Current Week Low]])-1</f>
        <v>4.0601813685078314E-2</v>
      </c>
      <c r="AF570" s="1">
        <f>(Table2[[#This Row],[Current Week High]]/Table2[[#This Row],[Close Price]])-1</f>
        <v>2.5945731828084906E-2</v>
      </c>
      <c r="AG570" s="1">
        <f>(Table2[[#This Row],[Close Price]]/Table2[[#This Row],[Current Month Low]])-1</f>
        <v>4.0601813685078314E-2</v>
      </c>
      <c r="AH570" s="1">
        <f>(Table2[[#This Row],[Current Month High]]/Table2[[#This Row],[Close Price]])-1</f>
        <v>0.19865319865319875</v>
      </c>
      <c r="AI570">
        <v>59.061200237670803</v>
      </c>
      <c r="AJ570">
        <v>4.0601813685078296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-0.14000000000000001</v>
      </c>
      <c r="AM570" t="s">
        <v>3146</v>
      </c>
      <c r="AN570">
        <v>-11.42</v>
      </c>
      <c r="AO570" t="s">
        <v>3146</v>
      </c>
      <c r="AP570">
        <v>6.7618477778544003E-2</v>
      </c>
      <c r="AQ570">
        <f>(Table2[[#This Row],[Sharpe Ratio]]-AVERAGE(Table2[Sharpe Ratio]))/_xlfn.STDEV.P(Table2[Sharpe Ratio])</f>
        <v>0.12797868840897339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625</v>
      </c>
      <c r="AT570">
        <f>_xlfn.RANK.AVG(Table2[[#This Row],[6M Return vs Nifty Z-Score]],Table2[6M Return vs Nifty Z-Score])</f>
        <v>648</v>
      </c>
      <c r="AU570">
        <f>_xlfn.RANK.AVG(Table2[[#This Row],[Sharpe Ratio Z-Score]],Table2[Sharpe Ratio Z-Score])</f>
        <v>305</v>
      </c>
      <c r="AV570">
        <f>(Table2[[#This Row],[Rank 1Y]]+Table2[[#This Row],[Rank 6M]]+Table2[[#This Row],[Rank Sharpe]])/3</f>
        <v>526</v>
      </c>
    </row>
    <row r="571" spans="1:48" x14ac:dyDescent="0.3">
      <c r="A571" t="s">
        <v>548</v>
      </c>
      <c r="B571" t="s">
        <v>549</v>
      </c>
      <c r="C571" t="s">
        <v>3099</v>
      </c>
      <c r="D571" t="s">
        <v>191</v>
      </c>
      <c r="E571">
        <v>36477.792723749997</v>
      </c>
      <c r="F571">
        <v>529.9</v>
      </c>
      <c r="G571">
        <v>0.42895173031227402</v>
      </c>
      <c r="H571">
        <f>(Table2[[#This Row],[1Y Return vs Nifty]]-AVERAGE(Table2[1Y Return vs Nifty]))/_xlfn.STDEV.P(Table2[1Y Return vs Nifty])</f>
        <v>-0.32631169174944707</v>
      </c>
      <c r="I571">
        <v>-7.6283738425509497</v>
      </c>
      <c r="J571">
        <f>(Table2[[#This Row],[1M Return vs Nifty]]-AVERAGE(Table2[1M Return vs Nifty]))/_xlfn.STDEV.P(Table2[1M Return vs Nifty])</f>
        <v>-0.6872987915647446</v>
      </c>
      <c r="K571">
        <v>-11.978199839577201</v>
      </c>
      <c r="L571">
        <f>(Table2[[#This Row],[6M Return vs Nifty]]-AVERAGE(Table2[6M Return vs Nifty]))/_xlfn.STDEV.P(Table2[6M Return vs Nifty])</f>
        <v>-0.50147412482219422</v>
      </c>
      <c r="M571">
        <v>-3.3393528592244701</v>
      </c>
      <c r="N571">
        <f>(Table2[[#This Row],[1W Return vs Nifty]]-AVERAGE(Table2[1W Return vs Nifty]))/_xlfn.STDEV.P(Table2[1W Return vs Nifty])</f>
        <v>0.23365252861307054</v>
      </c>
      <c r="O571">
        <v>565.92999999999995</v>
      </c>
      <c r="P571">
        <v>592.26437920526405</v>
      </c>
      <c r="Q571">
        <v>577.37044572806599</v>
      </c>
      <c r="R571">
        <v>21.1790139395765</v>
      </c>
      <c r="S571" s="1">
        <f>(Table2[[#This Row],[Close Price]]-Table2[[#This Row],[20D EMA]])/Table2[[#This Row],[20D EMA]]</f>
        <v>-6.3665117594048692E-2</v>
      </c>
      <c r="T571" s="1">
        <f>(Table2[[#This Row],[Close Price]]-Table2[[#This Row],[50D EMA]])/Table2[[#This Row],[50D EMA]]</f>
        <v>-0.10529821038528156</v>
      </c>
      <c r="U571" s="1">
        <f>(Table2[[#This Row],[Close Price]]-Table2[[#This Row],[200D EMA]])/Table2[[#This Row],[200D EMA]]</f>
        <v>-8.221835059154374E-2</v>
      </c>
      <c r="V571">
        <v>0.55453707506090799</v>
      </c>
      <c r="W571">
        <v>520.54999999999995</v>
      </c>
      <c r="X571">
        <v>531.70000000000005</v>
      </c>
      <c r="Y571">
        <v>519.04999999999995</v>
      </c>
      <c r="Z571">
        <v>532.85</v>
      </c>
      <c r="AA571">
        <v>519.04999999999995</v>
      </c>
      <c r="AB571">
        <v>627</v>
      </c>
      <c r="AC571" s="1">
        <f>(Table2[[#This Row],[Close Price]]/Table2[[#This Row],[Day Low]])-1</f>
        <v>1.7961771203534704E-2</v>
      </c>
      <c r="AD571" s="1">
        <f>(Table2[[#This Row],[Day High]]/Table2[[#This Row],[Close Price]])-1</f>
        <v>3.3968673334592303E-3</v>
      </c>
      <c r="AE571" s="1">
        <f>(Table2[[#This Row],[Close Price]]/Table2[[#This Row],[Current Week Low]])-1</f>
        <v>2.0903573836817291E-2</v>
      </c>
      <c r="AF571" s="1">
        <f>(Table2[[#This Row],[Current Week High]]/Table2[[#This Row],[Close Price]])-1</f>
        <v>5.5670881298359731E-3</v>
      </c>
      <c r="AG571" s="1">
        <f>(Table2[[#This Row],[Close Price]]/Table2[[#This Row],[Current Month Low]])-1</f>
        <v>2.0903573836817291E-2</v>
      </c>
      <c r="AH571" s="1">
        <f>(Table2[[#This Row],[Current Month High]]/Table2[[#This Row],[Close Price]])-1</f>
        <v>0.18324212115493488</v>
      </c>
      <c r="AI571">
        <v>30.203812040007499</v>
      </c>
      <c r="AJ571">
        <v>31.733996270975702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-0.05</v>
      </c>
      <c r="AM571" t="s">
        <v>3146</v>
      </c>
      <c r="AN571">
        <v>-11.7</v>
      </c>
      <c r="AO571" t="s">
        <v>3146</v>
      </c>
      <c r="AP571">
        <v>-5.5906305654144998E-2</v>
      </c>
      <c r="AQ571">
        <f>(Table2[[#This Row],[Sharpe Ratio]]-AVERAGE(Table2[Sharpe Ratio]))/_xlfn.STDEV.P(Table2[Sharpe Ratio])</f>
        <v>-1.3402024805907522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413</v>
      </c>
      <c r="AT571">
        <f>_xlfn.RANK.AVG(Table2[[#This Row],[6M Return vs Nifty Z-Score]],Table2[6M Return vs Nifty Z-Score])</f>
        <v>498</v>
      </c>
      <c r="AU571">
        <f>_xlfn.RANK.AVG(Table2[[#This Row],[Sharpe Ratio Z-Score]],Table2[Sharpe Ratio Z-Score])</f>
        <v>668</v>
      </c>
      <c r="AV571">
        <f>(Table2[[#This Row],[Rank 1Y]]+Table2[[#This Row],[Rank 6M]]+Table2[[#This Row],[Rank Sharpe]])/3</f>
        <v>526.33333333333337</v>
      </c>
    </row>
    <row r="572" spans="1:48" x14ac:dyDescent="0.3">
      <c r="A572" t="s">
        <v>438</v>
      </c>
      <c r="B572" t="s">
        <v>439</v>
      </c>
      <c r="C572" t="s">
        <v>3103</v>
      </c>
      <c r="D572" t="s">
        <v>237</v>
      </c>
      <c r="E572">
        <v>51057.956297645003</v>
      </c>
      <c r="F572">
        <v>1931.05</v>
      </c>
      <c r="G572">
        <v>-8.4491011628830499</v>
      </c>
      <c r="H572">
        <f>(Table2[[#This Row],[1Y Return vs Nifty]]-AVERAGE(Table2[1Y Return vs Nifty]))/_xlfn.STDEV.P(Table2[1Y Return vs Nifty])</f>
        <v>-0.48437464014978021</v>
      </c>
      <c r="I572">
        <v>-5.1758672156822403</v>
      </c>
      <c r="J572">
        <f>(Table2[[#This Row],[1M Return vs Nifty]]-AVERAGE(Table2[1M Return vs Nifty]))/_xlfn.STDEV.P(Table2[1M Return vs Nifty])</f>
        <v>-0.40377442882087938</v>
      </c>
      <c r="K572">
        <v>-13.312312129059301</v>
      </c>
      <c r="L572">
        <f>(Table2[[#This Row],[6M Return vs Nifty]]-AVERAGE(Table2[6M Return vs Nifty]))/_xlfn.STDEV.P(Table2[6M Return vs Nifty])</f>
        <v>-0.54958849744418525</v>
      </c>
      <c r="M572">
        <v>-1.74271379237002</v>
      </c>
      <c r="N572">
        <f>(Table2[[#This Row],[1W Return vs Nifty]]-AVERAGE(Table2[1W Return vs Nifty]))/_xlfn.STDEV.P(Table2[1W Return vs Nifty])</f>
        <v>0.58119999274506862</v>
      </c>
      <c r="O572">
        <v>2014.41</v>
      </c>
      <c r="P572">
        <v>2037.3904989893299</v>
      </c>
      <c r="Q572">
        <v>1933.94116643798</v>
      </c>
      <c r="R572">
        <v>28.214043162148599</v>
      </c>
      <c r="S572" s="1">
        <f>(Table2[[#This Row],[Close Price]]-Table2[[#This Row],[20D EMA]])/Table2[[#This Row],[20D EMA]]</f>
        <v>-4.1381843815310751E-2</v>
      </c>
      <c r="T572" s="1">
        <f>(Table2[[#This Row],[Close Price]]-Table2[[#This Row],[50D EMA]])/Table2[[#This Row],[50D EMA]]</f>
        <v>-5.2194461023589406E-2</v>
      </c>
      <c r="U572" s="1">
        <f>(Table2[[#This Row],[Close Price]]-Table2[[#This Row],[200D EMA]])/Table2[[#This Row],[200D EMA]]</f>
        <v>-1.4949609058196424E-3</v>
      </c>
      <c r="V572">
        <v>0.88648000172574304</v>
      </c>
      <c r="W572">
        <v>1896</v>
      </c>
      <c r="X572">
        <v>1936.3</v>
      </c>
      <c r="Y572">
        <v>1896</v>
      </c>
      <c r="Z572">
        <v>1971.5</v>
      </c>
      <c r="AA572">
        <v>1896</v>
      </c>
      <c r="AB572">
        <v>2186.4</v>
      </c>
      <c r="AC572" s="1">
        <f>(Table2[[#This Row],[Close Price]]/Table2[[#This Row],[Day Low]])-1</f>
        <v>1.848628691983123E-2</v>
      </c>
      <c r="AD572" s="1">
        <f>(Table2[[#This Row],[Day High]]/Table2[[#This Row],[Close Price]])-1</f>
        <v>2.7187281530773877E-3</v>
      </c>
      <c r="AE572" s="1">
        <f>(Table2[[#This Row],[Close Price]]/Table2[[#This Row],[Current Week Low]])-1</f>
        <v>1.848628691983123E-2</v>
      </c>
      <c r="AF572" s="1">
        <f>(Table2[[#This Row],[Current Week High]]/Table2[[#This Row],[Close Price]])-1</f>
        <v>2.0947153103233918E-2</v>
      </c>
      <c r="AG572" s="1">
        <f>(Table2[[#This Row],[Close Price]]/Table2[[#This Row],[Current Month Low]])-1</f>
        <v>1.848628691983123E-2</v>
      </c>
      <c r="AH572" s="1">
        <f>(Table2[[#This Row],[Current Month High]]/Table2[[#This Row],[Close Price]])-1</f>
        <v>0.13223375883586663</v>
      </c>
      <c r="AI572">
        <v>14.181403899432899</v>
      </c>
      <c r="AJ572">
        <v>24.825468648998001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0.01</v>
      </c>
      <c r="AM572" t="s">
        <v>3147</v>
      </c>
      <c r="AN572">
        <v>-7.43</v>
      </c>
      <c r="AO572" t="s">
        <v>3146</v>
      </c>
      <c r="AP572">
        <v>-1.7754336692627999E-2</v>
      </c>
      <c r="AQ572">
        <f>(Table2[[#This Row],[Sharpe Ratio]]-AVERAGE(Table2[Sharpe Ratio]))/_xlfn.STDEV.P(Table2[Sharpe Ratio])</f>
        <v>-0.88673880445255948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479</v>
      </c>
      <c r="AT572">
        <f>_xlfn.RANK.AVG(Table2[[#This Row],[6M Return vs Nifty Z-Score]],Table2[6M Return vs Nifty Z-Score])</f>
        <v>511</v>
      </c>
      <c r="AU572">
        <f>_xlfn.RANK.AVG(Table2[[#This Row],[Sharpe Ratio Z-Score]],Table2[Sharpe Ratio Z-Score])</f>
        <v>591</v>
      </c>
      <c r="AV572">
        <f>(Table2[[#This Row],[Rank 1Y]]+Table2[[#This Row],[Rank 6M]]+Table2[[#This Row],[Rank Sharpe]])/3</f>
        <v>527</v>
      </c>
    </row>
    <row r="573" spans="1:48" x14ac:dyDescent="0.3">
      <c r="A573" t="s">
        <v>62</v>
      </c>
      <c r="B573" t="s">
        <v>63</v>
      </c>
      <c r="C573" t="s">
        <v>3107</v>
      </c>
      <c r="D573" t="s">
        <v>64</v>
      </c>
      <c r="E573">
        <v>347289.08324040001</v>
      </c>
      <c r="F573">
        <v>11046</v>
      </c>
      <c r="G573">
        <v>-22.218418537991699</v>
      </c>
      <c r="H573">
        <f>(Table2[[#This Row],[1Y Return vs Nifty]]-AVERAGE(Table2[1Y Return vs Nifty]))/_xlfn.STDEV.P(Table2[1Y Return vs Nifty])</f>
        <v>-0.72952061167668425</v>
      </c>
      <c r="I573">
        <v>-7.40738409925613</v>
      </c>
      <c r="J573">
        <f>(Table2[[#This Row],[1M Return vs Nifty]]-AVERAGE(Table2[1M Return vs Nifty]))/_xlfn.STDEV.P(Table2[1M Return vs Nifty])</f>
        <v>-0.66175106196672451</v>
      </c>
      <c r="K573">
        <v>-21.006952246739001</v>
      </c>
      <c r="L573">
        <f>(Table2[[#This Row],[6M Return vs Nifty]]-AVERAGE(Table2[6M Return vs Nifty]))/_xlfn.STDEV.P(Table2[6M Return vs Nifty])</f>
        <v>-0.82709346065675038</v>
      </c>
      <c r="M573">
        <v>-6.1458128915383901</v>
      </c>
      <c r="N573">
        <f>(Table2[[#This Row],[1W Return vs Nifty]]-AVERAGE(Table2[1W Return vs Nifty]))/_xlfn.STDEV.P(Table2[1W Return vs Nifty])</f>
        <v>-0.37724199831348626</v>
      </c>
      <c r="O573">
        <v>12085.04</v>
      </c>
      <c r="P573">
        <v>12320.350796324001</v>
      </c>
      <c r="Q573">
        <v>11966.8380828521</v>
      </c>
      <c r="R573">
        <v>11.794216808196399</v>
      </c>
      <c r="S573" s="1">
        <f>(Table2[[#This Row],[Close Price]]-Table2[[#This Row],[20D EMA]])/Table2[[#This Row],[20D EMA]]</f>
        <v>-8.5977373678531546E-2</v>
      </c>
      <c r="T573" s="1">
        <f>(Table2[[#This Row],[Close Price]]-Table2[[#This Row],[50D EMA]])/Table2[[#This Row],[50D EMA]]</f>
        <v>-0.10343461946750951</v>
      </c>
      <c r="U573" s="1">
        <f>(Table2[[#This Row],[Close Price]]-Table2[[#This Row],[200D EMA]])/Table2[[#This Row],[200D EMA]]</f>
        <v>-7.6949155363906591E-2</v>
      </c>
      <c r="V573">
        <v>1.2235277927761099</v>
      </c>
      <c r="W573">
        <v>10742.45</v>
      </c>
      <c r="X573">
        <v>11483</v>
      </c>
      <c r="Y573">
        <v>10742.45</v>
      </c>
      <c r="Z573">
        <v>11632.65</v>
      </c>
      <c r="AA573">
        <v>10742.45</v>
      </c>
      <c r="AB573">
        <v>13300.45</v>
      </c>
      <c r="AC573" s="1">
        <f>(Table2[[#This Row],[Close Price]]/Table2[[#This Row],[Day Low]])-1</f>
        <v>2.8257054954875294E-2</v>
      </c>
      <c r="AD573" s="1">
        <f>(Table2[[#This Row],[Day High]]/Table2[[#This Row],[Close Price]])-1</f>
        <v>3.9561832337497771E-2</v>
      </c>
      <c r="AE573" s="1">
        <f>(Table2[[#This Row],[Close Price]]/Table2[[#This Row],[Current Week Low]])-1</f>
        <v>2.8257054954875294E-2</v>
      </c>
      <c r="AF573" s="1">
        <f>(Table2[[#This Row],[Current Week High]]/Table2[[#This Row],[Close Price]])-1</f>
        <v>5.310972297664307E-2</v>
      </c>
      <c r="AG573" s="1">
        <f>(Table2[[#This Row],[Close Price]]/Table2[[#This Row],[Current Month Low]])-1</f>
        <v>2.8257054954875294E-2</v>
      </c>
      <c r="AH573" s="1">
        <f>(Table2[[#This Row],[Current Month High]]/Table2[[#This Row],[Close Price]])-1</f>
        <v>0.20409650552236114</v>
      </c>
      <c r="AI573">
        <v>23.845736013036301</v>
      </c>
      <c r="AJ573">
        <v>13.435993283800499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-0.03</v>
      </c>
      <c r="AM573" t="s">
        <v>3146</v>
      </c>
      <c r="AN573">
        <v>-13.55</v>
      </c>
      <c r="AO573" t="s">
        <v>3146</v>
      </c>
      <c r="AP573">
        <v>2.7203440485509999E-2</v>
      </c>
      <c r="AQ573">
        <f>(Table2[[#This Row],[Sharpe Ratio]]-AVERAGE(Table2[Sharpe Ratio]))/_xlfn.STDEV.P(Table2[Sharpe Ratio])</f>
        <v>-0.3523831875573003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564</v>
      </c>
      <c r="AT573">
        <f>_xlfn.RANK.AVG(Table2[[#This Row],[6M Return vs Nifty Z-Score]],Table2[6M Return vs Nifty Z-Score])</f>
        <v>592</v>
      </c>
      <c r="AU573">
        <f>_xlfn.RANK.AVG(Table2[[#This Row],[Sharpe Ratio Z-Score]],Table2[Sharpe Ratio Z-Score])</f>
        <v>427</v>
      </c>
      <c r="AV573">
        <f>(Table2[[#This Row],[Rank 1Y]]+Table2[[#This Row],[Rank 6M]]+Table2[[#This Row],[Rank Sharpe]])/3</f>
        <v>527.66666666666663</v>
      </c>
    </row>
    <row r="574" spans="1:48" x14ac:dyDescent="0.3">
      <c r="A574" t="s">
        <v>1580</v>
      </c>
      <c r="B574" t="s">
        <v>1581</v>
      </c>
      <c r="C574" t="s">
        <v>586</v>
      </c>
      <c r="D574" t="s">
        <v>586</v>
      </c>
      <c r="E574">
        <v>5805.0655800000004</v>
      </c>
      <c r="F574">
        <v>289.5</v>
      </c>
      <c r="G574">
        <v>-47.1332265665175</v>
      </c>
      <c r="H574">
        <f>(Table2[[#This Row],[1Y Return vs Nifty]]-AVERAGE(Table2[1Y Return vs Nifty]))/_xlfn.STDEV.P(Table2[1Y Return vs Nifty])</f>
        <v>-1.1730985068743442</v>
      </c>
      <c r="I574">
        <v>-11.3779012831933</v>
      </c>
      <c r="J574">
        <f>(Table2[[#This Row],[1M Return vs Nifty]]-AVERAGE(Table2[1M Return vs Nifty]))/_xlfn.STDEV.P(Table2[1M Return vs Nifty])</f>
        <v>-1.1207664799094121</v>
      </c>
      <c r="K574">
        <v>-22.2496974678863</v>
      </c>
      <c r="L574">
        <f>(Table2[[#This Row],[6M Return vs Nifty]]-AVERAGE(Table2[6M Return vs Nifty]))/_xlfn.STDEV.P(Table2[6M Return vs Nifty])</f>
        <v>-0.87191270646977836</v>
      </c>
      <c r="M574">
        <v>-7.9818337691663501</v>
      </c>
      <c r="N574">
        <f>(Table2[[#This Row],[1W Return vs Nifty]]-AVERAGE(Table2[1W Return vs Nifty]))/_xlfn.STDEV.P(Table2[1W Return vs Nifty])</f>
        <v>-0.77689675646126044</v>
      </c>
      <c r="O574">
        <v>308.13</v>
      </c>
      <c r="P574">
        <v>329.53363022907598</v>
      </c>
      <c r="Q574">
        <v>342.43660069865098</v>
      </c>
      <c r="R574">
        <v>34.2203519517833</v>
      </c>
      <c r="S574" s="1">
        <f>(Table2[[#This Row],[Close Price]]-Table2[[#This Row],[20D EMA]])/Table2[[#This Row],[20D EMA]]</f>
        <v>-6.0461493525460021E-2</v>
      </c>
      <c r="T574" s="1">
        <f>(Table2[[#This Row],[Close Price]]-Table2[[#This Row],[50D EMA]])/Table2[[#This Row],[50D EMA]]</f>
        <v>-0.12148571968586794</v>
      </c>
      <c r="U574" s="1">
        <f>(Table2[[#This Row],[Close Price]]-Table2[[#This Row],[200D EMA]])/Table2[[#This Row],[200D EMA]]</f>
        <v>-0.15458803349480721</v>
      </c>
      <c r="V574">
        <v>0.49688351493539101</v>
      </c>
      <c r="W574">
        <v>277.14999999999998</v>
      </c>
      <c r="X574">
        <v>294.7</v>
      </c>
      <c r="Y574">
        <v>276.55</v>
      </c>
      <c r="Z574">
        <v>294.7</v>
      </c>
      <c r="AA574">
        <v>273.45</v>
      </c>
      <c r="AB574">
        <v>350</v>
      </c>
      <c r="AC574" s="1">
        <f>(Table2[[#This Row],[Close Price]]/Table2[[#This Row],[Day Low]])-1</f>
        <v>4.4560707198268101E-2</v>
      </c>
      <c r="AD574" s="1">
        <f>(Table2[[#This Row],[Day High]]/Table2[[#This Row],[Close Price]])-1</f>
        <v>1.7962003454231379E-2</v>
      </c>
      <c r="AE574" s="1">
        <f>(Table2[[#This Row],[Close Price]]/Table2[[#This Row],[Current Week Low]])-1</f>
        <v>4.6826975230518819E-2</v>
      </c>
      <c r="AF574" s="1">
        <f>(Table2[[#This Row],[Current Week High]]/Table2[[#This Row],[Close Price]])-1</f>
        <v>1.7962003454231379E-2</v>
      </c>
      <c r="AG574" s="1">
        <f>(Table2[[#This Row],[Close Price]]/Table2[[#This Row],[Current Month Low]])-1</f>
        <v>5.8694459681843059E-2</v>
      </c>
      <c r="AH574" s="1">
        <f>(Table2[[#This Row],[Current Month High]]/Table2[[#This Row],[Close Price]])-1</f>
        <v>0.20898100172711565</v>
      </c>
      <c r="AI574">
        <v>50.9326424870466</v>
      </c>
      <c r="AJ574">
        <v>8.1232492997198804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</v>
      </c>
      <c r="AM574" t="s">
        <v>3146</v>
      </c>
      <c r="AN574">
        <v>-7.77</v>
      </c>
      <c r="AO574" t="s">
        <v>3146</v>
      </c>
      <c r="AP574">
        <v>7.4536840341824007E-2</v>
      </c>
      <c r="AQ574">
        <f>(Table2[[#This Row],[Sharpe Ratio]]-AVERAGE(Table2[Sharpe Ratio]))/_xlfn.STDEV.P(Table2[Sharpe Ratio])</f>
        <v>0.21020841877927868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692</v>
      </c>
      <c r="AT574">
        <f>_xlfn.RANK.AVG(Table2[[#This Row],[6M Return vs Nifty Z-Score]],Table2[6M Return vs Nifty Z-Score])</f>
        <v>607</v>
      </c>
      <c r="AU574">
        <f>_xlfn.RANK.AVG(Table2[[#This Row],[Sharpe Ratio Z-Score]],Table2[Sharpe Ratio Z-Score])</f>
        <v>286</v>
      </c>
      <c r="AV574">
        <f>(Table2[[#This Row],[Rank 1Y]]+Table2[[#This Row],[Rank 6M]]+Table2[[#This Row],[Rank Sharpe]])/3</f>
        <v>528.33333333333337</v>
      </c>
    </row>
    <row r="575" spans="1:48" x14ac:dyDescent="0.3">
      <c r="A575" t="s">
        <v>1843</v>
      </c>
      <c r="B575" t="s">
        <v>1844</v>
      </c>
      <c r="C575" t="s">
        <v>3112</v>
      </c>
      <c r="D575" t="s">
        <v>117</v>
      </c>
      <c r="E575">
        <v>3945.75340194</v>
      </c>
      <c r="F575">
        <v>200.76</v>
      </c>
      <c r="G575">
        <v>-36.8240583143726</v>
      </c>
      <c r="H575">
        <f>(Table2[[#This Row],[1Y Return vs Nifty]]-AVERAGE(Table2[1Y Return vs Nifty]))/_xlfn.STDEV.P(Table2[1Y Return vs Nifty])</f>
        <v>-0.98955628775351911</v>
      </c>
      <c r="I575">
        <v>-9.1085191769459293</v>
      </c>
      <c r="J575">
        <f>(Table2[[#This Row],[1M Return vs Nifty]]-AVERAGE(Table2[1M Return vs Nifty]))/_xlfn.STDEV.P(Table2[1M Return vs Nifty])</f>
        <v>-0.85841240165861343</v>
      </c>
      <c r="K575">
        <v>-20.556711883301801</v>
      </c>
      <c r="L575">
        <f>(Table2[[#This Row],[6M Return vs Nifty]]-AVERAGE(Table2[6M Return vs Nifty]))/_xlfn.STDEV.P(Table2[6M Return vs Nifty])</f>
        <v>-0.81085567258848545</v>
      </c>
      <c r="M575">
        <v>-6.9285206182564902</v>
      </c>
      <c r="N575">
        <f>(Table2[[#This Row],[1W Return vs Nifty]]-AVERAGE(Table2[1W Return vs Nifty]))/_xlfn.STDEV.P(Table2[1W Return vs Nifty])</f>
        <v>-0.54761743959172149</v>
      </c>
      <c r="O575">
        <v>208.17</v>
      </c>
      <c r="P575">
        <v>216.23485575726701</v>
      </c>
      <c r="Q575">
        <v>218.35910659832601</v>
      </c>
      <c r="R575">
        <v>43.596786737113298</v>
      </c>
      <c r="S575" s="1">
        <f>(Table2[[#This Row],[Close Price]]-Table2[[#This Row],[20D EMA]])/Table2[[#This Row],[20D EMA]]</f>
        <v>-3.5595907191237917E-2</v>
      </c>
      <c r="T575" s="1">
        <f>(Table2[[#This Row],[Close Price]]-Table2[[#This Row],[50D EMA]])/Table2[[#This Row],[50D EMA]]</f>
        <v>-7.1565038407305701E-2</v>
      </c>
      <c r="U575" s="1">
        <f>(Table2[[#This Row],[Close Price]]-Table2[[#This Row],[200D EMA]])/Table2[[#This Row],[200D EMA]]</f>
        <v>-8.0597080985038871E-2</v>
      </c>
      <c r="V575">
        <v>0.282038155045789</v>
      </c>
      <c r="W575">
        <v>195.96</v>
      </c>
      <c r="X575">
        <v>201.78</v>
      </c>
      <c r="Y575">
        <v>185.31</v>
      </c>
      <c r="Z575">
        <v>201.78</v>
      </c>
      <c r="AA575">
        <v>185.31</v>
      </c>
      <c r="AB575">
        <v>247.49</v>
      </c>
      <c r="AC575" s="1">
        <f>(Table2[[#This Row],[Close Price]]/Table2[[#This Row],[Day Low]])-1</f>
        <v>2.4494794856092961E-2</v>
      </c>
      <c r="AD575" s="1">
        <f>(Table2[[#This Row],[Day High]]/Table2[[#This Row],[Close Price]])-1</f>
        <v>5.0806933652123298E-3</v>
      </c>
      <c r="AE575" s="1">
        <f>(Table2[[#This Row],[Close Price]]/Table2[[#This Row],[Current Week Low]])-1</f>
        <v>8.3373806054719113E-2</v>
      </c>
      <c r="AF575" s="1">
        <f>(Table2[[#This Row],[Current Week High]]/Table2[[#This Row],[Close Price]])-1</f>
        <v>5.0806933652123298E-3</v>
      </c>
      <c r="AG575" s="1">
        <f>(Table2[[#This Row],[Close Price]]/Table2[[#This Row],[Current Month Low]])-1</f>
        <v>8.3373806054719113E-2</v>
      </c>
      <c r="AH575" s="1">
        <f>(Table2[[#This Row],[Current Month High]]/Table2[[#This Row],[Close Price]])-1</f>
        <v>0.23276549113369205</v>
      </c>
      <c r="AI575">
        <v>38.473799561665601</v>
      </c>
      <c r="AJ575">
        <v>20.2875973636908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</v>
      </c>
      <c r="AM575" t="s">
        <v>3146</v>
      </c>
      <c r="AN575">
        <v>-5.43</v>
      </c>
      <c r="AO575" t="s">
        <v>3146</v>
      </c>
      <c r="AP575">
        <v>5.4839650787550001E-2</v>
      </c>
      <c r="AQ575">
        <f>(Table2[[#This Row],[Sharpe Ratio]]-AVERAGE(Table2[Sharpe Ratio]))/_xlfn.STDEV.P(Table2[Sharpe Ratio])</f>
        <v>-2.3906889761713235E-2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653</v>
      </c>
      <c r="AT575">
        <f>_xlfn.RANK.AVG(Table2[[#This Row],[6M Return vs Nifty Z-Score]],Table2[6M Return vs Nifty Z-Score])</f>
        <v>589</v>
      </c>
      <c r="AU575">
        <f>_xlfn.RANK.AVG(Table2[[#This Row],[Sharpe Ratio Z-Score]],Table2[Sharpe Ratio Z-Score])</f>
        <v>343</v>
      </c>
      <c r="AV575">
        <f>(Table2[[#This Row],[Rank 1Y]]+Table2[[#This Row],[Rank 6M]]+Table2[[#This Row],[Rank Sharpe]])/3</f>
        <v>528.33333333333337</v>
      </c>
    </row>
    <row r="576" spans="1:48" x14ac:dyDescent="0.3">
      <c r="A576" t="s">
        <v>1338</v>
      </c>
      <c r="B576" t="s">
        <v>1339</v>
      </c>
      <c r="C576" t="s">
        <v>3112</v>
      </c>
      <c r="D576" t="s">
        <v>464</v>
      </c>
      <c r="E576">
        <v>8179.9843383399902</v>
      </c>
      <c r="F576">
        <v>610.45000000000005</v>
      </c>
      <c r="G576">
        <v>-39.9247006511468</v>
      </c>
      <c r="H576">
        <f>(Table2[[#This Row],[1Y Return vs Nifty]]-AVERAGE(Table2[1Y Return vs Nifty]))/_xlfn.STDEV.P(Table2[1Y Return vs Nifty])</f>
        <v>-1.0447594584916737</v>
      </c>
      <c r="I576">
        <v>-1.89714550510234</v>
      </c>
      <c r="J576">
        <f>(Table2[[#This Row],[1M Return vs Nifty]]-AVERAGE(Table2[1M Return vs Nifty]))/_xlfn.STDEV.P(Table2[1M Return vs Nifty])</f>
        <v>-2.4734684983968531E-2</v>
      </c>
      <c r="K576">
        <v>-40.134562857793</v>
      </c>
      <c r="L576">
        <f>(Table2[[#This Row],[6M Return vs Nifty]]-AVERAGE(Table2[6M Return vs Nifty]))/_xlfn.STDEV.P(Table2[6M Return vs Nifty])</f>
        <v>-1.5169251873893361</v>
      </c>
      <c r="M576">
        <v>-2.2936326649459802</v>
      </c>
      <c r="N576">
        <f>(Table2[[#This Row],[1W Return vs Nifty]]-AVERAGE(Table2[1W Return vs Nifty]))/_xlfn.STDEV.P(Table2[1W Return vs Nifty])</f>
        <v>0.46127905314069606</v>
      </c>
      <c r="O576">
        <v>605.63</v>
      </c>
      <c r="P576">
        <v>627.14979281128399</v>
      </c>
      <c r="Q576">
        <v>693.05995232586201</v>
      </c>
      <c r="R576">
        <v>58.375157188921001</v>
      </c>
      <c r="S576" s="1">
        <f>(Table2[[#This Row],[Close Price]]-Table2[[#This Row],[20D EMA]])/Table2[[#This Row],[20D EMA]]</f>
        <v>7.9586546241105123E-3</v>
      </c>
      <c r="T576" s="1">
        <f>(Table2[[#This Row],[Close Price]]-Table2[[#This Row],[50D EMA]])/Table2[[#This Row],[50D EMA]]</f>
        <v>-2.6628076741323402E-2</v>
      </c>
      <c r="U576" s="1">
        <f>(Table2[[#This Row],[Close Price]]-Table2[[#This Row],[200D EMA]])/Table2[[#This Row],[200D EMA]]</f>
        <v>-0.11919596861516611</v>
      </c>
      <c r="V576">
        <v>0.88182327626829005</v>
      </c>
      <c r="W576">
        <v>592</v>
      </c>
      <c r="X576">
        <v>614.85</v>
      </c>
      <c r="Y576">
        <v>570.9</v>
      </c>
      <c r="Z576">
        <v>619</v>
      </c>
      <c r="AA576">
        <v>566.5</v>
      </c>
      <c r="AB576">
        <v>655.8</v>
      </c>
      <c r="AC576" s="1">
        <f>(Table2[[#This Row],[Close Price]]/Table2[[#This Row],[Day Low]])-1</f>
        <v>3.1165540540540659E-2</v>
      </c>
      <c r="AD576" s="1">
        <f>(Table2[[#This Row],[Day High]]/Table2[[#This Row],[Close Price]])-1</f>
        <v>7.2077975264148719E-3</v>
      </c>
      <c r="AE576" s="1">
        <f>(Table2[[#This Row],[Close Price]]/Table2[[#This Row],[Current Week Low]])-1</f>
        <v>6.9276580837274615E-2</v>
      </c>
      <c r="AF576" s="1">
        <f>(Table2[[#This Row],[Current Week High]]/Table2[[#This Row],[Close Price]])-1</f>
        <v>1.4006061102465273E-2</v>
      </c>
      <c r="AG576" s="1">
        <f>(Table2[[#This Row],[Close Price]]/Table2[[#This Row],[Current Month Low]])-1</f>
        <v>7.7581641659311584E-2</v>
      </c>
      <c r="AH576" s="1">
        <f>(Table2[[#This Row],[Current Month High]]/Table2[[#This Row],[Close Price]])-1</f>
        <v>7.4289458596117353E-2</v>
      </c>
      <c r="AI576">
        <v>79.703497419936099</v>
      </c>
      <c r="AJ576">
        <v>7.7581641659311504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0.02</v>
      </c>
      <c r="AM576" t="s">
        <v>3147</v>
      </c>
      <c r="AN576">
        <v>-1.34</v>
      </c>
      <c r="AO576" t="s">
        <v>3146</v>
      </c>
      <c r="AP576">
        <v>0.102531984269267</v>
      </c>
      <c r="AQ576">
        <f>(Table2[[#This Row],[Sharpe Ratio]]-AVERAGE(Table2[Sharpe Ratio]))/_xlfn.STDEV.P(Table2[Sharpe Ratio])</f>
        <v>0.54295090166819671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667</v>
      </c>
      <c r="AT576">
        <f>_xlfn.RANK.AVG(Table2[[#This Row],[6M Return vs Nifty Z-Score]],Table2[6M Return vs Nifty Z-Score])</f>
        <v>716</v>
      </c>
      <c r="AU576">
        <f>_xlfn.RANK.AVG(Table2[[#This Row],[Sharpe Ratio Z-Score]],Table2[Sharpe Ratio Z-Score])</f>
        <v>203</v>
      </c>
      <c r="AV576">
        <f>(Table2[[#This Row],[Rank 1Y]]+Table2[[#This Row],[Rank 6M]]+Table2[[#This Row],[Rank Sharpe]])/3</f>
        <v>528.66666666666663</v>
      </c>
    </row>
    <row r="577" spans="1:48" x14ac:dyDescent="0.3">
      <c r="A577" t="s">
        <v>1527</v>
      </c>
      <c r="B577" t="s">
        <v>1528</v>
      </c>
      <c r="C577" t="s">
        <v>3101</v>
      </c>
      <c r="D577" t="s">
        <v>539</v>
      </c>
      <c r="E577">
        <v>6353.4640907249996</v>
      </c>
      <c r="F577">
        <v>291.14999999999998</v>
      </c>
      <c r="G577">
        <v>-30.6667917840401</v>
      </c>
      <c r="H577">
        <f>(Table2[[#This Row],[1Y Return vs Nifty]]-AVERAGE(Table2[1Y Return vs Nifty]))/_xlfn.STDEV.P(Table2[1Y Return vs Nifty])</f>
        <v>-0.87993363585233586</v>
      </c>
      <c r="I577">
        <v>-6.0038322598477896</v>
      </c>
      <c r="J577">
        <f>(Table2[[#This Row],[1M Return vs Nifty]]-AVERAGE(Table2[1M Return vs Nifty]))/_xlfn.STDEV.P(Table2[1M Return vs Nifty])</f>
        <v>-0.49949211575775565</v>
      </c>
      <c r="K577">
        <v>-22.324731641684998</v>
      </c>
      <c r="L577">
        <f>(Table2[[#This Row],[6M Return vs Nifty]]-AVERAGE(Table2[6M Return vs Nifty]))/_xlfn.STDEV.P(Table2[6M Return vs Nifty])</f>
        <v>-0.87461879217635352</v>
      </c>
      <c r="M577">
        <v>-6.2663144326828499</v>
      </c>
      <c r="N577">
        <f>(Table2[[#This Row],[1W Return vs Nifty]]-AVERAGE(Table2[1W Return vs Nifty]))/_xlfn.STDEV.P(Table2[1W Return vs Nifty])</f>
        <v>-0.40347209998027234</v>
      </c>
      <c r="O577">
        <v>303.45999999999998</v>
      </c>
      <c r="P577">
        <v>305.14109918809697</v>
      </c>
      <c r="Q577">
        <v>310.97405455909899</v>
      </c>
      <c r="R577">
        <v>36.415310667517602</v>
      </c>
      <c r="S577" s="1">
        <f>(Table2[[#This Row],[Close Price]]-Table2[[#This Row],[20D EMA]])/Table2[[#This Row],[20D EMA]]</f>
        <v>-4.05654781519805E-2</v>
      </c>
      <c r="T577" s="1">
        <f>(Table2[[#This Row],[Close Price]]-Table2[[#This Row],[50D EMA]])/Table2[[#This Row],[50D EMA]]</f>
        <v>-4.5851244638377982E-2</v>
      </c>
      <c r="U577" s="1">
        <f>(Table2[[#This Row],[Close Price]]-Table2[[#This Row],[200D EMA]])/Table2[[#This Row],[200D EMA]]</f>
        <v>-6.3748258957505896E-2</v>
      </c>
      <c r="V577">
        <v>1.00087567835877</v>
      </c>
      <c r="W577">
        <v>284</v>
      </c>
      <c r="X577">
        <v>292.95</v>
      </c>
      <c r="Y577">
        <v>284</v>
      </c>
      <c r="Z577">
        <v>292.95</v>
      </c>
      <c r="AA577">
        <v>284</v>
      </c>
      <c r="AB577">
        <v>336.9</v>
      </c>
      <c r="AC577" s="1">
        <f>(Table2[[#This Row],[Close Price]]/Table2[[#This Row],[Day Low]])-1</f>
        <v>2.5176056338028108E-2</v>
      </c>
      <c r="AD577" s="1">
        <f>(Table2[[#This Row],[Day High]]/Table2[[#This Row],[Close Price]])-1</f>
        <v>6.1823802163833985E-3</v>
      </c>
      <c r="AE577" s="1">
        <f>(Table2[[#This Row],[Close Price]]/Table2[[#This Row],[Current Week Low]])-1</f>
        <v>2.5176056338028108E-2</v>
      </c>
      <c r="AF577" s="1">
        <f>(Table2[[#This Row],[Current Week High]]/Table2[[#This Row],[Close Price]])-1</f>
        <v>6.1823802163833985E-3</v>
      </c>
      <c r="AG577" s="1">
        <f>(Table2[[#This Row],[Close Price]]/Table2[[#This Row],[Current Month Low]])-1</f>
        <v>2.5176056338028108E-2</v>
      </c>
      <c r="AH577" s="1">
        <f>(Table2[[#This Row],[Current Month High]]/Table2[[#This Row],[Close Price]])-1</f>
        <v>0.15713549716640918</v>
      </c>
      <c r="AI577">
        <v>39.199725227545898</v>
      </c>
      <c r="AJ577">
        <v>8.0133555926544098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-0.06</v>
      </c>
      <c r="AM577" t="s">
        <v>3146</v>
      </c>
      <c r="AN577">
        <v>-7.16</v>
      </c>
      <c r="AO577" t="s">
        <v>3146</v>
      </c>
      <c r="AP577">
        <v>4.8931194512937003E-2</v>
      </c>
      <c r="AQ577">
        <f>(Table2[[#This Row],[Sharpe Ratio]]-AVERAGE(Table2[Sharpe Ratio]))/_xlfn.STDEV.P(Table2[Sharpe Ratio])</f>
        <v>-9.4133155286575107E-2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616</v>
      </c>
      <c r="AT577">
        <f>_xlfn.RANK.AVG(Table2[[#This Row],[6M Return vs Nifty Z-Score]],Table2[6M Return vs Nifty Z-Score])</f>
        <v>612</v>
      </c>
      <c r="AU577">
        <f>_xlfn.RANK.AVG(Table2[[#This Row],[Sharpe Ratio Z-Score]],Table2[Sharpe Ratio Z-Score])</f>
        <v>362</v>
      </c>
      <c r="AV577">
        <f>(Table2[[#This Row],[Rank 1Y]]+Table2[[#This Row],[Rank 6M]]+Table2[[#This Row],[Rank Sharpe]])/3</f>
        <v>530</v>
      </c>
    </row>
    <row r="578" spans="1:48" x14ac:dyDescent="0.3">
      <c r="A578" t="s">
        <v>1383</v>
      </c>
      <c r="B578" t="s">
        <v>1384</v>
      </c>
      <c r="C578" t="s">
        <v>3115</v>
      </c>
      <c r="D578" t="s">
        <v>285</v>
      </c>
      <c r="E578">
        <v>7753.7269832399998</v>
      </c>
      <c r="F578">
        <v>628.20000000000005</v>
      </c>
      <c r="G578">
        <v>-22.740367566645102</v>
      </c>
      <c r="H578">
        <f>(Table2[[#This Row],[1Y Return vs Nifty]]-AVERAGE(Table2[1Y Return vs Nifty]))/_xlfn.STDEV.P(Table2[1Y Return vs Nifty])</f>
        <v>-0.73881328016786652</v>
      </c>
      <c r="I578">
        <v>7.5181367536799798E-2</v>
      </c>
      <c r="J578">
        <f>(Table2[[#This Row],[1M Return vs Nifty]]-AVERAGE(Table2[1M Return vs Nifty]))/_xlfn.STDEV.P(Table2[1M Return vs Nifty])</f>
        <v>0.20327804026668117</v>
      </c>
      <c r="K578">
        <v>-13.180135447199699</v>
      </c>
      <c r="L578">
        <f>(Table2[[#This Row],[6M Return vs Nifty]]-AVERAGE(Table2[6M Return vs Nifty]))/_xlfn.STDEV.P(Table2[6M Return vs Nifty])</f>
        <v>-0.54482158376452783</v>
      </c>
      <c r="M578">
        <v>1.34276498665833</v>
      </c>
      <c r="N578">
        <f>(Table2[[#This Row],[1W Return vs Nifty]]-AVERAGE(Table2[1W Return vs Nifty]))/_xlfn.STDEV.P(Table2[1W Return vs Nifty])</f>
        <v>1.2528297602648135</v>
      </c>
      <c r="O578">
        <v>654.20000000000005</v>
      </c>
      <c r="P578">
        <v>681.80304335902497</v>
      </c>
      <c r="Q578">
        <v>672.75148293938105</v>
      </c>
      <c r="R578">
        <v>42.660791042326402</v>
      </c>
      <c r="S578" s="1">
        <f>(Table2[[#This Row],[Close Price]]-Table2[[#This Row],[20D EMA]])/Table2[[#This Row],[20D EMA]]</f>
        <v>-3.9743197798838274E-2</v>
      </c>
      <c r="T578" s="1">
        <f>(Table2[[#This Row],[Close Price]]-Table2[[#This Row],[50D EMA]])/Table2[[#This Row],[50D EMA]]</f>
        <v>-7.8619542522045546E-2</v>
      </c>
      <c r="U578" s="1">
        <f>(Table2[[#This Row],[Close Price]]-Table2[[#This Row],[200D EMA]])/Table2[[#This Row],[200D EMA]]</f>
        <v>-6.6222794106267857E-2</v>
      </c>
      <c r="V578">
        <v>1.2679047757033901</v>
      </c>
      <c r="W578">
        <v>622.1</v>
      </c>
      <c r="X578">
        <v>645.85</v>
      </c>
      <c r="Y578">
        <v>622.1</v>
      </c>
      <c r="Z578">
        <v>694.6</v>
      </c>
      <c r="AA578">
        <v>590.04999999999995</v>
      </c>
      <c r="AB578">
        <v>729.55</v>
      </c>
      <c r="AC578" s="1">
        <f>(Table2[[#This Row],[Close Price]]/Table2[[#This Row],[Day Low]])-1</f>
        <v>9.805497508439176E-3</v>
      </c>
      <c r="AD578" s="1">
        <f>(Table2[[#This Row],[Day High]]/Table2[[#This Row],[Close Price]])-1</f>
        <v>2.8096147723654763E-2</v>
      </c>
      <c r="AE578" s="1">
        <f>(Table2[[#This Row],[Close Price]]/Table2[[#This Row],[Current Week Low]])-1</f>
        <v>9.805497508439176E-3</v>
      </c>
      <c r="AF578" s="1">
        <f>(Table2[[#This Row],[Current Week High]]/Table2[[#This Row],[Close Price]])-1</f>
        <v>0.10569882203120029</v>
      </c>
      <c r="AG578" s="1">
        <f>(Table2[[#This Row],[Close Price]]/Table2[[#This Row],[Current Month Low]])-1</f>
        <v>6.4655537666299612E-2</v>
      </c>
      <c r="AH578" s="1">
        <f>(Table2[[#This Row],[Current Month High]]/Table2[[#This Row],[Close Price]])-1</f>
        <v>0.16133397007322503</v>
      </c>
      <c r="AI578">
        <v>33.349251830627097</v>
      </c>
      <c r="AJ578">
        <v>23.164395647485499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-0.08</v>
      </c>
      <c r="AM578" t="s">
        <v>3146</v>
      </c>
      <c r="AN578">
        <v>-6.57</v>
      </c>
      <c r="AO578" t="s">
        <v>3146</v>
      </c>
      <c r="AQ578">
        <f>(Table2[[#This Row],[Sharpe Ratio]]-AVERAGE(Table2[Sharpe Ratio]))/_xlfn.STDEV.P(Table2[Sharpe Ratio])</f>
        <v>-0.67571570385832558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568</v>
      </c>
      <c r="AT578">
        <f>_xlfn.RANK.AVG(Table2[[#This Row],[6M Return vs Nifty Z-Score]],Table2[6M Return vs Nifty Z-Score])</f>
        <v>509</v>
      </c>
      <c r="AU578">
        <f>_xlfn.RANK.AVG(Table2[[#This Row],[Sharpe Ratio Z-Score]],Table2[Sharpe Ratio Z-Score])</f>
        <v>521.5</v>
      </c>
      <c r="AV578">
        <f>(Table2[[#This Row],[Rank 1Y]]+Table2[[#This Row],[Rank 6M]]+Table2[[#This Row],[Rank Sharpe]])/3</f>
        <v>532.83333333333337</v>
      </c>
    </row>
    <row r="579" spans="1:48" x14ac:dyDescent="0.3">
      <c r="A579" t="s">
        <v>1126</v>
      </c>
      <c r="B579" t="s">
        <v>1127</v>
      </c>
      <c r="C579" t="s">
        <v>3101</v>
      </c>
      <c r="D579" t="s">
        <v>24</v>
      </c>
      <c r="E579">
        <v>10634.119045191001</v>
      </c>
      <c r="F579">
        <v>96.57</v>
      </c>
      <c r="G579">
        <v>-35.642302799313903</v>
      </c>
      <c r="H579">
        <f>(Table2[[#This Row],[1Y Return vs Nifty]]-AVERAGE(Table2[1Y Return vs Nifty]))/_xlfn.STDEV.P(Table2[1Y Return vs Nifty])</f>
        <v>-0.96851656617879178</v>
      </c>
      <c r="I579">
        <v>-1.96684267775062</v>
      </c>
      <c r="J579">
        <f>(Table2[[#This Row],[1M Return vs Nifty]]-AVERAGE(Table2[1M Return vs Nifty]))/_xlfn.STDEV.P(Table2[1M Return vs Nifty])</f>
        <v>-3.2792092961447812E-2</v>
      </c>
      <c r="K579">
        <v>-37.123776124725403</v>
      </c>
      <c r="L579">
        <f>(Table2[[#This Row],[6M Return vs Nifty]]-AVERAGE(Table2[6M Return vs Nifty]))/_xlfn.STDEV.P(Table2[6M Return vs Nifty])</f>
        <v>-1.4083420374534366</v>
      </c>
      <c r="M579">
        <v>2.8265763211537398</v>
      </c>
      <c r="N579">
        <f>(Table2[[#This Row],[1W Return vs Nifty]]-AVERAGE(Table2[1W Return vs Nifty]))/_xlfn.STDEV.P(Table2[1W Return vs Nifty])</f>
        <v>1.575817514516731</v>
      </c>
      <c r="O579">
        <v>98.14</v>
      </c>
      <c r="P579">
        <v>102.866525281581</v>
      </c>
      <c r="Q579">
        <v>111.059710573366</v>
      </c>
      <c r="R579">
        <v>47.561222772161798</v>
      </c>
      <c r="S579" s="1">
        <f>(Table2[[#This Row],[Close Price]]-Table2[[#This Row],[20D EMA]])/Table2[[#This Row],[20D EMA]]</f>
        <v>-1.5997554513959726E-2</v>
      </c>
      <c r="T579" s="1">
        <f>(Table2[[#This Row],[Close Price]]-Table2[[#This Row],[50D EMA]])/Table2[[#This Row],[50D EMA]]</f>
        <v>-6.1210634502772011E-2</v>
      </c>
      <c r="U579" s="1">
        <f>(Table2[[#This Row],[Close Price]]-Table2[[#This Row],[200D EMA]])/Table2[[#This Row],[200D EMA]]</f>
        <v>-0.13046775017294965</v>
      </c>
      <c r="V579">
        <v>0.80023440147119196</v>
      </c>
      <c r="W579">
        <v>94.48</v>
      </c>
      <c r="X579">
        <v>97.95</v>
      </c>
      <c r="Y579">
        <v>94.48</v>
      </c>
      <c r="Z579">
        <v>99.35</v>
      </c>
      <c r="AA579">
        <v>88.11</v>
      </c>
      <c r="AB579">
        <v>108</v>
      </c>
      <c r="AC579" s="1">
        <f>(Table2[[#This Row],[Close Price]]/Table2[[#This Row],[Day Low]])-1</f>
        <v>2.2121083827264965E-2</v>
      </c>
      <c r="AD579" s="1">
        <f>(Table2[[#This Row],[Day High]]/Table2[[#This Row],[Close Price]])-1</f>
        <v>1.4290152221186903E-2</v>
      </c>
      <c r="AE579" s="1">
        <f>(Table2[[#This Row],[Close Price]]/Table2[[#This Row],[Current Week Low]])-1</f>
        <v>2.2121083827264965E-2</v>
      </c>
      <c r="AF579" s="1">
        <f>(Table2[[#This Row],[Current Week High]]/Table2[[#This Row],[Close Price]])-1</f>
        <v>2.8787408097753042E-2</v>
      </c>
      <c r="AG579" s="1">
        <f>(Table2[[#This Row],[Close Price]]/Table2[[#This Row],[Current Month Low]])-1</f>
        <v>9.6016343207354415E-2</v>
      </c>
      <c r="AH579" s="1">
        <f>(Table2[[#This Row],[Current Month High]]/Table2[[#This Row],[Close Price]])-1</f>
        <v>0.11835973904939423</v>
      </c>
      <c r="AI579">
        <v>57.916537226881999</v>
      </c>
      <c r="AJ579">
        <v>9.6016343207354407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-0.18</v>
      </c>
      <c r="AM579" t="s">
        <v>3146</v>
      </c>
      <c r="AN579">
        <v>-2.57</v>
      </c>
      <c r="AO579" t="s">
        <v>3146</v>
      </c>
      <c r="AP579">
        <v>8.5028755193223005E-2</v>
      </c>
      <c r="AQ579">
        <f>(Table2[[#This Row],[Sharpe Ratio]]-AVERAGE(Table2[Sharpe Ratio]))/_xlfn.STDEV.P(Table2[Sharpe Ratio])</f>
        <v>0.33491239626057911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649</v>
      </c>
      <c r="AT579">
        <f>_xlfn.RANK.AVG(Table2[[#This Row],[6M Return vs Nifty Z-Score]],Table2[6M Return vs Nifty Z-Score])</f>
        <v>704</v>
      </c>
      <c r="AU579">
        <f>_xlfn.RANK.AVG(Table2[[#This Row],[Sharpe Ratio Z-Score]],Table2[Sharpe Ratio Z-Score])</f>
        <v>254</v>
      </c>
      <c r="AV579">
        <f>(Table2[[#This Row],[Rank 1Y]]+Table2[[#This Row],[Rank 6M]]+Table2[[#This Row],[Rank Sharpe]])/3</f>
        <v>535.66666666666663</v>
      </c>
    </row>
    <row r="580" spans="1:48" x14ac:dyDescent="0.3">
      <c r="A580" t="s">
        <v>1462</v>
      </c>
      <c r="B580" t="s">
        <v>1463</v>
      </c>
      <c r="C580" t="s">
        <v>3114</v>
      </c>
      <c r="D580" t="s">
        <v>136</v>
      </c>
      <c r="E580">
        <v>6815.9005737030002</v>
      </c>
      <c r="F580">
        <v>107.19</v>
      </c>
      <c r="G580">
        <v>15.619129359542599</v>
      </c>
      <c r="H580">
        <f>(Table2[[#This Row],[1Y Return vs Nifty]]-AVERAGE(Table2[1Y Return vs Nifty]))/_xlfn.STDEV.P(Table2[1Y Return vs Nifty])</f>
        <v>-5.5869029187569183E-2</v>
      </c>
      <c r="I580">
        <v>-9.7823754567705894</v>
      </c>
      <c r="J580">
        <f>(Table2[[#This Row],[1M Return vs Nifty]]-AVERAGE(Table2[1M Return vs Nifty]))/_xlfn.STDEV.P(Table2[1M Return vs Nifty])</f>
        <v>-0.93631419822263395</v>
      </c>
      <c r="K580">
        <v>-27.610121680855801</v>
      </c>
      <c r="L580">
        <f>(Table2[[#This Row],[6M Return vs Nifty]]-AVERAGE(Table2[6M Return vs Nifty]))/_xlfn.STDEV.P(Table2[6M Return vs Nifty])</f>
        <v>-1.0652348503613385</v>
      </c>
      <c r="M580">
        <v>-18.0575995976188</v>
      </c>
      <c r="N580">
        <f>(Table2[[#This Row],[1W Return vs Nifty]]-AVERAGE(Table2[1W Return vs Nifty]))/_xlfn.STDEV.P(Table2[1W Return vs Nifty])</f>
        <v>-2.9701331212493431</v>
      </c>
      <c r="O580">
        <v>120.03</v>
      </c>
      <c r="P580">
        <v>125.255044571423</v>
      </c>
      <c r="Q580">
        <v>121.46361055355599</v>
      </c>
      <c r="R580">
        <v>27.193241574486098</v>
      </c>
      <c r="S580" s="1">
        <f>(Table2[[#This Row],[Close Price]]-Table2[[#This Row],[20D EMA]])/Table2[[#This Row],[20D EMA]]</f>
        <v>-0.10697325668582858</v>
      </c>
      <c r="T580" s="1">
        <f>(Table2[[#This Row],[Close Price]]-Table2[[#This Row],[50D EMA]])/Table2[[#This Row],[50D EMA]]</f>
        <v>-0.1442260839332658</v>
      </c>
      <c r="U580" s="1">
        <f>(Table2[[#This Row],[Close Price]]-Table2[[#This Row],[200D EMA]])/Table2[[#This Row],[200D EMA]]</f>
        <v>-0.11751347163570809</v>
      </c>
      <c r="V580">
        <v>1.1969213025799501</v>
      </c>
      <c r="W580">
        <v>105.71</v>
      </c>
      <c r="X580">
        <v>109.77</v>
      </c>
      <c r="Y580">
        <v>105.71</v>
      </c>
      <c r="Z580">
        <v>109.77</v>
      </c>
      <c r="AA580">
        <v>105.71</v>
      </c>
      <c r="AB580">
        <v>135.18</v>
      </c>
      <c r="AC580" s="1">
        <f>(Table2[[#This Row],[Close Price]]/Table2[[#This Row],[Day Low]])-1</f>
        <v>1.4000567590578106E-2</v>
      </c>
      <c r="AD580" s="1">
        <f>(Table2[[#This Row],[Day High]]/Table2[[#This Row],[Close Price]])-1</f>
        <v>2.406940945983771E-2</v>
      </c>
      <c r="AE580" s="1">
        <f>(Table2[[#This Row],[Close Price]]/Table2[[#This Row],[Current Week Low]])-1</f>
        <v>1.4000567590578106E-2</v>
      </c>
      <c r="AF580" s="1">
        <f>(Table2[[#This Row],[Current Week High]]/Table2[[#This Row],[Close Price]])-1</f>
        <v>2.406940945983771E-2</v>
      </c>
      <c r="AG580" s="1">
        <f>(Table2[[#This Row],[Close Price]]/Table2[[#This Row],[Current Month Low]])-1</f>
        <v>1.4000567590578106E-2</v>
      </c>
      <c r="AH580" s="1">
        <f>(Table2[[#This Row],[Current Month High]]/Table2[[#This Row],[Close Price]])-1</f>
        <v>0.26112510495382035</v>
      </c>
      <c r="AI580">
        <v>53.335199179027903</v>
      </c>
      <c r="AJ580">
        <v>49.393728222996501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-0.11</v>
      </c>
      <c r="AM580" t="s">
        <v>3146</v>
      </c>
      <c r="AN580">
        <v>-17.149999999999999</v>
      </c>
      <c r="AO580" t="s">
        <v>3146</v>
      </c>
      <c r="AP580">
        <v>-4.0124850769976003E-2</v>
      </c>
      <c r="AQ580">
        <f>(Table2[[#This Row],[Sharpe Ratio]]-AVERAGE(Table2[Sharpe Ratio]))/_xlfn.STDEV.P(Table2[Sharpe Ratio])</f>
        <v>-1.1526285036407626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317</v>
      </c>
      <c r="AT580">
        <f>_xlfn.RANK.AVG(Table2[[#This Row],[6M Return vs Nifty Z-Score]],Table2[6M Return vs Nifty Z-Score])</f>
        <v>651</v>
      </c>
      <c r="AU580">
        <f>_xlfn.RANK.AVG(Table2[[#This Row],[Sharpe Ratio Z-Score]],Table2[Sharpe Ratio Z-Score])</f>
        <v>640</v>
      </c>
      <c r="AV580">
        <f>(Table2[[#This Row],[Rank 1Y]]+Table2[[#This Row],[Rank 6M]]+Table2[[#This Row],[Rank Sharpe]])/3</f>
        <v>536</v>
      </c>
    </row>
    <row r="581" spans="1:48" x14ac:dyDescent="0.3">
      <c r="A581" t="s">
        <v>1266</v>
      </c>
      <c r="B581" t="s">
        <v>1267</v>
      </c>
      <c r="C581" t="s">
        <v>3103</v>
      </c>
      <c r="D581" t="s">
        <v>998</v>
      </c>
      <c r="E581">
        <v>8797.0482318089998</v>
      </c>
      <c r="F581">
        <v>41.33</v>
      </c>
      <c r="G581">
        <v>-43.6739641061314</v>
      </c>
      <c r="H581">
        <f>(Table2[[#This Row],[1Y Return vs Nifty]]-AVERAGE(Table2[1Y Return vs Nifty]))/_xlfn.STDEV.P(Table2[1Y Return vs Nifty])</f>
        <v>-1.1115105404185122</v>
      </c>
      <c r="I581">
        <v>-16.839555620106001</v>
      </c>
      <c r="J581">
        <f>(Table2[[#This Row],[1M Return vs Nifty]]-AVERAGE(Table2[1M Return vs Nifty]))/_xlfn.STDEV.P(Table2[1M Return vs Nifty])</f>
        <v>-1.7521662275943095</v>
      </c>
      <c r="K581">
        <v>-17.317442872956601</v>
      </c>
      <c r="L581">
        <f>(Table2[[#This Row],[6M Return vs Nifty]]-AVERAGE(Table2[6M Return vs Nifty]))/_xlfn.STDEV.P(Table2[6M Return vs Nifty])</f>
        <v>-0.69403237561764386</v>
      </c>
      <c r="M581">
        <v>-4.5293054581619003</v>
      </c>
      <c r="N581">
        <f>(Table2[[#This Row],[1W Return vs Nifty]]-AVERAGE(Table2[1W Return vs Nifty]))/_xlfn.STDEV.P(Table2[1W Return vs Nifty])</f>
        <v>-2.5369699255092439E-2</v>
      </c>
      <c r="O581">
        <v>44.37</v>
      </c>
      <c r="P581">
        <v>46.284738784032903</v>
      </c>
      <c r="Q581">
        <v>46.747854053073198</v>
      </c>
      <c r="R581">
        <v>34.242755070306302</v>
      </c>
      <c r="S581" s="1">
        <f>(Table2[[#This Row],[Close Price]]-Table2[[#This Row],[20D EMA]])/Table2[[#This Row],[20D EMA]]</f>
        <v>-6.8514762226729753E-2</v>
      </c>
      <c r="T581" s="1">
        <f>(Table2[[#This Row],[Close Price]]-Table2[[#This Row],[50D EMA]])/Table2[[#This Row],[50D EMA]]</f>
        <v>-0.10704908171032324</v>
      </c>
      <c r="U581" s="1">
        <f>(Table2[[#This Row],[Close Price]]-Table2[[#This Row],[200D EMA]])/Table2[[#This Row],[200D EMA]]</f>
        <v>-0.11589524616300607</v>
      </c>
      <c r="V581">
        <v>0.59128756435283403</v>
      </c>
      <c r="W581">
        <v>40.549999999999997</v>
      </c>
      <c r="X581">
        <v>42.25</v>
      </c>
      <c r="Y581">
        <v>39.32</v>
      </c>
      <c r="Z581">
        <v>42.25</v>
      </c>
      <c r="AA581">
        <v>39.200000000000003</v>
      </c>
      <c r="AB581">
        <v>56.5</v>
      </c>
      <c r="AC581" s="1">
        <f>(Table2[[#This Row],[Close Price]]/Table2[[#This Row],[Day Low]])-1</f>
        <v>1.923551171393334E-2</v>
      </c>
      <c r="AD581" s="1">
        <f>(Table2[[#This Row],[Day High]]/Table2[[#This Row],[Close Price]])-1</f>
        <v>2.2259859666102111E-2</v>
      </c>
      <c r="AE581" s="1">
        <f>(Table2[[#This Row],[Close Price]]/Table2[[#This Row],[Current Week Low]])-1</f>
        <v>5.1119023397761865E-2</v>
      </c>
      <c r="AF581" s="1">
        <f>(Table2[[#This Row],[Current Week High]]/Table2[[#This Row],[Close Price]])-1</f>
        <v>2.2259859666102111E-2</v>
      </c>
      <c r="AG581" s="1">
        <f>(Table2[[#This Row],[Close Price]]/Table2[[#This Row],[Current Month Low]])-1</f>
        <v>5.4336734693877453E-2</v>
      </c>
      <c r="AH581" s="1">
        <f>(Table2[[#This Row],[Current Month High]]/Table2[[#This Row],[Close Price]])-1</f>
        <v>0.36704572949431413</v>
      </c>
      <c r="AI581">
        <v>36.704572949431402</v>
      </c>
      <c r="AJ581">
        <v>13.0779753761969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-0.06</v>
      </c>
      <c r="AM581" t="s">
        <v>3146</v>
      </c>
      <c r="AN581">
        <v>-13.23</v>
      </c>
      <c r="AO581" t="s">
        <v>3146</v>
      </c>
      <c r="AP581">
        <v>4.5418216522157003E-2</v>
      </c>
      <c r="AQ581">
        <f>(Table2[[#This Row],[Sharpe Ratio]]-AVERAGE(Table2[Sharpe Ratio]))/_xlfn.STDEV.P(Table2[Sharpe Ratio])</f>
        <v>-0.13588743317190496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678</v>
      </c>
      <c r="AT581">
        <f>_xlfn.RANK.AVG(Table2[[#This Row],[6M Return vs Nifty Z-Score]],Table2[6M Return vs Nifty Z-Score])</f>
        <v>556</v>
      </c>
      <c r="AU581">
        <f>_xlfn.RANK.AVG(Table2[[#This Row],[Sharpe Ratio Z-Score]],Table2[Sharpe Ratio Z-Score])</f>
        <v>380</v>
      </c>
      <c r="AV581">
        <f>(Table2[[#This Row],[Rank 1Y]]+Table2[[#This Row],[Rank 6M]]+Table2[[#This Row],[Rank Sharpe]])/3</f>
        <v>538</v>
      </c>
    </row>
    <row r="582" spans="1:48" x14ac:dyDescent="0.3">
      <c r="A582" t="s">
        <v>947</v>
      </c>
      <c r="B582" t="s">
        <v>948</v>
      </c>
      <c r="C582" t="s">
        <v>3117</v>
      </c>
      <c r="D582" t="s">
        <v>949</v>
      </c>
      <c r="E582">
        <v>14973.00474056</v>
      </c>
      <c r="F582">
        <v>1524.85</v>
      </c>
      <c r="G582">
        <v>-32.535854179155301</v>
      </c>
      <c r="H582">
        <f>(Table2[[#This Row],[1Y Return vs Nifty]]-AVERAGE(Table2[1Y Return vs Nifty]))/_xlfn.STDEV.P(Table2[1Y Return vs Nifty])</f>
        <v>-0.9132100216173421</v>
      </c>
      <c r="I582">
        <v>-1.9023432790019601</v>
      </c>
      <c r="J582">
        <f>(Table2[[#This Row],[1M Return vs Nifty]]-AVERAGE(Table2[1M Return vs Nifty]))/_xlfn.STDEV.P(Table2[1M Return vs Nifty])</f>
        <v>-2.5335578582555068E-2</v>
      </c>
      <c r="K582">
        <v>2.7083422316106298</v>
      </c>
      <c r="L582">
        <f>(Table2[[#This Row],[6M Return vs Nifty]]-AVERAGE(Table2[6M Return vs Nifty]))/_xlfn.STDEV.P(Table2[6M Return vs Nifty])</f>
        <v>2.8191753614464191E-2</v>
      </c>
      <c r="M582">
        <v>-2.7900707748851001</v>
      </c>
      <c r="N582">
        <f>(Table2[[#This Row],[1W Return vs Nifty]]-AVERAGE(Table2[1W Return vs Nifty]))/_xlfn.STDEV.P(Table2[1W Return vs Nifty])</f>
        <v>0.35321718130654556</v>
      </c>
      <c r="O582">
        <v>1571.67</v>
      </c>
      <c r="P582">
        <v>1570.53140443812</v>
      </c>
      <c r="Q582">
        <v>1513.74215300685</v>
      </c>
      <c r="R582">
        <v>37.6681594406027</v>
      </c>
      <c r="S582" s="1">
        <f>(Table2[[#This Row],[Close Price]]-Table2[[#This Row],[20D EMA]])/Table2[[#This Row],[20D EMA]]</f>
        <v>-2.978996863209208E-2</v>
      </c>
      <c r="T582" s="1">
        <f>(Table2[[#This Row],[Close Price]]-Table2[[#This Row],[50D EMA]])/Table2[[#This Row],[50D EMA]]</f>
        <v>-2.9086590888300828E-2</v>
      </c>
      <c r="U582" s="1">
        <f>(Table2[[#This Row],[Close Price]]-Table2[[#This Row],[200D EMA]])/Table2[[#This Row],[200D EMA]]</f>
        <v>7.3380046734416605E-3</v>
      </c>
      <c r="V582">
        <v>1.36502792326216</v>
      </c>
      <c r="W582">
        <v>1496.2</v>
      </c>
      <c r="X582">
        <v>1537.3</v>
      </c>
      <c r="Y582">
        <v>1489.55</v>
      </c>
      <c r="Z582">
        <v>1542.75</v>
      </c>
      <c r="AA582">
        <v>1463.75</v>
      </c>
      <c r="AB582">
        <v>1675.05</v>
      </c>
      <c r="AC582" s="1">
        <f>(Table2[[#This Row],[Close Price]]/Table2[[#This Row],[Day Low]])-1</f>
        <v>1.9148509557545657E-2</v>
      </c>
      <c r="AD582" s="1">
        <f>(Table2[[#This Row],[Day High]]/Table2[[#This Row],[Close Price]])-1</f>
        <v>8.1647375151654433E-3</v>
      </c>
      <c r="AE582" s="1">
        <f>(Table2[[#This Row],[Close Price]]/Table2[[#This Row],[Current Week Low]])-1</f>
        <v>2.3698432412473602E-2</v>
      </c>
      <c r="AF582" s="1">
        <f>(Table2[[#This Row],[Current Week High]]/Table2[[#This Row],[Close Price]])-1</f>
        <v>1.1738859559956794E-2</v>
      </c>
      <c r="AG582" s="1">
        <f>(Table2[[#This Row],[Close Price]]/Table2[[#This Row],[Current Month Low]])-1</f>
        <v>4.1742100768573875E-2</v>
      </c>
      <c r="AH582" s="1">
        <f>(Table2[[#This Row],[Current Month High]]/Table2[[#This Row],[Close Price]])-1</f>
        <v>9.8501491950027997E-2</v>
      </c>
      <c r="AI582">
        <v>20.038036528183099</v>
      </c>
      <c r="AJ582">
        <v>26.627636605214999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0.1</v>
      </c>
      <c r="AM582" t="s">
        <v>3147</v>
      </c>
      <c r="AN582">
        <v>-5.9</v>
      </c>
      <c r="AO582" t="s">
        <v>3146</v>
      </c>
      <c r="AP582">
        <v>-5.2623409125053998E-2</v>
      </c>
      <c r="AQ582">
        <f>(Table2[[#This Row],[Sharpe Ratio]]-AVERAGE(Table2[Sharpe Ratio]))/_xlfn.STDEV.P(Table2[Sharpe Ratio])</f>
        <v>-1.3011828868716311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-1.858319552150518</v>
      </c>
      <c r="AS582">
        <f>_xlfn.RANK.AVG(Table2[[#This Row],[1Y Return vs Nifty Z-Score]],Table2[1Y Return vs Nifty Z-Score])</f>
        <v>632</v>
      </c>
      <c r="AT582">
        <f>_xlfn.RANK.AVG(Table2[[#This Row],[6M Return vs Nifty Z-Score]],Table2[6M Return vs Nifty Z-Score])</f>
        <v>318</v>
      </c>
      <c r="AU582">
        <f>_xlfn.RANK.AVG(Table2[[#This Row],[Sharpe Ratio Z-Score]],Table2[Sharpe Ratio Z-Score])</f>
        <v>665</v>
      </c>
      <c r="AV582">
        <f>(Table2[[#This Row],[Rank 1Y]]+Table2[[#This Row],[Rank 6M]]+Table2[[#This Row],[Rank Sharpe]])/3</f>
        <v>538.33333333333337</v>
      </c>
    </row>
    <row r="583" spans="1:48" x14ac:dyDescent="0.3">
      <c r="A583" t="s">
        <v>1391</v>
      </c>
      <c r="B583" t="s">
        <v>1392</v>
      </c>
      <c r="C583" t="s">
        <v>3114</v>
      </c>
      <c r="D583" t="s">
        <v>136</v>
      </c>
      <c r="E583">
        <v>7550.19854811</v>
      </c>
      <c r="F583">
        <v>486.9</v>
      </c>
      <c r="G583">
        <v>-30.9857303367646</v>
      </c>
      <c r="H583">
        <f>(Table2[[#This Row],[1Y Return vs Nifty]]-AVERAGE(Table2[1Y Return vs Nifty]))/_xlfn.STDEV.P(Table2[1Y Return vs Nifty])</f>
        <v>-0.88561194939795673</v>
      </c>
      <c r="I583">
        <v>-3.8713472722458402</v>
      </c>
      <c r="J583">
        <f>(Table2[[#This Row],[1M Return vs Nifty]]-AVERAGE(Table2[1M Return vs Nifty]))/_xlfn.STDEV.P(Table2[1M Return vs Nifty])</f>
        <v>-0.25296415919820392</v>
      </c>
      <c r="K583">
        <v>-31.6584526643739</v>
      </c>
      <c r="L583">
        <f>(Table2[[#This Row],[6M Return vs Nifty]]-AVERAGE(Table2[6M Return vs Nifty]))/_xlfn.STDEV.P(Table2[6M Return vs Nifty])</f>
        <v>-1.2112367326419935</v>
      </c>
      <c r="M583">
        <v>-3.53099730347666</v>
      </c>
      <c r="N583">
        <f>(Table2[[#This Row],[1W Return vs Nifty]]-AVERAGE(Table2[1W Return vs Nifty]))/_xlfn.STDEV.P(Table2[1W Return vs Nifty])</f>
        <v>0.1919364376081982</v>
      </c>
      <c r="O583">
        <v>510.9</v>
      </c>
      <c r="P583">
        <v>533.79738572575195</v>
      </c>
      <c r="Q583">
        <v>558.86687961683901</v>
      </c>
      <c r="R583">
        <v>31.320751189685101</v>
      </c>
      <c r="S583" s="1">
        <f>(Table2[[#This Row],[Close Price]]-Table2[[#This Row],[20D EMA]])/Table2[[#This Row],[20D EMA]]</f>
        <v>-4.6975924838520262E-2</v>
      </c>
      <c r="T583" s="1">
        <f>(Table2[[#This Row],[Close Price]]-Table2[[#This Row],[50D EMA]])/Table2[[#This Row],[50D EMA]]</f>
        <v>-8.7856154750533669E-2</v>
      </c>
      <c r="U583" s="1">
        <f>(Table2[[#This Row],[Close Price]]-Table2[[#This Row],[200D EMA]])/Table2[[#This Row],[200D EMA]]</f>
        <v>-0.12877284777759557</v>
      </c>
      <c r="V583">
        <v>0.999385848895322</v>
      </c>
      <c r="W583">
        <v>484.6</v>
      </c>
      <c r="X583">
        <v>500.6</v>
      </c>
      <c r="Y583">
        <v>474.05</v>
      </c>
      <c r="Z583">
        <v>500.6</v>
      </c>
      <c r="AA583">
        <v>474.05</v>
      </c>
      <c r="AB583">
        <v>540.95000000000005</v>
      </c>
      <c r="AC583" s="1">
        <f>(Table2[[#This Row],[Close Price]]/Table2[[#This Row],[Day Low]])-1</f>
        <v>4.746182418489342E-3</v>
      </c>
      <c r="AD583" s="1">
        <f>(Table2[[#This Row],[Day High]]/Table2[[#This Row],[Close Price]])-1</f>
        <v>2.8137194495789775E-2</v>
      </c>
      <c r="AE583" s="1">
        <f>(Table2[[#This Row],[Close Price]]/Table2[[#This Row],[Current Week Low]])-1</f>
        <v>2.7106845269486257E-2</v>
      </c>
      <c r="AF583" s="1">
        <f>(Table2[[#This Row],[Current Week High]]/Table2[[#This Row],[Close Price]])-1</f>
        <v>2.8137194495789775E-2</v>
      </c>
      <c r="AG583" s="1">
        <f>(Table2[[#This Row],[Close Price]]/Table2[[#This Row],[Current Month Low]])-1</f>
        <v>2.7106845269486257E-2</v>
      </c>
      <c r="AH583" s="1">
        <f>(Table2[[#This Row],[Current Month High]]/Table2[[#This Row],[Close Price]])-1</f>
        <v>0.11100842062025063</v>
      </c>
      <c r="AI583">
        <v>39.4126103922776</v>
      </c>
      <c r="AJ583">
        <v>2.7106845269486199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-0.11</v>
      </c>
      <c r="AM583" t="s">
        <v>3146</v>
      </c>
      <c r="AN583">
        <v>-4.18</v>
      </c>
      <c r="AO583" t="s">
        <v>3146</v>
      </c>
      <c r="AP583">
        <v>5.9644898274984003E-2</v>
      </c>
      <c r="AQ583">
        <f>(Table2[[#This Row],[Sharpe Ratio]]-AVERAGE(Table2[Sharpe Ratio]))/_xlfn.STDEV.P(Table2[Sharpe Ratio])</f>
        <v>3.3206943409087149E-2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620</v>
      </c>
      <c r="AT583">
        <f>_xlfn.RANK.AVG(Table2[[#This Row],[6M Return vs Nifty Z-Score]],Table2[6M Return vs Nifty Z-Score])</f>
        <v>681</v>
      </c>
      <c r="AU583">
        <f>_xlfn.RANK.AVG(Table2[[#This Row],[Sharpe Ratio Z-Score]],Table2[Sharpe Ratio Z-Score])</f>
        <v>324</v>
      </c>
      <c r="AV583">
        <f>(Table2[[#This Row],[Rank 1Y]]+Table2[[#This Row],[Rank 6M]]+Table2[[#This Row],[Rank Sharpe]])/3</f>
        <v>541.66666666666663</v>
      </c>
    </row>
    <row r="584" spans="1:48" x14ac:dyDescent="0.3">
      <c r="A584" t="s">
        <v>1076</v>
      </c>
      <c r="B584" t="s">
        <v>1077</v>
      </c>
      <c r="C584" t="s">
        <v>3112</v>
      </c>
      <c r="D584" t="s">
        <v>75</v>
      </c>
      <c r="E584">
        <v>11762.32122496</v>
      </c>
      <c r="F584">
        <v>569.6</v>
      </c>
      <c r="G584">
        <v>-46.141312557294903</v>
      </c>
      <c r="H584">
        <f>(Table2[[#This Row],[1Y Return vs Nifty]]-AVERAGE(Table2[1Y Return vs Nifty]))/_xlfn.STDEV.P(Table2[1Y Return vs Nifty])</f>
        <v>-1.1554386827278258</v>
      </c>
      <c r="I584">
        <v>-0.328369220552296</v>
      </c>
      <c r="J584">
        <f>(Table2[[#This Row],[1M Return vs Nifty]]-AVERAGE(Table2[1M Return vs Nifty]))/_xlfn.STDEV.P(Table2[1M Return vs Nifty])</f>
        <v>0.15662519045605433</v>
      </c>
      <c r="K584">
        <v>-18.189366034837199</v>
      </c>
      <c r="L584">
        <f>(Table2[[#This Row],[6M Return vs Nifty]]-AVERAGE(Table2[6M Return vs Nifty]))/_xlfn.STDEV.P(Table2[6M Return vs Nifty])</f>
        <v>-0.72547803145876755</v>
      </c>
      <c r="M584">
        <v>-3.6653388130642899</v>
      </c>
      <c r="N584">
        <f>(Table2[[#This Row],[1W Return vs Nifty]]-AVERAGE(Table2[1W Return vs Nifty]))/_xlfn.STDEV.P(Table2[1W Return vs Nifty])</f>
        <v>0.1626937289997776</v>
      </c>
      <c r="O584">
        <v>589.95000000000005</v>
      </c>
      <c r="P584">
        <v>599.01906792750594</v>
      </c>
      <c r="Q584">
        <v>628.665414029565</v>
      </c>
      <c r="R584">
        <v>31.930313518339101</v>
      </c>
      <c r="S584" s="1">
        <f>(Table2[[#This Row],[Close Price]]-Table2[[#This Row],[20D EMA]])/Table2[[#This Row],[20D EMA]]</f>
        <v>-3.4494448682091741E-2</v>
      </c>
      <c r="T584" s="1">
        <f>(Table2[[#This Row],[Close Price]]-Table2[[#This Row],[50D EMA]])/Table2[[#This Row],[50D EMA]]</f>
        <v>-4.9112072557707387E-2</v>
      </c>
      <c r="U584" s="1">
        <f>(Table2[[#This Row],[Close Price]]-Table2[[#This Row],[200D EMA]])/Table2[[#This Row],[200D EMA]]</f>
        <v>-9.3953655969353581E-2</v>
      </c>
      <c r="V584">
        <v>0.56280689355381697</v>
      </c>
      <c r="W584">
        <v>568</v>
      </c>
      <c r="X584">
        <v>575.79999999999995</v>
      </c>
      <c r="Y584">
        <v>558.85</v>
      </c>
      <c r="Z584">
        <v>575.95000000000005</v>
      </c>
      <c r="AA584">
        <v>558.85</v>
      </c>
      <c r="AB584">
        <v>640</v>
      </c>
      <c r="AC584" s="1">
        <f>(Table2[[#This Row],[Close Price]]/Table2[[#This Row],[Day Low]])-1</f>
        <v>2.8169014084507005E-3</v>
      </c>
      <c r="AD584" s="1">
        <f>(Table2[[#This Row],[Day High]]/Table2[[#This Row],[Close Price]])-1</f>
        <v>1.0884831460673983E-2</v>
      </c>
      <c r="AE584" s="1">
        <f>(Table2[[#This Row],[Close Price]]/Table2[[#This Row],[Current Week Low]])-1</f>
        <v>1.923593092958753E-2</v>
      </c>
      <c r="AF584" s="1">
        <f>(Table2[[#This Row],[Current Week High]]/Table2[[#This Row],[Close Price]])-1</f>
        <v>1.1148174157303403E-2</v>
      </c>
      <c r="AG584" s="1">
        <f>(Table2[[#This Row],[Close Price]]/Table2[[#This Row],[Current Month Low]])-1</f>
        <v>1.923593092958753E-2</v>
      </c>
      <c r="AH584" s="1">
        <f>(Table2[[#This Row],[Current Month High]]/Table2[[#This Row],[Close Price]])-1</f>
        <v>0.12359550561797739</v>
      </c>
      <c r="AI584">
        <v>44.662921348314597</v>
      </c>
      <c r="AJ584">
        <v>12.959841348537401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-0.01</v>
      </c>
      <c r="AM584" t="s">
        <v>3146</v>
      </c>
      <c r="AN584">
        <v>-4.47</v>
      </c>
      <c r="AO584" t="s">
        <v>3146</v>
      </c>
      <c r="AP584">
        <v>4.6426889819021003E-2</v>
      </c>
      <c r="AQ584">
        <f>(Table2[[#This Row],[Sharpe Ratio]]-AVERAGE(Table2[Sharpe Ratio]))/_xlfn.STDEV.P(Table2[Sharpe Ratio])</f>
        <v>-0.12389862332359163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690</v>
      </c>
      <c r="AT584">
        <f>_xlfn.RANK.AVG(Table2[[#This Row],[6M Return vs Nifty Z-Score]],Table2[6M Return vs Nifty Z-Score])</f>
        <v>565</v>
      </c>
      <c r="AU584">
        <f>_xlfn.RANK.AVG(Table2[[#This Row],[Sharpe Ratio Z-Score]],Table2[Sharpe Ratio Z-Score])</f>
        <v>372</v>
      </c>
      <c r="AV584">
        <f>(Table2[[#This Row],[Rank 1Y]]+Table2[[#This Row],[Rank 6M]]+Table2[[#This Row],[Rank Sharpe]])/3</f>
        <v>542.33333333333337</v>
      </c>
    </row>
    <row r="585" spans="1:48" x14ac:dyDescent="0.3">
      <c r="A585" t="s">
        <v>469</v>
      </c>
      <c r="B585" t="s">
        <v>470</v>
      </c>
      <c r="C585" t="s">
        <v>3101</v>
      </c>
      <c r="D585" t="s">
        <v>34</v>
      </c>
      <c r="E585">
        <v>46724.030308758003</v>
      </c>
      <c r="F585">
        <v>102.63</v>
      </c>
      <c r="G585">
        <v>-21.156012707469099</v>
      </c>
      <c r="H585">
        <f>(Table2[[#This Row],[1Y Return vs Nifty]]-AVERAGE(Table2[1Y Return vs Nifty]))/_xlfn.STDEV.P(Table2[1Y Return vs Nifty])</f>
        <v>-0.71060576627192018</v>
      </c>
      <c r="I585">
        <v>-3.1092146319479501</v>
      </c>
      <c r="J585">
        <f>(Table2[[#This Row],[1M Return vs Nifty]]-AVERAGE(Table2[1M Return vs Nifty]))/_xlfn.STDEV.P(Table2[1M Return vs Nifty])</f>
        <v>-0.16485708996567441</v>
      </c>
      <c r="K585">
        <v>-42.1165026565982</v>
      </c>
      <c r="L585">
        <f>(Table2[[#This Row],[6M Return vs Nifty]]-AVERAGE(Table2[6M Return vs Nifty]))/_xlfn.STDEV.P(Table2[6M Return vs Nifty])</f>
        <v>-1.588403271165242</v>
      </c>
      <c r="M585">
        <v>-3.8730314108886299</v>
      </c>
      <c r="N585">
        <f>(Table2[[#This Row],[1W Return vs Nifty]]-AVERAGE(Table2[1W Return vs Nifty]))/_xlfn.STDEV.P(Table2[1W Return vs Nifty])</f>
        <v>0.11748436566192276</v>
      </c>
      <c r="O585">
        <v>103.83</v>
      </c>
      <c r="P585">
        <v>109.148847660014</v>
      </c>
      <c r="Q585">
        <v>116.496459605304</v>
      </c>
      <c r="R585">
        <v>50.750522561977498</v>
      </c>
      <c r="S585" s="1">
        <f>(Table2[[#This Row],[Close Price]]-Table2[[#This Row],[20D EMA]])/Table2[[#This Row],[20D EMA]]</f>
        <v>-1.1557353366079196E-2</v>
      </c>
      <c r="T585" s="1">
        <f>(Table2[[#This Row],[Close Price]]-Table2[[#This Row],[50D EMA]])/Table2[[#This Row],[50D EMA]]</f>
        <v>-5.972438371790656E-2</v>
      </c>
      <c r="U585" s="1">
        <f>(Table2[[#This Row],[Close Price]]-Table2[[#This Row],[200D EMA]])/Table2[[#This Row],[200D EMA]]</f>
        <v>-0.11902902158816053</v>
      </c>
      <c r="V585">
        <v>0.871192535894182</v>
      </c>
      <c r="W585">
        <v>99.51</v>
      </c>
      <c r="X585">
        <v>102.95</v>
      </c>
      <c r="Y585">
        <v>96.6</v>
      </c>
      <c r="Z585">
        <v>102.95</v>
      </c>
      <c r="AA585">
        <v>96</v>
      </c>
      <c r="AB585">
        <v>111.69</v>
      </c>
      <c r="AC585" s="1">
        <f>(Table2[[#This Row],[Close Price]]/Table2[[#This Row],[Day Low]])-1</f>
        <v>3.1353632800723341E-2</v>
      </c>
      <c r="AD585" s="1">
        <f>(Table2[[#This Row],[Day High]]/Table2[[#This Row],[Close Price]])-1</f>
        <v>3.1179966871286435E-3</v>
      </c>
      <c r="AE585" s="1">
        <f>(Table2[[#This Row],[Close Price]]/Table2[[#This Row],[Current Week Low]])-1</f>
        <v>6.2422360248447273E-2</v>
      </c>
      <c r="AF585" s="1">
        <f>(Table2[[#This Row],[Current Week High]]/Table2[[#This Row],[Close Price]])-1</f>
        <v>3.1179966871286435E-3</v>
      </c>
      <c r="AG585" s="1">
        <f>(Table2[[#This Row],[Close Price]]/Table2[[#This Row],[Current Month Low]])-1</f>
        <v>6.9062500000000027E-2</v>
      </c>
      <c r="AH585" s="1">
        <f>(Table2[[#This Row],[Current Month High]]/Table2[[#This Row],[Close Price]])-1</f>
        <v>8.8278281204326348E-2</v>
      </c>
      <c r="AI585">
        <v>53.902367728734198</v>
      </c>
      <c r="AJ585">
        <v>8.3738120380147691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-0.17</v>
      </c>
      <c r="AM585" t="s">
        <v>3146</v>
      </c>
      <c r="AN585">
        <v>-2.75</v>
      </c>
      <c r="AO585" t="s">
        <v>3146</v>
      </c>
      <c r="AP585">
        <v>5.3126792770895E-2</v>
      </c>
      <c r="AQ585">
        <f>(Table2[[#This Row],[Sharpe Ratio]]-AVERAGE(Table2[Sharpe Ratio]))/_xlfn.STDEV.P(Table2[Sharpe Ratio])</f>
        <v>-4.4265443044208534E-2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562</v>
      </c>
      <c r="AT585">
        <f>_xlfn.RANK.AVG(Table2[[#This Row],[6M Return vs Nifty Z-Score]],Table2[6M Return vs Nifty Z-Score])</f>
        <v>721</v>
      </c>
      <c r="AU585">
        <f>_xlfn.RANK.AVG(Table2[[#This Row],[Sharpe Ratio Z-Score]],Table2[Sharpe Ratio Z-Score])</f>
        <v>347</v>
      </c>
      <c r="AV585">
        <f>(Table2[[#This Row],[Rank 1Y]]+Table2[[#This Row],[Rank 6M]]+Table2[[#This Row],[Rank Sharpe]])/3</f>
        <v>543.33333333333337</v>
      </c>
    </row>
    <row r="586" spans="1:48" x14ac:dyDescent="0.3">
      <c r="A586" t="s">
        <v>674</v>
      </c>
      <c r="B586" t="s">
        <v>675</v>
      </c>
      <c r="C586" t="s">
        <v>3101</v>
      </c>
      <c r="D586" t="s">
        <v>54</v>
      </c>
      <c r="E586">
        <v>26410.064198650001</v>
      </c>
      <c r="F586">
        <v>339.55</v>
      </c>
      <c r="G586">
        <v>-32.2908911043668</v>
      </c>
      <c r="H586">
        <f>(Table2[[#This Row],[1Y Return vs Nifty]]-AVERAGE(Table2[1Y Return vs Nifty]))/_xlfn.STDEV.P(Table2[1Y Return vs Nifty])</f>
        <v>-0.90884875160508982</v>
      </c>
      <c r="I586">
        <v>-12.617827591160101</v>
      </c>
      <c r="J586">
        <f>(Table2[[#This Row],[1M Return vs Nifty]]-AVERAGE(Table2[1M Return vs Nifty]))/_xlfn.STDEV.P(Table2[1M Return vs Nifty])</f>
        <v>-1.264109340827382</v>
      </c>
      <c r="K586">
        <v>-38.608169916468903</v>
      </c>
      <c r="L586">
        <f>(Table2[[#This Row],[6M Return vs Nifty]]-AVERAGE(Table2[6M Return vs Nifty]))/_xlfn.STDEV.P(Table2[6M Return vs Nifty])</f>
        <v>-1.4618762688496874</v>
      </c>
      <c r="M586">
        <v>-15.715992629102599</v>
      </c>
      <c r="N586">
        <f>(Table2[[#This Row],[1W Return vs Nifty]]-AVERAGE(Table2[1W Return vs Nifty]))/_xlfn.STDEV.P(Table2[1W Return vs Nifty])</f>
        <v>-2.4604252099272599</v>
      </c>
      <c r="O586">
        <v>363.53</v>
      </c>
      <c r="P586">
        <v>379.31939544455901</v>
      </c>
      <c r="Q586">
        <v>405.79845898400703</v>
      </c>
      <c r="R586">
        <v>40.988606264561703</v>
      </c>
      <c r="S586" s="1">
        <f>(Table2[[#This Row],[Close Price]]-Table2[[#This Row],[20D EMA]])/Table2[[#This Row],[20D EMA]]</f>
        <v>-6.5964294556157571E-2</v>
      </c>
      <c r="T586" s="1">
        <f>(Table2[[#This Row],[Close Price]]-Table2[[#This Row],[50D EMA]])/Table2[[#This Row],[50D EMA]]</f>
        <v>-0.10484408633507815</v>
      </c>
      <c r="U586" s="1">
        <f>(Table2[[#This Row],[Close Price]]-Table2[[#This Row],[200D EMA]])/Table2[[#This Row],[200D EMA]]</f>
        <v>-0.16325458492344333</v>
      </c>
      <c r="V586">
        <v>1.99890001256973</v>
      </c>
      <c r="W586">
        <v>305.14999999999998</v>
      </c>
      <c r="X586">
        <v>349.4</v>
      </c>
      <c r="Y586">
        <v>270.05</v>
      </c>
      <c r="Z586">
        <v>349.4</v>
      </c>
      <c r="AA586">
        <v>270.05</v>
      </c>
      <c r="AB586">
        <v>407.65</v>
      </c>
      <c r="AC586" s="1">
        <f>(Table2[[#This Row],[Close Price]]/Table2[[#This Row],[Day Low]])-1</f>
        <v>0.11273144355235143</v>
      </c>
      <c r="AD586" s="1">
        <f>(Table2[[#This Row],[Day High]]/Table2[[#This Row],[Close Price]])-1</f>
        <v>2.9008982476807388E-2</v>
      </c>
      <c r="AE586" s="1">
        <f>(Table2[[#This Row],[Close Price]]/Table2[[#This Row],[Current Week Low]])-1</f>
        <v>0.25735974819477869</v>
      </c>
      <c r="AF586" s="1">
        <f>(Table2[[#This Row],[Current Week High]]/Table2[[#This Row],[Close Price]])-1</f>
        <v>2.9008982476807388E-2</v>
      </c>
      <c r="AG586" s="1">
        <f>(Table2[[#This Row],[Close Price]]/Table2[[#This Row],[Current Month Low]])-1</f>
        <v>0.25735974819477869</v>
      </c>
      <c r="AH586" s="1">
        <f>(Table2[[#This Row],[Current Month High]]/Table2[[#This Row],[Close Price]])-1</f>
        <v>0.20055956412899412</v>
      </c>
      <c r="AI586">
        <v>53.0555146517449</v>
      </c>
      <c r="AJ586">
        <v>25.7359748194778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-0.12</v>
      </c>
      <c r="AM586" t="s">
        <v>3146</v>
      </c>
      <c r="AN586">
        <v>-10.81</v>
      </c>
      <c r="AO586" t="s">
        <v>3146</v>
      </c>
      <c r="AP586">
        <v>7.1293137387861999E-2</v>
      </c>
      <c r="AQ586">
        <f>(Table2[[#This Row],[Sharpe Ratio]]-AVERAGE(Table2[Sharpe Ratio]))/_xlfn.STDEV.P(Table2[Sharpe Ratio])</f>
        <v>0.17165466897707082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629</v>
      </c>
      <c r="AT586">
        <f>_xlfn.RANK.AVG(Table2[[#This Row],[6M Return vs Nifty Z-Score]],Table2[6M Return vs Nifty Z-Score])</f>
        <v>710</v>
      </c>
      <c r="AU586">
        <f>_xlfn.RANK.AVG(Table2[[#This Row],[Sharpe Ratio Z-Score]],Table2[Sharpe Ratio Z-Score])</f>
        <v>294</v>
      </c>
      <c r="AV586">
        <f>(Table2[[#This Row],[Rank 1Y]]+Table2[[#This Row],[Rank 6M]]+Table2[[#This Row],[Rank Sharpe]])/3</f>
        <v>544.33333333333337</v>
      </c>
    </row>
    <row r="587" spans="1:48" x14ac:dyDescent="0.3">
      <c r="A587" t="s">
        <v>484</v>
      </c>
      <c r="B587" t="s">
        <v>485</v>
      </c>
      <c r="C587" t="s">
        <v>3109</v>
      </c>
      <c r="D587" t="s">
        <v>75</v>
      </c>
      <c r="E587">
        <v>43729.080998495003</v>
      </c>
      <c r="F587">
        <v>2328.65</v>
      </c>
      <c r="G587">
        <v>-5.0485758219196502</v>
      </c>
      <c r="H587">
        <f>(Table2[[#This Row],[1Y Return vs Nifty]]-AVERAGE(Table2[1Y Return vs Nifty]))/_xlfn.STDEV.P(Table2[1Y Return vs Nifty])</f>
        <v>-0.42383241676263483</v>
      </c>
      <c r="I587">
        <v>-1.37237918764301</v>
      </c>
      <c r="J587">
        <f>(Table2[[#This Row],[1M Return vs Nifty]]-AVERAGE(Table2[1M Return vs Nifty]))/_xlfn.STDEV.P(Table2[1M Return vs Nifty])</f>
        <v>3.593142458616732E-2</v>
      </c>
      <c r="K587">
        <v>-15.8437434309667</v>
      </c>
      <c r="L587">
        <f>(Table2[[#This Row],[6M Return vs Nifty]]-AVERAGE(Table2[6M Return vs Nifty]))/_xlfn.STDEV.P(Table2[6M Return vs Nifty])</f>
        <v>-0.64088383284224681</v>
      </c>
      <c r="M587">
        <v>-1.32981097979833</v>
      </c>
      <c r="N587">
        <f>(Table2[[#This Row],[1W Return vs Nifty]]-AVERAGE(Table2[1W Return vs Nifty]))/_xlfn.STDEV.P(Table2[1W Return vs Nifty])</f>
        <v>0.67107836815334276</v>
      </c>
      <c r="O587">
        <v>2320.8200000000002</v>
      </c>
      <c r="P587">
        <v>2378.4047088766902</v>
      </c>
      <c r="Q587">
        <v>2400.3083520867999</v>
      </c>
      <c r="R587">
        <v>56.513329336993799</v>
      </c>
      <c r="S587" s="1">
        <f>(Table2[[#This Row],[Close Price]]-Table2[[#This Row],[20D EMA]])/Table2[[#This Row],[20D EMA]]</f>
        <v>3.3738075335441467E-3</v>
      </c>
      <c r="T587" s="1">
        <f>(Table2[[#This Row],[Close Price]]-Table2[[#This Row],[50D EMA]])/Table2[[#This Row],[50D EMA]]</f>
        <v>-2.0919361911366632E-2</v>
      </c>
      <c r="U587" s="1">
        <f>(Table2[[#This Row],[Close Price]]-Table2[[#This Row],[200D EMA]])/Table2[[#This Row],[200D EMA]]</f>
        <v>-2.9853811084105463E-2</v>
      </c>
      <c r="V587">
        <v>0.90808101865885205</v>
      </c>
      <c r="W587">
        <v>2273.6999999999998</v>
      </c>
      <c r="X587">
        <v>2332.6999999999998</v>
      </c>
      <c r="Y587">
        <v>2201.25</v>
      </c>
      <c r="Z587">
        <v>2332.6999999999998</v>
      </c>
      <c r="AA587">
        <v>2187.5500000000002</v>
      </c>
      <c r="AB587">
        <v>2519.4</v>
      </c>
      <c r="AC587" s="1">
        <f>(Table2[[#This Row],[Close Price]]/Table2[[#This Row],[Day Low]])-1</f>
        <v>2.4167656243128111E-2</v>
      </c>
      <c r="AD587" s="1">
        <f>(Table2[[#This Row],[Day High]]/Table2[[#This Row],[Close Price]])-1</f>
        <v>1.7392051188456215E-3</v>
      </c>
      <c r="AE587" s="1">
        <f>(Table2[[#This Row],[Close Price]]/Table2[[#This Row],[Current Week Low]])-1</f>
        <v>5.7876206700738342E-2</v>
      </c>
      <c r="AF587" s="1">
        <f>(Table2[[#This Row],[Current Week High]]/Table2[[#This Row],[Close Price]])-1</f>
        <v>1.7392051188456215E-3</v>
      </c>
      <c r="AG587" s="1">
        <f>(Table2[[#This Row],[Close Price]]/Table2[[#This Row],[Current Month Low]])-1</f>
        <v>6.4501382825535414E-2</v>
      </c>
      <c r="AH587" s="1">
        <f>(Table2[[#This Row],[Current Month High]]/Table2[[#This Row],[Close Price]])-1</f>
        <v>8.1914413930818331E-2</v>
      </c>
      <c r="AI587">
        <v>22.130848345607902</v>
      </c>
      <c r="AJ587">
        <v>29.1541874653355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0.03</v>
      </c>
      <c r="AM587" t="s">
        <v>3147</v>
      </c>
      <c r="AN587">
        <v>0.7</v>
      </c>
      <c r="AO587" t="s">
        <v>3147</v>
      </c>
      <c r="AP587">
        <v>-3.9767212121857999E-2</v>
      </c>
      <c r="AQ587">
        <f>(Table2[[#This Row],[Sharpe Ratio]]-AVERAGE(Table2[Sharpe Ratio]))/_xlfn.STDEV.P(Table2[Sharpe Ratio])</f>
        <v>-1.148377710286735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460</v>
      </c>
      <c r="AT587">
        <f>_xlfn.RANK.AVG(Table2[[#This Row],[6M Return vs Nifty Z-Score]],Table2[6M Return vs Nifty Z-Score])</f>
        <v>540</v>
      </c>
      <c r="AU587">
        <f>_xlfn.RANK.AVG(Table2[[#This Row],[Sharpe Ratio Z-Score]],Table2[Sharpe Ratio Z-Score])</f>
        <v>638</v>
      </c>
      <c r="AV587">
        <f>(Table2[[#This Row],[Rank 1Y]]+Table2[[#This Row],[Rank 6M]]+Table2[[#This Row],[Rank Sharpe]])/3</f>
        <v>546</v>
      </c>
    </row>
    <row r="588" spans="1:48" x14ac:dyDescent="0.3">
      <c r="A588" t="s">
        <v>1353</v>
      </c>
      <c r="B588" t="s">
        <v>1354</v>
      </c>
      <c r="C588" t="s">
        <v>3115</v>
      </c>
      <c r="D588" t="s">
        <v>422</v>
      </c>
      <c r="E588">
        <v>8020.5557238399997</v>
      </c>
      <c r="F588">
        <v>201.28</v>
      </c>
      <c r="G588">
        <v>-28.039382939397601</v>
      </c>
      <c r="H588">
        <f>(Table2[[#This Row],[1Y Return vs Nifty]]-AVERAGE(Table2[1Y Return vs Nifty]))/_xlfn.STDEV.P(Table2[1Y Return vs Nifty])</f>
        <v>-0.83315581264792427</v>
      </c>
      <c r="I588">
        <v>-3.8300446982156502</v>
      </c>
      <c r="J588">
        <f>(Table2[[#This Row],[1M Return vs Nifty]]-AVERAGE(Table2[1M Return vs Nifty]))/_xlfn.STDEV.P(Table2[1M Return vs Nifty])</f>
        <v>-0.24818933581819844</v>
      </c>
      <c r="K588">
        <v>-27.508680729240702</v>
      </c>
      <c r="L588">
        <f>(Table2[[#This Row],[6M Return vs Nifty]]-AVERAGE(Table2[6M Return vs Nifty]))/_xlfn.STDEV.P(Table2[6M Return vs Nifty])</f>
        <v>-1.0615764118748501</v>
      </c>
      <c r="M588">
        <v>-6.54997556984718</v>
      </c>
      <c r="N588">
        <f>(Table2[[#This Row],[1W Return vs Nifty]]-AVERAGE(Table2[1W Return vs Nifty]))/_xlfn.STDEV.P(Table2[1W Return vs Nifty])</f>
        <v>-0.46521787016769872</v>
      </c>
      <c r="O588">
        <v>208.71</v>
      </c>
      <c r="P588">
        <v>217.415262944332</v>
      </c>
      <c r="Q588">
        <v>222.04577403085401</v>
      </c>
      <c r="R588">
        <v>39.643894226845703</v>
      </c>
      <c r="S588" s="1">
        <f>(Table2[[#This Row],[Close Price]]-Table2[[#This Row],[20D EMA]])/Table2[[#This Row],[20D EMA]]</f>
        <v>-3.5599635858368103E-2</v>
      </c>
      <c r="T588" s="1">
        <f>(Table2[[#This Row],[Close Price]]-Table2[[#This Row],[50D EMA]])/Table2[[#This Row],[50D EMA]]</f>
        <v>-7.4214030449478358E-2</v>
      </c>
      <c r="U588" s="1">
        <f>(Table2[[#This Row],[Close Price]]-Table2[[#This Row],[200D EMA]])/Table2[[#This Row],[200D EMA]]</f>
        <v>-9.3520239786092627E-2</v>
      </c>
      <c r="V588">
        <v>0.63575117599766195</v>
      </c>
      <c r="W588">
        <v>196.29</v>
      </c>
      <c r="X588">
        <v>202</v>
      </c>
      <c r="Y588">
        <v>192.4</v>
      </c>
      <c r="Z588">
        <v>202</v>
      </c>
      <c r="AA588">
        <v>192</v>
      </c>
      <c r="AB588">
        <v>224.95</v>
      </c>
      <c r="AC588" s="1">
        <f>(Table2[[#This Row],[Close Price]]/Table2[[#This Row],[Day Low]])-1</f>
        <v>2.5421570125834236E-2</v>
      </c>
      <c r="AD588" s="1">
        <f>(Table2[[#This Row],[Day High]]/Table2[[#This Row],[Close Price]])-1</f>
        <v>3.5771065182830242E-3</v>
      </c>
      <c r="AE588" s="1">
        <f>(Table2[[#This Row],[Close Price]]/Table2[[#This Row],[Current Week Low]])-1</f>
        <v>4.6153846153846212E-2</v>
      </c>
      <c r="AF588" s="1">
        <f>(Table2[[#This Row],[Current Week High]]/Table2[[#This Row],[Close Price]])-1</f>
        <v>3.5771065182830242E-3</v>
      </c>
      <c r="AG588" s="1">
        <f>(Table2[[#This Row],[Close Price]]/Table2[[#This Row],[Current Month Low]])-1</f>
        <v>4.8333333333333339E-2</v>
      </c>
      <c r="AH588" s="1">
        <f>(Table2[[#This Row],[Current Month High]]/Table2[[#This Row],[Close Price]])-1</f>
        <v>0.1175973767885532</v>
      </c>
      <c r="AI588">
        <v>60.100357710651799</v>
      </c>
      <c r="AJ588">
        <v>12.3841429369067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-0.09</v>
      </c>
      <c r="AM588" t="s">
        <v>3146</v>
      </c>
      <c r="AN588">
        <v>-5.76</v>
      </c>
      <c r="AO588" t="s">
        <v>3146</v>
      </c>
      <c r="AP588">
        <v>4.3757092503493002E-2</v>
      </c>
      <c r="AQ588">
        <f>(Table2[[#This Row],[Sharpe Ratio]]-AVERAGE(Table2[Sharpe Ratio]))/_xlfn.STDEV.P(Table2[Sharpe Ratio])</f>
        <v>-0.15563109056438768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601</v>
      </c>
      <c r="AT588">
        <f>_xlfn.RANK.AVG(Table2[[#This Row],[6M Return vs Nifty Z-Score]],Table2[6M Return vs Nifty Z-Score])</f>
        <v>649</v>
      </c>
      <c r="AU588">
        <f>_xlfn.RANK.AVG(Table2[[#This Row],[Sharpe Ratio Z-Score]],Table2[Sharpe Ratio Z-Score])</f>
        <v>388</v>
      </c>
      <c r="AV588">
        <f>(Table2[[#This Row],[Rank 1Y]]+Table2[[#This Row],[Rank 6M]]+Table2[[#This Row],[Rank Sharpe]])/3</f>
        <v>546</v>
      </c>
    </row>
    <row r="589" spans="1:48" x14ac:dyDescent="0.3">
      <c r="A589" t="s">
        <v>1241</v>
      </c>
      <c r="B589" t="s">
        <v>1242</v>
      </c>
      <c r="C589" t="s">
        <v>3111</v>
      </c>
      <c r="D589" t="s">
        <v>799</v>
      </c>
      <c r="E589">
        <v>9061.4704994750009</v>
      </c>
      <c r="F589">
        <v>7026.55</v>
      </c>
      <c r="G589">
        <v>-46.020907878767403</v>
      </c>
      <c r="H589">
        <f>(Table2[[#This Row],[1Y Return vs Nifty]]-AVERAGE(Table2[1Y Return vs Nifty]))/_xlfn.STDEV.P(Table2[1Y Return vs Nifty])</f>
        <v>-1.1532950236712507</v>
      </c>
      <c r="I589">
        <v>-6.8699131255347297</v>
      </c>
      <c r="J589">
        <f>(Table2[[#This Row],[1M Return vs Nifty]]-AVERAGE(Table2[1M Return vs Nifty]))/_xlfn.STDEV.P(Table2[1M Return vs Nifty])</f>
        <v>-0.59961621851790292</v>
      </c>
      <c r="K589">
        <v>-10.6371392609075</v>
      </c>
      <c r="L589">
        <f>(Table2[[#This Row],[6M Return vs Nifty]]-AVERAGE(Table2[6M Return vs Nifty]))/_xlfn.STDEV.P(Table2[6M Return vs Nifty])</f>
        <v>-0.4531091641667272</v>
      </c>
      <c r="M589">
        <v>-8.4451876539004598</v>
      </c>
      <c r="N589">
        <f>(Table2[[#This Row],[1W Return vs Nifty]]-AVERAGE(Table2[1W Return vs Nifty]))/_xlfn.STDEV.P(Table2[1W Return vs Nifty])</f>
        <v>-0.87775703915014081</v>
      </c>
      <c r="O589">
        <v>7618.04</v>
      </c>
      <c r="P589">
        <v>8128.48847793001</v>
      </c>
      <c r="Q589">
        <v>8165.61161576007</v>
      </c>
      <c r="R589">
        <v>16.195506088255801</v>
      </c>
      <c r="S589" s="1">
        <f>(Table2[[#This Row],[Close Price]]-Table2[[#This Row],[20D EMA]])/Table2[[#This Row],[20D EMA]]</f>
        <v>-7.7643330830502302E-2</v>
      </c>
      <c r="T589" s="1">
        <f>(Table2[[#This Row],[Close Price]]-Table2[[#This Row],[50D EMA]])/Table2[[#This Row],[50D EMA]]</f>
        <v>-0.13556499230108129</v>
      </c>
      <c r="U589" s="1">
        <f>(Table2[[#This Row],[Close Price]]-Table2[[#This Row],[200D EMA]])/Table2[[#This Row],[200D EMA]]</f>
        <v>-0.13949495388215863</v>
      </c>
      <c r="V589">
        <v>0.41667714995238297</v>
      </c>
      <c r="W589">
        <v>6963.45</v>
      </c>
      <c r="X589">
        <v>7104.7</v>
      </c>
      <c r="Y589">
        <v>6895</v>
      </c>
      <c r="Z589">
        <v>7104.7</v>
      </c>
      <c r="AA589">
        <v>6874.75</v>
      </c>
      <c r="AB589">
        <v>8272.7999999999993</v>
      </c>
      <c r="AC589" s="1">
        <f>(Table2[[#This Row],[Close Price]]/Table2[[#This Row],[Day Low]])-1</f>
        <v>9.0616002125383233E-3</v>
      </c>
      <c r="AD589" s="1">
        <f>(Table2[[#This Row],[Day High]]/Table2[[#This Row],[Close Price]])-1</f>
        <v>1.1122101173406618E-2</v>
      </c>
      <c r="AE589" s="1">
        <f>(Table2[[#This Row],[Close Price]]/Table2[[#This Row],[Current Week Low]])-1</f>
        <v>1.9079042784626576E-2</v>
      </c>
      <c r="AF589" s="1">
        <f>(Table2[[#This Row],[Current Week High]]/Table2[[#This Row],[Close Price]])-1</f>
        <v>1.1122101173406618E-2</v>
      </c>
      <c r="AG589" s="1">
        <f>(Table2[[#This Row],[Close Price]]/Table2[[#This Row],[Current Month Low]])-1</f>
        <v>2.2080802938288624E-2</v>
      </c>
      <c r="AH589" s="1">
        <f>(Table2[[#This Row],[Current Month High]]/Table2[[#This Row],[Close Price]])-1</f>
        <v>0.1773630017576191</v>
      </c>
      <c r="AI589">
        <v>53.559712803580702</v>
      </c>
      <c r="AJ589">
        <v>6.6050188129627303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-0.3</v>
      </c>
      <c r="AM589" t="s">
        <v>3146</v>
      </c>
      <c r="AN589">
        <v>-11.05</v>
      </c>
      <c r="AO589" t="s">
        <v>3146</v>
      </c>
      <c r="AP589">
        <v>1.1324364512283001E-2</v>
      </c>
      <c r="AQ589">
        <f>(Table2[[#This Row],[Sharpe Ratio]]-AVERAGE(Table2[Sharpe Ratio]))/_xlfn.STDEV.P(Table2[Sharpe Ratio])</f>
        <v>-0.54111746158022755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688</v>
      </c>
      <c r="AT589">
        <f>_xlfn.RANK.AVG(Table2[[#This Row],[6M Return vs Nifty Z-Score]],Table2[6M Return vs Nifty Z-Score])</f>
        <v>484</v>
      </c>
      <c r="AU589">
        <f>_xlfn.RANK.AVG(Table2[[#This Row],[Sharpe Ratio Z-Score]],Table2[Sharpe Ratio Z-Score])</f>
        <v>471</v>
      </c>
      <c r="AV589">
        <f>(Table2[[#This Row],[Rank 1Y]]+Table2[[#This Row],[Rank 6M]]+Table2[[#This Row],[Rank Sharpe]])/3</f>
        <v>547.66666666666663</v>
      </c>
    </row>
    <row r="590" spans="1:48" x14ac:dyDescent="0.3">
      <c r="A590" t="s">
        <v>378</v>
      </c>
      <c r="B590" t="s">
        <v>379</v>
      </c>
      <c r="C590" t="s">
        <v>3111</v>
      </c>
      <c r="D590" t="s">
        <v>91</v>
      </c>
      <c r="E590">
        <v>63594.174472949999</v>
      </c>
      <c r="F590">
        <v>545.5</v>
      </c>
      <c r="G590">
        <v>-28.499259806003401</v>
      </c>
      <c r="H590">
        <f>(Table2[[#This Row],[1Y Return vs Nifty]]-AVERAGE(Table2[1Y Return vs Nifty]))/_xlfn.STDEV.P(Table2[1Y Return vs Nifty])</f>
        <v>-0.84134336168725621</v>
      </c>
      <c r="I590">
        <v>-5.7852159721759699</v>
      </c>
      <c r="J590">
        <f>(Table2[[#This Row],[1M Return vs Nifty]]-AVERAGE(Table2[1M Return vs Nifty]))/_xlfn.STDEV.P(Table2[1M Return vs Nifty])</f>
        <v>-0.47421877175594135</v>
      </c>
      <c r="K590">
        <v>0.10611813964755901</v>
      </c>
      <c r="L590">
        <f>(Table2[[#This Row],[6M Return vs Nifty]]-AVERAGE(Table2[6M Return vs Nifty]))/_xlfn.STDEV.P(Table2[6M Return vs Nifty])</f>
        <v>-6.5656703216135398E-2</v>
      </c>
      <c r="M590">
        <v>-3.1133713943585901</v>
      </c>
      <c r="N590">
        <f>(Table2[[#This Row],[1W Return vs Nifty]]-AVERAGE(Table2[1W Return vs Nifty]))/_xlfn.STDEV.P(Table2[1W Return vs Nifty])</f>
        <v>0.28284291026250719</v>
      </c>
      <c r="O590">
        <v>561.72</v>
      </c>
      <c r="P590">
        <v>569.76822959797198</v>
      </c>
      <c r="Q590">
        <v>554.43441906956298</v>
      </c>
      <c r="R590">
        <v>39.2933276497603</v>
      </c>
      <c r="S590" s="1">
        <f>(Table2[[#This Row],[Close Price]]-Table2[[#This Row],[20D EMA]])/Table2[[#This Row],[20D EMA]]</f>
        <v>-2.8875596382539389E-2</v>
      </c>
      <c r="T590" s="1">
        <f>(Table2[[#This Row],[Close Price]]-Table2[[#This Row],[50D EMA]])/Table2[[#This Row],[50D EMA]]</f>
        <v>-4.2593160406812478E-2</v>
      </c>
      <c r="U590" s="1">
        <f>(Table2[[#This Row],[Close Price]]-Table2[[#This Row],[200D EMA]])/Table2[[#This Row],[200D EMA]]</f>
        <v>-1.6114474069911608E-2</v>
      </c>
      <c r="V590">
        <v>0.58564258870443597</v>
      </c>
      <c r="W590">
        <v>531.04999999999995</v>
      </c>
      <c r="X590">
        <v>548.95000000000005</v>
      </c>
      <c r="Y590">
        <v>531.04999999999995</v>
      </c>
      <c r="Z590">
        <v>548.95000000000005</v>
      </c>
      <c r="AA590">
        <v>530.4</v>
      </c>
      <c r="AB590">
        <v>624</v>
      </c>
      <c r="AC590" s="1">
        <f>(Table2[[#This Row],[Close Price]]/Table2[[#This Row],[Day Low]])-1</f>
        <v>2.7210243856510719E-2</v>
      </c>
      <c r="AD590" s="1">
        <f>(Table2[[#This Row],[Day High]]/Table2[[#This Row],[Close Price]])-1</f>
        <v>6.3244729605866912E-3</v>
      </c>
      <c r="AE590" s="1">
        <f>(Table2[[#This Row],[Close Price]]/Table2[[#This Row],[Current Week Low]])-1</f>
        <v>2.7210243856510719E-2</v>
      </c>
      <c r="AF590" s="1">
        <f>(Table2[[#This Row],[Current Week High]]/Table2[[#This Row],[Close Price]])-1</f>
        <v>6.3244729605866912E-3</v>
      </c>
      <c r="AG590" s="1">
        <f>(Table2[[#This Row],[Close Price]]/Table2[[#This Row],[Current Month Low]])-1</f>
        <v>2.8469079939668296E-2</v>
      </c>
      <c r="AH590" s="1">
        <f>(Table2[[#This Row],[Current Month High]]/Table2[[#This Row],[Close Price]])-1</f>
        <v>0.14390467461044909</v>
      </c>
      <c r="AI590">
        <v>15.398716773602199</v>
      </c>
      <c r="AJ590">
        <v>24.259681093394001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7.0000000000000007E-2</v>
      </c>
      <c r="AM590" t="s">
        <v>3147</v>
      </c>
      <c r="AN590">
        <v>-4.5599999999999996</v>
      </c>
      <c r="AO590" t="s">
        <v>3146</v>
      </c>
      <c r="AP590">
        <v>-7.6742368898347998E-2</v>
      </c>
      <c r="AQ590">
        <f>(Table2[[#This Row],[Sharpe Ratio]]-AVERAGE(Table2[Sharpe Ratio]))/_xlfn.STDEV.P(Table2[Sharpe Ratio])</f>
        <v>-1.5878541245857067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604</v>
      </c>
      <c r="AT590">
        <f>_xlfn.RANK.AVG(Table2[[#This Row],[6M Return vs Nifty Z-Score]],Table2[6M Return vs Nifty Z-Score])</f>
        <v>350</v>
      </c>
      <c r="AU590">
        <f>_xlfn.RANK.AVG(Table2[[#This Row],[Sharpe Ratio Z-Score]],Table2[Sharpe Ratio Z-Score])</f>
        <v>690</v>
      </c>
      <c r="AV590">
        <f>(Table2[[#This Row],[Rank 1Y]]+Table2[[#This Row],[Rank 6M]]+Table2[[#This Row],[Rank Sharpe]])/3</f>
        <v>548</v>
      </c>
    </row>
    <row r="591" spans="1:48" x14ac:dyDescent="0.3">
      <c r="A591" t="s">
        <v>664</v>
      </c>
      <c r="B591" t="s">
        <v>665</v>
      </c>
      <c r="C591" t="s">
        <v>3107</v>
      </c>
      <c r="D591" t="s">
        <v>569</v>
      </c>
      <c r="E591">
        <v>27070.443867635899</v>
      </c>
      <c r="F591">
        <v>61.23</v>
      </c>
      <c r="G591">
        <v>-26.5732516183973</v>
      </c>
      <c r="H591">
        <f>(Table2[[#This Row],[1Y Return vs Nifty]]-AVERAGE(Table2[1Y Return vs Nifty]))/_xlfn.STDEV.P(Table2[1Y Return vs Nifty])</f>
        <v>-0.807053125253822</v>
      </c>
      <c r="I591">
        <v>-6.8359860238142103</v>
      </c>
      <c r="J591">
        <f>(Table2[[#This Row],[1M Return vs Nifty]]-AVERAGE(Table2[1M Return vs Nifty]))/_xlfn.STDEV.P(Table2[1M Return vs Nifty])</f>
        <v>-0.59569404363377709</v>
      </c>
      <c r="K591">
        <v>-20.015515238745401</v>
      </c>
      <c r="L591">
        <f>(Table2[[#This Row],[6M Return vs Nifty]]-AVERAGE(Table2[6M Return vs Nifty]))/_xlfn.STDEV.P(Table2[6M Return vs Nifty])</f>
        <v>-0.79133757263299653</v>
      </c>
      <c r="M591">
        <v>-2.0071678507538899</v>
      </c>
      <c r="N591">
        <f>(Table2[[#This Row],[1W Return vs Nifty]]-AVERAGE(Table2[1W Return vs Nifty]))/_xlfn.STDEV.P(Table2[1W Return vs Nifty])</f>
        <v>0.52363511206617952</v>
      </c>
      <c r="O591">
        <v>64.75</v>
      </c>
      <c r="P591">
        <v>67.346649208427195</v>
      </c>
      <c r="Q591">
        <v>67.878355489383296</v>
      </c>
      <c r="R591">
        <v>17.662126240334199</v>
      </c>
      <c r="S591" s="1">
        <f>(Table2[[#This Row],[Close Price]]-Table2[[#This Row],[20D EMA]])/Table2[[#This Row],[20D EMA]]</f>
        <v>-5.4362934362934413E-2</v>
      </c>
      <c r="T591" s="1">
        <f>(Table2[[#This Row],[Close Price]]-Table2[[#This Row],[50D EMA]])/Table2[[#This Row],[50D EMA]]</f>
        <v>-9.0823363601908971E-2</v>
      </c>
      <c r="U591" s="1">
        <f>(Table2[[#This Row],[Close Price]]-Table2[[#This Row],[200D EMA]])/Table2[[#This Row],[200D EMA]]</f>
        <v>-9.7945146747451084E-2</v>
      </c>
      <c r="V591">
        <v>1.0763088184466501</v>
      </c>
      <c r="W591">
        <v>61.02</v>
      </c>
      <c r="X591">
        <v>62.69</v>
      </c>
      <c r="Y591">
        <v>60.85</v>
      </c>
      <c r="Z591">
        <v>63</v>
      </c>
      <c r="AA591">
        <v>60.85</v>
      </c>
      <c r="AB591">
        <v>71.86</v>
      </c>
      <c r="AC591" s="1">
        <f>(Table2[[#This Row],[Close Price]]/Table2[[#This Row],[Day Low]])-1</f>
        <v>3.4414945919369888E-3</v>
      </c>
      <c r="AD591" s="1">
        <f>(Table2[[#This Row],[Day High]]/Table2[[#This Row],[Close Price]])-1</f>
        <v>2.3844520659807245E-2</v>
      </c>
      <c r="AE591" s="1">
        <f>(Table2[[#This Row],[Close Price]]/Table2[[#This Row],[Current Week Low]])-1</f>
        <v>6.2448644207064863E-3</v>
      </c>
      <c r="AF591" s="1">
        <f>(Table2[[#This Row],[Current Week High]]/Table2[[#This Row],[Close Price]])-1</f>
        <v>2.8907398334149903E-2</v>
      </c>
      <c r="AG591" s="1">
        <f>(Table2[[#This Row],[Close Price]]/Table2[[#This Row],[Current Month Low]])-1</f>
        <v>6.2448644207064863E-3</v>
      </c>
      <c r="AH591" s="1">
        <f>(Table2[[#This Row],[Current Month High]]/Table2[[#This Row],[Close Price]])-1</f>
        <v>0.17360770863955577</v>
      </c>
      <c r="AI591">
        <v>30.654907724971402</v>
      </c>
      <c r="AJ591">
        <v>5.8426966292134797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-0.17</v>
      </c>
      <c r="AM591" t="s">
        <v>3146</v>
      </c>
      <c r="AN591">
        <v>-7.13</v>
      </c>
      <c r="AO591" t="s">
        <v>3146</v>
      </c>
      <c r="AP591">
        <v>1.2296378284877001E-2</v>
      </c>
      <c r="AQ591">
        <f>(Table2[[#This Row],[Sharpe Ratio]]-AVERAGE(Table2[Sharpe Ratio]))/_xlfn.STDEV.P(Table2[Sharpe Ratio])</f>
        <v>-0.52956437662615807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593</v>
      </c>
      <c r="AT591">
        <f>_xlfn.RANK.AVG(Table2[[#This Row],[6M Return vs Nifty Z-Score]],Table2[6M Return vs Nifty Z-Score])</f>
        <v>584</v>
      </c>
      <c r="AU591">
        <f>_xlfn.RANK.AVG(Table2[[#This Row],[Sharpe Ratio Z-Score]],Table2[Sharpe Ratio Z-Score])</f>
        <v>467</v>
      </c>
      <c r="AV591">
        <f>(Table2[[#This Row],[Rank 1Y]]+Table2[[#This Row],[Rank 6M]]+Table2[[#This Row],[Rank Sharpe]])/3</f>
        <v>548</v>
      </c>
    </row>
    <row r="592" spans="1:48" x14ac:dyDescent="0.3">
      <c r="A592" t="s">
        <v>488</v>
      </c>
      <c r="B592" t="s">
        <v>489</v>
      </c>
      <c r="C592" t="s">
        <v>3103</v>
      </c>
      <c r="D592" t="s">
        <v>128</v>
      </c>
      <c r="E592">
        <v>43578.223625649996</v>
      </c>
      <c r="F592">
        <v>335.3</v>
      </c>
      <c r="G592">
        <v>-26.445541337337499</v>
      </c>
      <c r="H592">
        <f>(Table2[[#This Row],[1Y Return vs Nifty]]-AVERAGE(Table2[1Y Return vs Nifty]))/_xlfn.STDEV.P(Table2[1Y Return vs Nifty])</f>
        <v>-0.80477939881760985</v>
      </c>
      <c r="I592">
        <v>0.79252719277380201</v>
      </c>
      <c r="J592">
        <f>(Table2[[#This Row],[1M Return vs Nifty]]-AVERAGE(Table2[1M Return vs Nifty]))/_xlfn.STDEV.P(Table2[1M Return vs Nifty])</f>
        <v>0.28620748711876542</v>
      </c>
      <c r="K592">
        <v>-10.340527732940901</v>
      </c>
      <c r="L592">
        <f>(Table2[[#This Row],[6M Return vs Nifty]]-AVERAGE(Table2[6M Return vs Nifty]))/_xlfn.STDEV.P(Table2[6M Return vs Nifty])</f>
        <v>-0.44241195547366952</v>
      </c>
      <c r="M592">
        <v>-0.101586063321724</v>
      </c>
      <c r="N592">
        <f>(Table2[[#This Row],[1W Return vs Nifty]]-AVERAGE(Table2[1W Return vs Nifty]))/_xlfn.STDEV.P(Table2[1W Return vs Nifty])</f>
        <v>0.93843150009577481</v>
      </c>
      <c r="O592">
        <v>333.28</v>
      </c>
      <c r="P592">
        <v>342.25265522732798</v>
      </c>
      <c r="Q592">
        <v>352.76988535028198</v>
      </c>
      <c r="R592">
        <v>54.936267502488299</v>
      </c>
      <c r="S592" s="1">
        <f>(Table2[[#This Row],[Close Price]]-Table2[[#This Row],[20D EMA]])/Table2[[#This Row],[20D EMA]]</f>
        <v>6.0609697551609418E-3</v>
      </c>
      <c r="T592" s="1">
        <f>(Table2[[#This Row],[Close Price]]-Table2[[#This Row],[50D EMA]])/Table2[[#This Row],[50D EMA]]</f>
        <v>-2.031439382905572E-2</v>
      </c>
      <c r="U592" s="1">
        <f>(Table2[[#This Row],[Close Price]]-Table2[[#This Row],[200D EMA]])/Table2[[#This Row],[200D EMA]]</f>
        <v>-4.9522042769992371E-2</v>
      </c>
      <c r="V592">
        <v>0.48036323603158099</v>
      </c>
      <c r="W592">
        <v>325.60000000000002</v>
      </c>
      <c r="X592">
        <v>336.4</v>
      </c>
      <c r="Y592">
        <v>316.2</v>
      </c>
      <c r="Z592">
        <v>336.4</v>
      </c>
      <c r="AA592">
        <v>310.2</v>
      </c>
      <c r="AB592">
        <v>355.75</v>
      </c>
      <c r="AC592" s="1">
        <f>(Table2[[#This Row],[Close Price]]/Table2[[#This Row],[Day Low]])-1</f>
        <v>2.9791154791154684E-2</v>
      </c>
      <c r="AD592" s="1">
        <f>(Table2[[#This Row],[Day High]]/Table2[[#This Row],[Close Price]])-1</f>
        <v>3.2806441992245805E-3</v>
      </c>
      <c r="AE592" s="1">
        <f>(Table2[[#This Row],[Close Price]]/Table2[[#This Row],[Current Week Low]])-1</f>
        <v>6.0404807084124101E-2</v>
      </c>
      <c r="AF592" s="1">
        <f>(Table2[[#This Row],[Current Week High]]/Table2[[#This Row],[Close Price]])-1</f>
        <v>3.2806441992245805E-3</v>
      </c>
      <c r="AG592" s="1">
        <f>(Table2[[#This Row],[Close Price]]/Table2[[#This Row],[Current Month Low]])-1</f>
        <v>8.0915538362346995E-2</v>
      </c>
      <c r="AH592" s="1">
        <f>(Table2[[#This Row],[Current Month High]]/Table2[[#This Row],[Close Price]])-1</f>
        <v>6.0990158067402378E-2</v>
      </c>
      <c r="AI592">
        <v>22.427676707426102</v>
      </c>
      <c r="AJ592">
        <v>17.319804058782299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-0.09</v>
      </c>
      <c r="AM592" t="s">
        <v>3146</v>
      </c>
      <c r="AN592">
        <v>-0.64</v>
      </c>
      <c r="AO592" t="s">
        <v>3146</v>
      </c>
      <c r="AP592">
        <v>-1.0708483290192E-2</v>
      </c>
      <c r="AQ592">
        <f>(Table2[[#This Row],[Sharpe Ratio]]-AVERAGE(Table2[Sharpe Ratio]))/_xlfn.STDEV.P(Table2[Sharpe Ratio])</f>
        <v>-0.80299375347964164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592</v>
      </c>
      <c r="AT592">
        <f>_xlfn.RANK.AVG(Table2[[#This Row],[6M Return vs Nifty Z-Score]],Table2[6M Return vs Nifty Z-Score])</f>
        <v>479</v>
      </c>
      <c r="AU592">
        <f>_xlfn.RANK.AVG(Table2[[#This Row],[Sharpe Ratio Z-Score]],Table2[Sharpe Ratio Z-Score])</f>
        <v>579</v>
      </c>
      <c r="AV592">
        <f>(Table2[[#This Row],[Rank 1Y]]+Table2[[#This Row],[Rank 6M]]+Table2[[#This Row],[Rank Sharpe]])/3</f>
        <v>550</v>
      </c>
    </row>
    <row r="593" spans="1:48" x14ac:dyDescent="0.3">
      <c r="A593" t="s">
        <v>1063</v>
      </c>
      <c r="B593" t="s">
        <v>1064</v>
      </c>
      <c r="C593" t="s">
        <v>3117</v>
      </c>
      <c r="D593" t="s">
        <v>1065</v>
      </c>
      <c r="E593">
        <v>12123.204141516</v>
      </c>
      <c r="F593">
        <v>78.62</v>
      </c>
      <c r="G593">
        <v>-14.8407345226128</v>
      </c>
      <c r="H593">
        <f>(Table2[[#This Row],[1Y Return vs Nifty]]-AVERAGE(Table2[1Y Return vs Nifty]))/_xlfn.STDEV.P(Table2[1Y Return vs Nifty])</f>
        <v>-0.59816990878431953</v>
      </c>
      <c r="I593">
        <v>-0.70010427537777897</v>
      </c>
      <c r="J593">
        <f>(Table2[[#This Row],[1M Return vs Nifty]]-AVERAGE(Table2[1M Return vs Nifty]))/_xlfn.STDEV.P(Table2[1M Return vs Nifty])</f>
        <v>0.11365040564843186</v>
      </c>
      <c r="K593">
        <v>-19.466982923357801</v>
      </c>
      <c r="L593">
        <f>(Table2[[#This Row],[6M Return vs Nifty]]-AVERAGE(Table2[6M Return vs Nifty]))/_xlfn.STDEV.P(Table2[6M Return vs Nifty])</f>
        <v>-0.77155491383745556</v>
      </c>
      <c r="M593">
        <v>-3.7044784812893301</v>
      </c>
      <c r="N593">
        <f>(Table2[[#This Row],[1W Return vs Nifty]]-AVERAGE(Table2[1W Return vs Nifty]))/_xlfn.STDEV.P(Table2[1W Return vs Nifty])</f>
        <v>0.15417402487818196</v>
      </c>
      <c r="O593">
        <v>80.12</v>
      </c>
      <c r="P593">
        <v>83.543472934025004</v>
      </c>
      <c r="Q593">
        <v>85.932965469111807</v>
      </c>
      <c r="R593">
        <v>47.457319998463099</v>
      </c>
      <c r="S593" s="1">
        <f>(Table2[[#This Row],[Close Price]]-Table2[[#This Row],[20D EMA]])/Table2[[#This Row],[20D EMA]]</f>
        <v>-1.8721917124313529E-2</v>
      </c>
      <c r="T593" s="1">
        <f>(Table2[[#This Row],[Close Price]]-Table2[[#This Row],[50D EMA]])/Table2[[#This Row],[50D EMA]]</f>
        <v>-5.893306515893957E-2</v>
      </c>
      <c r="U593" s="1">
        <f>(Table2[[#This Row],[Close Price]]-Table2[[#This Row],[200D EMA]])/Table2[[#This Row],[200D EMA]]</f>
        <v>-8.5100815841627306E-2</v>
      </c>
      <c r="V593">
        <v>1.04875414689346</v>
      </c>
      <c r="W593">
        <v>76.599999999999994</v>
      </c>
      <c r="X593">
        <v>78.97</v>
      </c>
      <c r="Y593">
        <v>76</v>
      </c>
      <c r="Z593">
        <v>78.97</v>
      </c>
      <c r="AA593">
        <v>72.510000000000005</v>
      </c>
      <c r="AB593">
        <v>88.62</v>
      </c>
      <c r="AC593" s="1">
        <f>(Table2[[#This Row],[Close Price]]/Table2[[#This Row],[Day Low]])-1</f>
        <v>2.6370757180156801E-2</v>
      </c>
      <c r="AD593" s="1">
        <f>(Table2[[#This Row],[Day High]]/Table2[[#This Row],[Close Price]])-1</f>
        <v>4.4517934367844791E-3</v>
      </c>
      <c r="AE593" s="1">
        <f>(Table2[[#This Row],[Close Price]]/Table2[[#This Row],[Current Week Low]])-1</f>
        <v>3.4473684210526434E-2</v>
      </c>
      <c r="AF593" s="1">
        <f>(Table2[[#This Row],[Current Week High]]/Table2[[#This Row],[Close Price]])-1</f>
        <v>4.4517934367844791E-3</v>
      </c>
      <c r="AG593" s="1">
        <f>(Table2[[#This Row],[Close Price]]/Table2[[#This Row],[Current Month Low]])-1</f>
        <v>8.4264239415253073E-2</v>
      </c>
      <c r="AH593" s="1">
        <f>(Table2[[#This Row],[Current Month High]]/Table2[[#This Row],[Close Price]])-1</f>
        <v>0.12719409819384375</v>
      </c>
      <c r="AI593">
        <v>72.602391249045994</v>
      </c>
      <c r="AJ593">
        <v>17.8710644677661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-0.15</v>
      </c>
      <c r="AM593" t="s">
        <v>3146</v>
      </c>
      <c r="AN593">
        <v>-3.37</v>
      </c>
      <c r="AO593" t="s">
        <v>3146</v>
      </c>
      <c r="AP593">
        <v>-9.7582040921000005E-4</v>
      </c>
      <c r="AQ593">
        <f>(Table2[[#This Row],[Sharpe Ratio]]-AVERAGE(Table2[Sharpe Ratio]))/_xlfn.STDEV.P(Table2[Sharpe Ratio])</f>
        <v>-0.68731403343490338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519</v>
      </c>
      <c r="AT593">
        <f>_xlfn.RANK.AVG(Table2[[#This Row],[6M Return vs Nifty Z-Score]],Table2[6M Return vs Nifty Z-Score])</f>
        <v>579</v>
      </c>
      <c r="AU593">
        <f>_xlfn.RANK.AVG(Table2[[#This Row],[Sharpe Ratio Z-Score]],Table2[Sharpe Ratio Z-Score])</f>
        <v>552</v>
      </c>
      <c r="AV593">
        <f>(Table2[[#This Row],[Rank 1Y]]+Table2[[#This Row],[Rank 6M]]+Table2[[#This Row],[Rank Sharpe]])/3</f>
        <v>550</v>
      </c>
    </row>
    <row r="594" spans="1:48" x14ac:dyDescent="0.3">
      <c r="A594" t="s">
        <v>1235</v>
      </c>
      <c r="B594" t="s">
        <v>1236</v>
      </c>
      <c r="C594" t="s">
        <v>3101</v>
      </c>
      <c r="D594" t="s">
        <v>144</v>
      </c>
      <c r="E594">
        <v>9119.4813347929994</v>
      </c>
      <c r="F594">
        <v>84.79</v>
      </c>
      <c r="G594">
        <v>-26.9693100528239</v>
      </c>
      <c r="H594">
        <f>(Table2[[#This Row],[1Y Return vs Nifty]]-AVERAGE(Table2[1Y Return vs Nifty]))/_xlfn.STDEV.P(Table2[1Y Return vs Nifty])</f>
        <v>-0.81410446462264574</v>
      </c>
      <c r="I594">
        <v>-6.4746635596258697</v>
      </c>
      <c r="J594">
        <f>(Table2[[#This Row],[1M Return vs Nifty]]-AVERAGE(Table2[1M Return vs Nifty]))/_xlfn.STDEV.P(Table2[1M Return vs Nifty])</f>
        <v>-0.55392301627682372</v>
      </c>
      <c r="K594">
        <v>-15.537895688546801</v>
      </c>
      <c r="L594">
        <f>(Table2[[#This Row],[6M Return vs Nifty]]-AVERAGE(Table2[6M Return vs Nifty]))/_xlfn.STDEV.P(Table2[6M Return vs Nifty])</f>
        <v>-0.62985352275485651</v>
      </c>
      <c r="M594">
        <v>-3.9454891471789302</v>
      </c>
      <c r="N594">
        <f>(Table2[[#This Row],[1W Return vs Nifty]]-AVERAGE(Table2[1W Return vs Nifty]))/_xlfn.STDEV.P(Table2[1W Return vs Nifty])</f>
        <v>0.10171217078881901</v>
      </c>
      <c r="O594">
        <v>85.6</v>
      </c>
      <c r="P594">
        <v>86.367458787454396</v>
      </c>
      <c r="Q594">
        <v>85.738553161785504</v>
      </c>
      <c r="R594">
        <v>50.511655821707201</v>
      </c>
      <c r="S594" s="1">
        <f>(Table2[[#This Row],[Close Price]]-Table2[[#This Row],[20D EMA]])/Table2[[#This Row],[20D EMA]]</f>
        <v>-9.4626168224297685E-3</v>
      </c>
      <c r="T594" s="1">
        <f>(Table2[[#This Row],[Close Price]]-Table2[[#This Row],[50D EMA]])/Table2[[#This Row],[50D EMA]]</f>
        <v>-1.8264503895343613E-2</v>
      </c>
      <c r="U594" s="1">
        <f>(Table2[[#This Row],[Close Price]]-Table2[[#This Row],[200D EMA]])/Table2[[#This Row],[200D EMA]]</f>
        <v>-1.1063321304193371E-2</v>
      </c>
      <c r="V594">
        <v>0.48620076050850602</v>
      </c>
      <c r="W594">
        <v>80.41</v>
      </c>
      <c r="X594">
        <v>85.2</v>
      </c>
      <c r="Y594">
        <v>79.22</v>
      </c>
      <c r="Z594">
        <v>85.2</v>
      </c>
      <c r="AA594">
        <v>77.61</v>
      </c>
      <c r="AB594">
        <v>96</v>
      </c>
      <c r="AC594" s="1">
        <f>(Table2[[#This Row],[Close Price]]/Table2[[#This Row],[Day Low]])-1</f>
        <v>5.4470836960577085E-2</v>
      </c>
      <c r="AD594" s="1">
        <f>(Table2[[#This Row],[Day High]]/Table2[[#This Row],[Close Price]])-1</f>
        <v>4.8354758815898347E-3</v>
      </c>
      <c r="AE594" s="1">
        <f>(Table2[[#This Row],[Close Price]]/Table2[[#This Row],[Current Week Low]])-1</f>
        <v>7.0310527644534382E-2</v>
      </c>
      <c r="AF594" s="1">
        <f>(Table2[[#This Row],[Current Week High]]/Table2[[#This Row],[Close Price]])-1</f>
        <v>4.8354758815898347E-3</v>
      </c>
      <c r="AG594" s="1">
        <f>(Table2[[#This Row],[Close Price]]/Table2[[#This Row],[Current Month Low]])-1</f>
        <v>9.2513851307821193E-2</v>
      </c>
      <c r="AH594" s="1">
        <f>(Table2[[#This Row],[Current Month High]]/Table2[[#This Row],[Close Price]])-1</f>
        <v>0.13220898690883343</v>
      </c>
      <c r="AI594">
        <v>24.790659275857902</v>
      </c>
      <c r="AJ594">
        <v>17.113259668508199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-0.02</v>
      </c>
      <c r="AM594" t="s">
        <v>3146</v>
      </c>
      <c r="AN594">
        <v>-5.71</v>
      </c>
      <c r="AO594" t="s">
        <v>3146</v>
      </c>
      <c r="AQ594">
        <f>(Table2[[#This Row],[Sharpe Ratio]]-AVERAGE(Table2[Sharpe Ratio]))/_xlfn.STDEV.P(Table2[Sharpe Ratio])</f>
        <v>-0.67571570385832558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596</v>
      </c>
      <c r="AT594">
        <f>_xlfn.RANK.AVG(Table2[[#This Row],[6M Return vs Nifty Z-Score]],Table2[6M Return vs Nifty Z-Score])</f>
        <v>534</v>
      </c>
      <c r="AU594">
        <f>_xlfn.RANK.AVG(Table2[[#This Row],[Sharpe Ratio Z-Score]],Table2[Sharpe Ratio Z-Score])</f>
        <v>521.5</v>
      </c>
      <c r="AV594">
        <f>(Table2[[#This Row],[Rank 1Y]]+Table2[[#This Row],[Rank 6M]]+Table2[[#This Row],[Rank Sharpe]])/3</f>
        <v>550.5</v>
      </c>
    </row>
    <row r="595" spans="1:48" x14ac:dyDescent="0.3">
      <c r="A595" t="s">
        <v>16</v>
      </c>
      <c r="B595" t="s">
        <v>17</v>
      </c>
      <c r="C595" t="s">
        <v>3099</v>
      </c>
      <c r="D595" t="s">
        <v>18</v>
      </c>
      <c r="E595">
        <v>1813337.9683320001</v>
      </c>
      <c r="F595">
        <v>1340</v>
      </c>
      <c r="G595">
        <v>-12.5615593937267</v>
      </c>
      <c r="H595">
        <f>(Table2[[#This Row],[1Y Return vs Nifty]]-AVERAGE(Table2[1Y Return vs Nifty]))/_xlfn.STDEV.P(Table2[1Y Return vs Nifty])</f>
        <v>-0.55759196392114285</v>
      </c>
      <c r="I595">
        <v>-5.7315446070599698</v>
      </c>
      <c r="J595">
        <f>(Table2[[#This Row],[1M Return vs Nifty]]-AVERAGE(Table2[1M Return vs Nifty]))/_xlfn.STDEV.P(Table2[1M Return vs Nifty])</f>
        <v>-0.46801404251060752</v>
      </c>
      <c r="K595">
        <v>-16.5868824780209</v>
      </c>
      <c r="L595">
        <f>(Table2[[#This Row],[6M Return vs Nifty]]-AVERAGE(Table2[6M Return vs Nifty]))/_xlfn.STDEV.P(Table2[6M Return vs Nifty])</f>
        <v>-0.66768492694939829</v>
      </c>
      <c r="M595">
        <v>-2.6411286083686298</v>
      </c>
      <c r="N595">
        <f>(Table2[[#This Row],[1W Return vs Nifty]]-AVERAGE(Table2[1W Return vs Nifty]))/_xlfn.STDEV.P(Table2[1W Return vs Nifty])</f>
        <v>0.38563807927261284</v>
      </c>
      <c r="O595">
        <v>1371.44</v>
      </c>
      <c r="P595">
        <v>1418.7421304500299</v>
      </c>
      <c r="Q595">
        <v>1420.6961017075</v>
      </c>
      <c r="R595">
        <v>36.642400843037798</v>
      </c>
      <c r="S595" s="1">
        <f>(Table2[[#This Row],[Close Price]]-Table2[[#This Row],[20D EMA]])/Table2[[#This Row],[20D EMA]]</f>
        <v>-2.2924808959925373E-2</v>
      </c>
      <c r="T595" s="1">
        <f>(Table2[[#This Row],[Close Price]]-Table2[[#This Row],[50D EMA]])/Table2[[#This Row],[50D EMA]]</f>
        <v>-5.5501368966221237E-2</v>
      </c>
      <c r="U595" s="1">
        <f>(Table2[[#This Row],[Close Price]]-Table2[[#This Row],[200D EMA]])/Table2[[#This Row],[200D EMA]]</f>
        <v>-5.6800396376475826E-2</v>
      </c>
      <c r="V595">
        <v>1.17942532167134</v>
      </c>
      <c r="W595">
        <v>1320.3</v>
      </c>
      <c r="X595">
        <v>1343.2</v>
      </c>
      <c r="Y595">
        <v>1320.3</v>
      </c>
      <c r="Z595">
        <v>1353</v>
      </c>
      <c r="AA595">
        <v>1320.3</v>
      </c>
      <c r="AB595">
        <v>1487.95</v>
      </c>
      <c r="AC595" s="1">
        <f>(Table2[[#This Row],[Close Price]]/Table2[[#This Row],[Day Low]])-1</f>
        <v>1.4920851321669426E-2</v>
      </c>
      <c r="AD595" s="1">
        <f>(Table2[[#This Row],[Day High]]/Table2[[#This Row],[Close Price]])-1</f>
        <v>2.3880597014924732E-3</v>
      </c>
      <c r="AE595" s="1">
        <f>(Table2[[#This Row],[Close Price]]/Table2[[#This Row],[Current Week Low]])-1</f>
        <v>1.4920851321669426E-2</v>
      </c>
      <c r="AF595" s="1">
        <f>(Table2[[#This Row],[Current Week High]]/Table2[[#This Row],[Close Price]])-1</f>
        <v>9.7014925373133387E-3</v>
      </c>
      <c r="AG595" s="1">
        <f>(Table2[[#This Row],[Close Price]]/Table2[[#This Row],[Current Month Low]])-1</f>
        <v>1.4920851321669426E-2</v>
      </c>
      <c r="AH595" s="1">
        <f>(Table2[[#This Row],[Current Month High]]/Table2[[#This Row],[Close Price]])-1</f>
        <v>0.11041044776119402</v>
      </c>
      <c r="AI595">
        <v>20.0597014925373</v>
      </c>
      <c r="AJ595">
        <v>18.0642745434921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</v>
      </c>
      <c r="AM595" t="s">
        <v>3145</v>
      </c>
      <c r="AN595">
        <v>-2.34</v>
      </c>
      <c r="AO595" t="s">
        <v>3146</v>
      </c>
      <c r="AP595">
        <v>-2.2084240905503E-2</v>
      </c>
      <c r="AQ595">
        <f>(Table2[[#This Row],[Sharpe Ratio]]-AVERAGE(Table2[Sharpe Ratio]))/_xlfn.STDEV.P(Table2[Sharpe Ratio])</f>
        <v>-0.93820283986517572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503</v>
      </c>
      <c r="AT595">
        <f>_xlfn.RANK.AVG(Table2[[#This Row],[6M Return vs Nifty Z-Score]],Table2[6M Return vs Nifty Z-Score])</f>
        <v>543</v>
      </c>
      <c r="AU595">
        <f>_xlfn.RANK.AVG(Table2[[#This Row],[Sharpe Ratio Z-Score]],Table2[Sharpe Ratio Z-Score])</f>
        <v>606</v>
      </c>
      <c r="AV595">
        <f>(Table2[[#This Row],[Rank 1Y]]+Table2[[#This Row],[Rank 6M]]+Table2[[#This Row],[Rank Sharpe]])/3</f>
        <v>550.66666666666663</v>
      </c>
    </row>
    <row r="596" spans="1:48" x14ac:dyDescent="0.3">
      <c r="A596" t="s">
        <v>254</v>
      </c>
      <c r="B596" t="s">
        <v>255</v>
      </c>
      <c r="C596" t="s">
        <v>3103</v>
      </c>
      <c r="D596" t="s">
        <v>256</v>
      </c>
      <c r="E596">
        <v>98153.778880134996</v>
      </c>
      <c r="F596">
        <v>992.05</v>
      </c>
      <c r="G596">
        <v>-16.0500207525224</v>
      </c>
      <c r="H596">
        <f>(Table2[[#This Row],[1Y Return vs Nifty]]-AVERAGE(Table2[1Y Return vs Nifty]))/_xlfn.STDEV.P(Table2[1Y Return vs Nifty])</f>
        <v>-0.61969978129791292</v>
      </c>
      <c r="I596">
        <v>-11.664271956158601</v>
      </c>
      <c r="J596">
        <f>(Table2[[#This Row],[1M Return vs Nifty]]-AVERAGE(Table2[1M Return vs Nifty]))/_xlfn.STDEV.P(Table2[1M Return vs Nifty])</f>
        <v>-1.1538726341075289</v>
      </c>
      <c r="K596">
        <v>-16.6208680541415</v>
      </c>
      <c r="L596">
        <f>(Table2[[#This Row],[6M Return vs Nifty]]-AVERAGE(Table2[6M Return vs Nifty]))/_xlfn.STDEV.P(Table2[6M Return vs Nifty])</f>
        <v>-0.66891060689113269</v>
      </c>
      <c r="M596">
        <v>-3.9710824794380999</v>
      </c>
      <c r="N596">
        <f>(Table2[[#This Row],[1W Return vs Nifty]]-AVERAGE(Table2[1W Return vs Nifty]))/_xlfn.STDEV.P(Table2[1W Return vs Nifty])</f>
        <v>9.61411573331067E-2</v>
      </c>
      <c r="O596">
        <v>1065.46</v>
      </c>
      <c r="P596">
        <v>1120.0640271119</v>
      </c>
      <c r="Q596">
        <v>1102.1863485030699</v>
      </c>
      <c r="R596">
        <v>26.5661245062673</v>
      </c>
      <c r="S596" s="1">
        <f>(Table2[[#This Row],[Close Price]]-Table2[[#This Row],[20D EMA]])/Table2[[#This Row],[20D EMA]]</f>
        <v>-6.8899817919020973E-2</v>
      </c>
      <c r="T596" s="1">
        <f>(Table2[[#This Row],[Close Price]]-Table2[[#This Row],[50D EMA]])/Table2[[#This Row],[50D EMA]]</f>
        <v>-0.11429170477154413</v>
      </c>
      <c r="U596" s="1">
        <f>(Table2[[#This Row],[Close Price]]-Table2[[#This Row],[200D EMA]])/Table2[[#This Row],[200D EMA]]</f>
        <v>-9.9925342618016624E-2</v>
      </c>
      <c r="V596">
        <v>1.4590068004472101</v>
      </c>
      <c r="W596">
        <v>973.8</v>
      </c>
      <c r="X596">
        <v>995.3</v>
      </c>
      <c r="Y596">
        <v>964</v>
      </c>
      <c r="Z596">
        <v>995.3</v>
      </c>
      <c r="AA596">
        <v>964</v>
      </c>
      <c r="AB596">
        <v>1205.45</v>
      </c>
      <c r="AC596" s="1">
        <f>(Table2[[#This Row],[Close Price]]/Table2[[#This Row],[Day Low]])-1</f>
        <v>1.8741014582049687E-2</v>
      </c>
      <c r="AD596" s="1">
        <f>(Table2[[#This Row],[Day High]]/Table2[[#This Row],[Close Price]])-1</f>
        <v>3.2760445542059369E-3</v>
      </c>
      <c r="AE596" s="1">
        <f>(Table2[[#This Row],[Close Price]]/Table2[[#This Row],[Current Week Low]])-1</f>
        <v>2.909751037344388E-2</v>
      </c>
      <c r="AF596" s="1">
        <f>(Table2[[#This Row],[Current Week High]]/Table2[[#This Row],[Close Price]])-1</f>
        <v>3.2760445542059369E-3</v>
      </c>
      <c r="AG596" s="1">
        <f>(Table2[[#This Row],[Close Price]]/Table2[[#This Row],[Current Month Low]])-1</f>
        <v>2.909751037344388E-2</v>
      </c>
      <c r="AH596" s="1">
        <f>(Table2[[#This Row],[Current Month High]]/Table2[[#This Row],[Close Price]])-1</f>
        <v>0.21511012549770681</v>
      </c>
      <c r="AI596">
        <v>26.346494513698399</v>
      </c>
      <c r="AJ596">
        <v>14.1082542068258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-0.12</v>
      </c>
      <c r="AM596" t="s">
        <v>3146</v>
      </c>
      <c r="AN596">
        <v>-10.88</v>
      </c>
      <c r="AO596" t="s">
        <v>3146</v>
      </c>
      <c r="AP596">
        <v>-1.0197960658869E-2</v>
      </c>
      <c r="AQ596">
        <f>(Table2[[#This Row],[Sharpe Ratio]]-AVERAGE(Table2[Sharpe Ratio]))/_xlfn.STDEV.P(Table2[Sharpe Ratio])</f>
        <v>-0.79692582368590059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530</v>
      </c>
      <c r="AT596">
        <f>_xlfn.RANK.AVG(Table2[[#This Row],[6M Return vs Nifty Z-Score]],Table2[6M Return vs Nifty Z-Score])</f>
        <v>545</v>
      </c>
      <c r="AU596">
        <f>_xlfn.RANK.AVG(Table2[[#This Row],[Sharpe Ratio Z-Score]],Table2[Sharpe Ratio Z-Score])</f>
        <v>578</v>
      </c>
      <c r="AV596">
        <f>(Table2[[#This Row],[Rank 1Y]]+Table2[[#This Row],[Rank 6M]]+Table2[[#This Row],[Rank Sharpe]])/3</f>
        <v>551</v>
      </c>
    </row>
    <row r="597" spans="1:48" x14ac:dyDescent="0.3">
      <c r="A597" t="s">
        <v>1018</v>
      </c>
      <c r="B597" t="s">
        <v>1019</v>
      </c>
      <c r="C597" t="s">
        <v>3101</v>
      </c>
      <c r="D597" t="s">
        <v>558</v>
      </c>
      <c r="E597">
        <v>13105.845648</v>
      </c>
      <c r="F597">
        <v>1656</v>
      </c>
      <c r="G597">
        <v>-14.958831314403501</v>
      </c>
      <c r="H597">
        <f>(Table2[[#This Row],[1Y Return vs Nifty]]-AVERAGE(Table2[1Y Return vs Nifty]))/_xlfn.STDEV.P(Table2[1Y Return vs Nifty])</f>
        <v>-0.60027247872072598</v>
      </c>
      <c r="I597">
        <v>-2.7907084009875098</v>
      </c>
      <c r="J597">
        <f>(Table2[[#This Row],[1M Return vs Nifty]]-AVERAGE(Table2[1M Return vs Nifty]))/_xlfn.STDEV.P(Table2[1M Return vs Nifty])</f>
        <v>-0.12803587400088531</v>
      </c>
      <c r="K597">
        <v>-5.8117426467285904</v>
      </c>
      <c r="L597">
        <f>(Table2[[#This Row],[6M Return vs Nifty]]-AVERAGE(Table2[6M Return vs Nifty]))/_xlfn.STDEV.P(Table2[6M Return vs Nifty])</f>
        <v>-0.27908263538508632</v>
      </c>
      <c r="M597">
        <v>-4.5531812011830404</v>
      </c>
      <c r="N597">
        <f>(Table2[[#This Row],[1W Return vs Nifty]]-AVERAGE(Table2[1W Return vs Nifty]))/_xlfn.STDEV.P(Table2[1W Return vs Nifty])</f>
        <v>-3.0566837489729482E-2</v>
      </c>
      <c r="O597">
        <v>1718.16</v>
      </c>
      <c r="P597">
        <v>1743.4584221596899</v>
      </c>
      <c r="Q597">
        <v>1683.15084473361</v>
      </c>
      <c r="R597">
        <v>28.749755679009599</v>
      </c>
      <c r="S597" s="1">
        <f>(Table2[[#This Row],[Close Price]]-Table2[[#This Row],[20D EMA]])/Table2[[#This Row],[20D EMA]]</f>
        <v>-3.6178237183964283E-2</v>
      </c>
      <c r="T597" s="1">
        <f>(Table2[[#This Row],[Close Price]]-Table2[[#This Row],[50D EMA]])/Table2[[#This Row],[50D EMA]]</f>
        <v>-5.0163755583773409E-2</v>
      </c>
      <c r="U597" s="1">
        <f>(Table2[[#This Row],[Close Price]]-Table2[[#This Row],[200D EMA]])/Table2[[#This Row],[200D EMA]]</f>
        <v>-1.6130963435964145E-2</v>
      </c>
      <c r="V597">
        <v>0.517571269735983</v>
      </c>
      <c r="W597">
        <v>1633.8</v>
      </c>
      <c r="X597">
        <v>1664.35</v>
      </c>
      <c r="Y597">
        <v>1633.8</v>
      </c>
      <c r="Z597">
        <v>1695.4</v>
      </c>
      <c r="AA597">
        <v>1633.8</v>
      </c>
      <c r="AB597">
        <v>1869.4</v>
      </c>
      <c r="AC597" s="1">
        <f>(Table2[[#This Row],[Close Price]]/Table2[[#This Row],[Day Low]])-1</f>
        <v>1.358795446199057E-2</v>
      </c>
      <c r="AD597" s="1">
        <f>(Table2[[#This Row],[Day High]]/Table2[[#This Row],[Close Price]])-1</f>
        <v>5.0422705314008276E-3</v>
      </c>
      <c r="AE597" s="1">
        <f>(Table2[[#This Row],[Close Price]]/Table2[[#This Row],[Current Week Low]])-1</f>
        <v>1.358795446199057E-2</v>
      </c>
      <c r="AF597" s="1">
        <f>(Table2[[#This Row],[Current Week High]]/Table2[[#This Row],[Close Price]])-1</f>
        <v>2.3792270531401094E-2</v>
      </c>
      <c r="AG597" s="1">
        <f>(Table2[[#This Row],[Close Price]]/Table2[[#This Row],[Current Month Low]])-1</f>
        <v>1.358795446199057E-2</v>
      </c>
      <c r="AH597" s="1">
        <f>(Table2[[#This Row],[Current Month High]]/Table2[[#This Row],[Close Price]])-1</f>
        <v>0.12886473429951706</v>
      </c>
      <c r="AI597">
        <v>19.501811594202898</v>
      </c>
      <c r="AJ597">
        <v>26.702371843917302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-0.05</v>
      </c>
      <c r="AM597" t="s">
        <v>3146</v>
      </c>
      <c r="AN597">
        <v>-3.66</v>
      </c>
      <c r="AO597" t="s">
        <v>3146</v>
      </c>
      <c r="AP597">
        <v>-9.8104420181099994E-2</v>
      </c>
      <c r="AQ597">
        <f>(Table2[[#This Row],[Sharpe Ratio]]-AVERAGE(Table2[Sharpe Ratio]))/_xlfn.STDEV.P(Table2[Sharpe Ratio])</f>
        <v>-1.8417575158969202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521</v>
      </c>
      <c r="AT597">
        <f>_xlfn.RANK.AVG(Table2[[#This Row],[6M Return vs Nifty Z-Score]],Table2[6M Return vs Nifty Z-Score])</f>
        <v>421</v>
      </c>
      <c r="AU597">
        <f>_xlfn.RANK.AVG(Table2[[#This Row],[Sharpe Ratio Z-Score]],Table2[Sharpe Ratio Z-Score])</f>
        <v>711</v>
      </c>
      <c r="AV597">
        <f>(Table2[[#This Row],[Rank 1Y]]+Table2[[#This Row],[Rank 6M]]+Table2[[#This Row],[Rank Sharpe]])/3</f>
        <v>551</v>
      </c>
    </row>
    <row r="598" spans="1:48" x14ac:dyDescent="0.3">
      <c r="A598" t="s">
        <v>973</v>
      </c>
      <c r="B598" t="s">
        <v>974</v>
      </c>
      <c r="C598" t="s">
        <v>586</v>
      </c>
      <c r="D598" t="s">
        <v>586</v>
      </c>
      <c r="E598">
        <v>14149.618360992001</v>
      </c>
      <c r="F598">
        <v>149.04</v>
      </c>
      <c r="G598">
        <v>-31.168855985357499</v>
      </c>
      <c r="H598">
        <f>(Table2[[#This Row],[1Y Return vs Nifty]]-AVERAGE(Table2[1Y Return vs Nifty]))/_xlfn.STDEV.P(Table2[1Y Return vs Nifty])</f>
        <v>-0.88887227914509115</v>
      </c>
      <c r="I598">
        <v>-0.75379698676085205</v>
      </c>
      <c r="J598">
        <f>(Table2[[#This Row],[1M Return vs Nifty]]-AVERAGE(Table2[1M Return vs Nifty]))/_xlfn.STDEV.P(Table2[1M Return vs Nifty])</f>
        <v>0.10744320864757703</v>
      </c>
      <c r="K598">
        <v>-9.8063591941665695</v>
      </c>
      <c r="L598">
        <f>(Table2[[#This Row],[6M Return vs Nifty]]-AVERAGE(Table2[6M Return vs Nifty]))/_xlfn.STDEV.P(Table2[6M Return vs Nifty])</f>
        <v>-0.42314732211397704</v>
      </c>
      <c r="M598">
        <v>-6.4716500181775096</v>
      </c>
      <c r="N598">
        <f>(Table2[[#This Row],[1W Return vs Nifty]]-AVERAGE(Table2[1W Return vs Nifty]))/_xlfn.STDEV.P(Table2[1W Return vs Nifty])</f>
        <v>-0.44816840205392916</v>
      </c>
      <c r="O598">
        <v>160.46</v>
      </c>
      <c r="P598">
        <v>167.52895811824601</v>
      </c>
      <c r="Q598">
        <v>158.42409449032399</v>
      </c>
      <c r="R598">
        <v>35.041130874494101</v>
      </c>
      <c r="S598" s="1">
        <f>(Table2[[#This Row],[Close Price]]-Table2[[#This Row],[20D EMA]])/Table2[[#This Row],[20D EMA]]</f>
        <v>-7.1170385142714787E-2</v>
      </c>
      <c r="T598" s="1">
        <f>(Table2[[#This Row],[Close Price]]-Table2[[#This Row],[50D EMA]])/Table2[[#This Row],[50D EMA]]</f>
        <v>-0.11036275952481041</v>
      </c>
      <c r="U598" s="1">
        <f>(Table2[[#This Row],[Close Price]]-Table2[[#This Row],[200D EMA]])/Table2[[#This Row],[200D EMA]]</f>
        <v>-5.9234010587304646E-2</v>
      </c>
      <c r="V598">
        <v>0.53867196393931405</v>
      </c>
      <c r="W598">
        <v>147.22999999999999</v>
      </c>
      <c r="X598">
        <v>152.99</v>
      </c>
      <c r="Y598">
        <v>145.85</v>
      </c>
      <c r="Z598">
        <v>153.69999999999999</v>
      </c>
      <c r="AA598">
        <v>145.24</v>
      </c>
      <c r="AB598">
        <v>176.3</v>
      </c>
      <c r="AC598" s="1">
        <f>(Table2[[#This Row],[Close Price]]/Table2[[#This Row],[Day Low]])-1</f>
        <v>1.2293690144671521E-2</v>
      </c>
      <c r="AD598" s="1">
        <f>(Table2[[#This Row],[Day High]]/Table2[[#This Row],[Close Price]])-1</f>
        <v>2.6502952227589915E-2</v>
      </c>
      <c r="AE598" s="1">
        <f>(Table2[[#This Row],[Close Price]]/Table2[[#This Row],[Current Week Low]])-1</f>
        <v>2.1871786081590683E-2</v>
      </c>
      <c r="AF598" s="1">
        <f>(Table2[[#This Row],[Current Week High]]/Table2[[#This Row],[Close Price]])-1</f>
        <v>3.1266774020397126E-2</v>
      </c>
      <c r="AG598" s="1">
        <f>(Table2[[#This Row],[Close Price]]/Table2[[#This Row],[Current Month Low]])-1</f>
        <v>2.6163591297163169E-2</v>
      </c>
      <c r="AH598" s="1">
        <f>(Table2[[#This Row],[Current Month High]]/Table2[[#This Row],[Close Price]])-1</f>
        <v>0.18290391841116493</v>
      </c>
      <c r="AI598">
        <v>42.881105743424499</v>
      </c>
      <c r="AJ598">
        <v>21.5165103954341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-0.15</v>
      </c>
      <c r="AM598" t="s">
        <v>3146</v>
      </c>
      <c r="AN598">
        <v>-9.91</v>
      </c>
      <c r="AO598" t="s">
        <v>3146</v>
      </c>
      <c r="AP598">
        <v>-8.1530048859200007E-3</v>
      </c>
      <c r="AQ598">
        <f>(Table2[[#This Row],[Sharpe Ratio]]-AVERAGE(Table2[Sharpe Ratio]))/_xlfn.STDEV.P(Table2[Sharpe Ratio])</f>
        <v>-0.77262004897537828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623</v>
      </c>
      <c r="AT598">
        <f>_xlfn.RANK.AVG(Table2[[#This Row],[6M Return vs Nifty Z-Score]],Table2[6M Return vs Nifty Z-Score])</f>
        <v>474</v>
      </c>
      <c r="AU598">
        <f>_xlfn.RANK.AVG(Table2[[#This Row],[Sharpe Ratio Z-Score]],Table2[Sharpe Ratio Z-Score])</f>
        <v>568</v>
      </c>
      <c r="AV598">
        <f>(Table2[[#This Row],[Rank 1Y]]+Table2[[#This Row],[Rank 6M]]+Table2[[#This Row],[Rank Sharpe]])/3</f>
        <v>555</v>
      </c>
    </row>
    <row r="599" spans="1:48" x14ac:dyDescent="0.3">
      <c r="A599" t="s">
        <v>1170</v>
      </c>
      <c r="B599" t="s">
        <v>1171</v>
      </c>
      <c r="C599" t="s">
        <v>3100</v>
      </c>
      <c r="D599" t="s">
        <v>271</v>
      </c>
      <c r="E599">
        <v>10119.860169944999</v>
      </c>
      <c r="F599">
        <v>1860.15</v>
      </c>
      <c r="G599">
        <v>-39.284667430578097</v>
      </c>
      <c r="H599">
        <f>(Table2[[#This Row],[1Y Return vs Nifty]]-AVERAGE(Table2[1Y Return vs Nifty]))/_xlfn.STDEV.P(Table2[1Y Return vs Nifty])</f>
        <v>-1.0333644443895624</v>
      </c>
      <c r="I599">
        <v>-3.42068503626313</v>
      </c>
      <c r="J599">
        <f>(Table2[[#This Row],[1M Return vs Nifty]]-AVERAGE(Table2[1M Return vs Nifty]))/_xlfn.STDEV.P(Table2[1M Return vs Nifty])</f>
        <v>-0.20086492249487187</v>
      </c>
      <c r="K599">
        <v>-16.588854163088701</v>
      </c>
      <c r="L599">
        <f>(Table2[[#This Row],[6M Return vs Nifty]]-AVERAGE(Table2[6M Return vs Nifty]))/_xlfn.STDEV.P(Table2[6M Return vs Nifty])</f>
        <v>-0.66775603519927595</v>
      </c>
      <c r="M599">
        <v>-8.9203083620549606</v>
      </c>
      <c r="N599">
        <f>(Table2[[#This Row],[1W Return vs Nifty]]-AVERAGE(Table2[1W Return vs Nifty]))/_xlfn.STDEV.P(Table2[1W Return vs Nifty])</f>
        <v>-0.98117865816452066</v>
      </c>
      <c r="O599">
        <v>2052.21</v>
      </c>
      <c r="P599">
        <v>2099.0731209241499</v>
      </c>
      <c r="Q599">
        <v>2041.2383835363601</v>
      </c>
      <c r="R599">
        <v>14.3822491309715</v>
      </c>
      <c r="S599" s="1">
        <f>(Table2[[#This Row],[Close Price]]-Table2[[#This Row],[20D EMA]])/Table2[[#This Row],[20D EMA]]</f>
        <v>-9.358691361995114E-2</v>
      </c>
      <c r="T599" s="1">
        <f>(Table2[[#This Row],[Close Price]]-Table2[[#This Row],[50D EMA]])/Table2[[#This Row],[50D EMA]]</f>
        <v>-0.11382315296332322</v>
      </c>
      <c r="U599" s="1">
        <f>(Table2[[#This Row],[Close Price]]-Table2[[#This Row],[200D EMA]])/Table2[[#This Row],[200D EMA]]</f>
        <v>-8.8714960975127224E-2</v>
      </c>
      <c r="V599">
        <v>0.55900731656182701</v>
      </c>
      <c r="W599">
        <v>1846.8</v>
      </c>
      <c r="X599">
        <v>1960.75</v>
      </c>
      <c r="Y599">
        <v>1846.8</v>
      </c>
      <c r="Z599">
        <v>1960.75</v>
      </c>
      <c r="AA599">
        <v>1846.8</v>
      </c>
      <c r="AB599">
        <v>2218</v>
      </c>
      <c r="AC599" s="1">
        <f>(Table2[[#This Row],[Close Price]]/Table2[[#This Row],[Day Low]])-1</f>
        <v>7.2287199480183251E-3</v>
      </c>
      <c r="AD599" s="1">
        <f>(Table2[[#This Row],[Day High]]/Table2[[#This Row],[Close Price]])-1</f>
        <v>5.4081660081176208E-2</v>
      </c>
      <c r="AE599" s="1">
        <f>(Table2[[#This Row],[Close Price]]/Table2[[#This Row],[Current Week Low]])-1</f>
        <v>7.2287199480183251E-3</v>
      </c>
      <c r="AF599" s="1">
        <f>(Table2[[#This Row],[Current Week High]]/Table2[[#This Row],[Close Price]])-1</f>
        <v>5.4081660081176208E-2</v>
      </c>
      <c r="AG599" s="1">
        <f>(Table2[[#This Row],[Close Price]]/Table2[[#This Row],[Current Month Low]])-1</f>
        <v>7.2287199480183251E-3</v>
      </c>
      <c r="AH599" s="1">
        <f>(Table2[[#This Row],[Current Month High]]/Table2[[#This Row],[Close Price]])-1</f>
        <v>0.19237695884740469</v>
      </c>
      <c r="AI599">
        <v>47.721957906620403</v>
      </c>
      <c r="AJ599">
        <v>16.259374999999999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-0.22</v>
      </c>
      <c r="AM599" t="s">
        <v>3146</v>
      </c>
      <c r="AN599">
        <v>-12.88</v>
      </c>
      <c r="AO599" t="s">
        <v>3146</v>
      </c>
      <c r="AP599">
        <v>1.6474433661347002E-2</v>
      </c>
      <c r="AQ599">
        <f>(Table2[[#This Row],[Sharpe Ratio]]-AVERAGE(Table2[Sharpe Ratio]))/_xlfn.STDEV.P(Table2[Sharpe Ratio])</f>
        <v>-0.47990517418672268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664</v>
      </c>
      <c r="AT599">
        <f>_xlfn.RANK.AVG(Table2[[#This Row],[6M Return vs Nifty Z-Score]],Table2[6M Return vs Nifty Z-Score])</f>
        <v>544</v>
      </c>
      <c r="AU599">
        <f>_xlfn.RANK.AVG(Table2[[#This Row],[Sharpe Ratio Z-Score]],Table2[Sharpe Ratio Z-Score])</f>
        <v>458</v>
      </c>
      <c r="AV599">
        <f>(Table2[[#This Row],[Rank 1Y]]+Table2[[#This Row],[Rank 6M]]+Table2[[#This Row],[Rank Sharpe]])/3</f>
        <v>555.33333333333337</v>
      </c>
    </row>
    <row r="600" spans="1:48" x14ac:dyDescent="0.3">
      <c r="A600" t="s">
        <v>1367</v>
      </c>
      <c r="B600" t="s">
        <v>1368</v>
      </c>
      <c r="C600" t="s">
        <v>3110</v>
      </c>
      <c r="D600" t="s">
        <v>449</v>
      </c>
      <c r="E600">
        <v>7884.8321475979901</v>
      </c>
      <c r="F600">
        <v>178.94</v>
      </c>
      <c r="G600">
        <v>-44.522869672110197</v>
      </c>
      <c r="H600">
        <f>(Table2[[#This Row],[1Y Return vs Nifty]]-AVERAGE(Table2[1Y Return vs Nifty]))/_xlfn.STDEV.P(Table2[1Y Return vs Nifty])</f>
        <v>-1.1266242729324178</v>
      </c>
      <c r="I600">
        <v>-4.1583932869450697</v>
      </c>
      <c r="J600">
        <f>(Table2[[#This Row],[1M Return vs Nifty]]-AVERAGE(Table2[1M Return vs Nifty]))/_xlfn.STDEV.P(Table2[1M Return vs Nifty])</f>
        <v>-0.28614838692022015</v>
      </c>
      <c r="K600">
        <v>-9.3273811749362405</v>
      </c>
      <c r="L600">
        <f>(Table2[[#This Row],[6M Return vs Nifty]]-AVERAGE(Table2[6M Return vs Nifty]))/_xlfn.STDEV.P(Table2[6M Return vs Nifty])</f>
        <v>-0.40587311882788218</v>
      </c>
      <c r="M600">
        <v>-3.5048714202654101</v>
      </c>
      <c r="N600">
        <f>(Table2[[#This Row],[1W Return vs Nifty]]-AVERAGE(Table2[1W Return vs Nifty]))/_xlfn.STDEV.P(Table2[1W Return vs Nifty])</f>
        <v>0.19762337377728945</v>
      </c>
      <c r="O600">
        <v>185.99</v>
      </c>
      <c r="P600">
        <v>190.73612143826301</v>
      </c>
      <c r="Q600">
        <v>192.22942709414801</v>
      </c>
      <c r="R600">
        <v>36.564266102089803</v>
      </c>
      <c r="S600" s="1">
        <f>(Table2[[#This Row],[Close Price]]-Table2[[#This Row],[20D EMA]])/Table2[[#This Row],[20D EMA]]</f>
        <v>-3.7905263723856178E-2</v>
      </c>
      <c r="T600" s="1">
        <f>(Table2[[#This Row],[Close Price]]-Table2[[#This Row],[50D EMA]])/Table2[[#This Row],[50D EMA]]</f>
        <v>-6.184524121237913E-2</v>
      </c>
      <c r="U600" s="1">
        <f>(Table2[[#This Row],[Close Price]]-Table2[[#This Row],[200D EMA]])/Table2[[#This Row],[200D EMA]]</f>
        <v>-6.9133156640160315E-2</v>
      </c>
      <c r="V600">
        <v>0.29020080139712801</v>
      </c>
      <c r="W600">
        <v>176.46</v>
      </c>
      <c r="X600">
        <v>180.28</v>
      </c>
      <c r="Y600">
        <v>173.75</v>
      </c>
      <c r="Z600">
        <v>180.28</v>
      </c>
      <c r="AA600">
        <v>171.65</v>
      </c>
      <c r="AB600">
        <v>207</v>
      </c>
      <c r="AC600" s="1">
        <f>(Table2[[#This Row],[Close Price]]/Table2[[#This Row],[Day Low]])-1</f>
        <v>1.4054176583928379E-2</v>
      </c>
      <c r="AD600" s="1">
        <f>(Table2[[#This Row],[Day High]]/Table2[[#This Row],[Close Price]])-1</f>
        <v>7.4885436459148913E-3</v>
      </c>
      <c r="AE600" s="1">
        <f>(Table2[[#This Row],[Close Price]]/Table2[[#This Row],[Current Week Low]])-1</f>
        <v>2.9870503597122289E-2</v>
      </c>
      <c r="AF600" s="1">
        <f>(Table2[[#This Row],[Current Week High]]/Table2[[#This Row],[Close Price]])-1</f>
        <v>7.4885436459148913E-3</v>
      </c>
      <c r="AG600" s="1">
        <f>(Table2[[#This Row],[Close Price]]/Table2[[#This Row],[Current Month Low]])-1</f>
        <v>4.2470142732303984E-2</v>
      </c>
      <c r="AH600" s="1">
        <f>(Table2[[#This Row],[Current Month High]]/Table2[[#This Row],[Close Price]])-1</f>
        <v>0.15681233933161964</v>
      </c>
      <c r="AI600">
        <v>25.125740471666401</v>
      </c>
      <c r="AJ600">
        <v>23.406896551724099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-0.02</v>
      </c>
      <c r="AM600" t="s">
        <v>3146</v>
      </c>
      <c r="AN600">
        <v>-6.44</v>
      </c>
      <c r="AO600" t="s">
        <v>3146</v>
      </c>
      <c r="AQ600">
        <f>(Table2[[#This Row],[Sharpe Ratio]]-AVERAGE(Table2[Sharpe Ratio]))/_xlfn.STDEV.P(Table2[Sharpe Ratio])</f>
        <v>-0.67571570385832558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680</v>
      </c>
      <c r="AT600">
        <f>_xlfn.RANK.AVG(Table2[[#This Row],[6M Return vs Nifty Z-Score]],Table2[6M Return vs Nifty Z-Score])</f>
        <v>465</v>
      </c>
      <c r="AU600">
        <f>_xlfn.RANK.AVG(Table2[[#This Row],[Sharpe Ratio Z-Score]],Table2[Sharpe Ratio Z-Score])</f>
        <v>521.5</v>
      </c>
      <c r="AV600">
        <f>(Table2[[#This Row],[Rank 1Y]]+Table2[[#This Row],[Rank 6M]]+Table2[[#This Row],[Rank Sharpe]])/3</f>
        <v>555.5</v>
      </c>
    </row>
    <row r="601" spans="1:48" x14ac:dyDescent="0.3">
      <c r="A601" t="s">
        <v>899</v>
      </c>
      <c r="B601" t="s">
        <v>900</v>
      </c>
      <c r="C601" t="s">
        <v>3112</v>
      </c>
      <c r="D601" t="s">
        <v>569</v>
      </c>
      <c r="E601">
        <v>16479.12957872</v>
      </c>
      <c r="F601">
        <v>1457.6</v>
      </c>
      <c r="G601">
        <v>-20.1139240074857</v>
      </c>
      <c r="H601">
        <f>(Table2[[#This Row],[1Y Return vs Nifty]]-AVERAGE(Table2[1Y Return vs Nifty]))/_xlfn.STDEV.P(Table2[1Y Return vs Nifty])</f>
        <v>-0.69205264269903699</v>
      </c>
      <c r="I601">
        <v>-9.0501289992132303</v>
      </c>
      <c r="J601">
        <f>(Table2[[#This Row],[1M Return vs Nifty]]-AVERAGE(Table2[1M Return vs Nifty]))/_xlfn.STDEV.P(Table2[1M Return vs Nifty])</f>
        <v>-0.85166214958965103</v>
      </c>
      <c r="K601">
        <v>-21.352922208844699</v>
      </c>
      <c r="L601">
        <f>(Table2[[#This Row],[6M Return vs Nifty]]-AVERAGE(Table2[6M Return vs Nifty]))/_xlfn.STDEV.P(Table2[6M Return vs Nifty])</f>
        <v>-0.83957076695548161</v>
      </c>
      <c r="M601">
        <v>-13.802556495376599</v>
      </c>
      <c r="N601">
        <f>(Table2[[#This Row],[1W Return vs Nifty]]-AVERAGE(Table2[1W Return vs Nifty]))/_xlfn.STDEV.P(Table2[1W Return vs Nifty])</f>
        <v>-2.0439191317156409</v>
      </c>
      <c r="O601">
        <v>1636.15</v>
      </c>
      <c r="P601">
        <v>1666.0311147232001</v>
      </c>
      <c r="Q601">
        <v>1622.60595698609</v>
      </c>
      <c r="R601">
        <v>13.025010051694</v>
      </c>
      <c r="S601" s="1">
        <f>(Table2[[#This Row],[Close Price]]-Table2[[#This Row],[20D EMA]])/Table2[[#This Row],[20D EMA]]</f>
        <v>-0.10912813617333385</v>
      </c>
      <c r="T601" s="1">
        <f>(Table2[[#This Row],[Close Price]]-Table2[[#This Row],[50D EMA]])/Table2[[#This Row],[50D EMA]]</f>
        <v>-0.12510637579408568</v>
      </c>
      <c r="U601" s="1">
        <f>(Table2[[#This Row],[Close Price]]-Table2[[#This Row],[200D EMA]])/Table2[[#This Row],[200D EMA]]</f>
        <v>-0.10169194577134452</v>
      </c>
      <c r="V601">
        <v>0.95232741020559097</v>
      </c>
      <c r="W601">
        <v>1422.75</v>
      </c>
      <c r="X601">
        <v>1482.9</v>
      </c>
      <c r="Y601">
        <v>1422.75</v>
      </c>
      <c r="Z601">
        <v>1503.45</v>
      </c>
      <c r="AA601">
        <v>1422.75</v>
      </c>
      <c r="AB601">
        <v>1814.8</v>
      </c>
      <c r="AC601" s="1">
        <f>(Table2[[#This Row],[Close Price]]/Table2[[#This Row],[Day Low]])-1</f>
        <v>2.4494816376735118E-2</v>
      </c>
      <c r="AD601" s="1">
        <f>(Table2[[#This Row],[Day High]]/Table2[[#This Row],[Close Price]])-1</f>
        <v>1.7357299670691662E-2</v>
      </c>
      <c r="AE601" s="1">
        <f>(Table2[[#This Row],[Close Price]]/Table2[[#This Row],[Current Week Low]])-1</f>
        <v>2.4494816376735118E-2</v>
      </c>
      <c r="AF601" s="1">
        <f>(Table2[[#This Row],[Current Week High]]/Table2[[#This Row],[Close Price]])-1</f>
        <v>3.1455817782656492E-2</v>
      </c>
      <c r="AG601" s="1">
        <f>(Table2[[#This Row],[Close Price]]/Table2[[#This Row],[Current Month Low]])-1</f>
        <v>2.4494816376735118E-2</v>
      </c>
      <c r="AH601" s="1">
        <f>(Table2[[#This Row],[Current Month High]]/Table2[[#This Row],[Close Price]])-1</f>
        <v>0.24506037321624596</v>
      </c>
      <c r="AI601">
        <v>30.4850439077936</v>
      </c>
      <c r="AJ601">
        <v>11.2417003739601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</v>
      </c>
      <c r="AM601" t="s">
        <v>3146</v>
      </c>
      <c r="AN601">
        <v>-15.2</v>
      </c>
      <c r="AO601" t="s">
        <v>3146</v>
      </c>
      <c r="AQ601">
        <f>(Table2[[#This Row],[Sharpe Ratio]]-AVERAGE(Table2[Sharpe Ratio]))/_xlfn.STDEV.P(Table2[Sharpe Ratio])</f>
        <v>-0.67571570385832558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554</v>
      </c>
      <c r="AT601">
        <f>_xlfn.RANK.AVG(Table2[[#This Row],[6M Return vs Nifty Z-Score]],Table2[6M Return vs Nifty Z-Score])</f>
        <v>594</v>
      </c>
      <c r="AU601">
        <f>_xlfn.RANK.AVG(Table2[[#This Row],[Sharpe Ratio Z-Score]],Table2[Sharpe Ratio Z-Score])</f>
        <v>521.5</v>
      </c>
      <c r="AV601">
        <f>(Table2[[#This Row],[Rank 1Y]]+Table2[[#This Row],[Rank 6M]]+Table2[[#This Row],[Rank Sharpe]])/3</f>
        <v>556.5</v>
      </c>
    </row>
    <row r="602" spans="1:48" x14ac:dyDescent="0.3">
      <c r="A602" t="s">
        <v>1322</v>
      </c>
      <c r="B602" t="s">
        <v>1323</v>
      </c>
      <c r="C602" t="s">
        <v>3105</v>
      </c>
      <c r="D602" t="s">
        <v>51</v>
      </c>
      <c r="E602">
        <v>8321.1871996899899</v>
      </c>
      <c r="F602">
        <v>5012.95</v>
      </c>
      <c r="G602">
        <v>-28.1181964919754</v>
      </c>
      <c r="H602">
        <f>(Table2[[#This Row],[1Y Return vs Nifty]]-AVERAGE(Table2[1Y Return vs Nifty]))/_xlfn.STDEV.P(Table2[1Y Return vs Nifty])</f>
        <v>-0.83455899222392116</v>
      </c>
      <c r="I602">
        <v>-2.7864752625178899</v>
      </c>
      <c r="J602">
        <f>(Table2[[#This Row],[1M Return vs Nifty]]-AVERAGE(Table2[1M Return vs Nifty]))/_xlfn.STDEV.P(Table2[1M Return vs Nifty])</f>
        <v>-0.12754649799926451</v>
      </c>
      <c r="K602">
        <v>-3.0608571982030499</v>
      </c>
      <c r="L602">
        <f>(Table2[[#This Row],[6M Return vs Nifty]]-AVERAGE(Table2[6M Return vs Nifty]))/_xlfn.STDEV.P(Table2[6M Return vs Nifty])</f>
        <v>-0.17987274986476673</v>
      </c>
      <c r="M602">
        <v>-3.36868934372702</v>
      </c>
      <c r="N602">
        <f>(Table2[[#This Row],[1W Return vs Nifty]]-AVERAGE(Table2[1W Return vs Nifty]))/_xlfn.STDEV.P(Table2[1W Return vs Nifty])</f>
        <v>0.22726672670763692</v>
      </c>
      <c r="O602">
        <v>5163.6000000000004</v>
      </c>
      <c r="P602">
        <v>5203.4177395102197</v>
      </c>
      <c r="Q602">
        <v>5102.2024330424501</v>
      </c>
      <c r="R602">
        <v>29.960794016860099</v>
      </c>
      <c r="S602" s="1">
        <f>(Table2[[#This Row],[Close Price]]-Table2[[#This Row],[20D EMA]])/Table2[[#This Row],[20D EMA]]</f>
        <v>-2.9175381516771348E-2</v>
      </c>
      <c r="T602" s="1">
        <f>(Table2[[#This Row],[Close Price]]-Table2[[#This Row],[50D EMA]])/Table2[[#This Row],[50D EMA]]</f>
        <v>-3.6604352955169034E-2</v>
      </c>
      <c r="U602" s="1">
        <f>(Table2[[#This Row],[Close Price]]-Table2[[#This Row],[200D EMA]])/Table2[[#This Row],[200D EMA]]</f>
        <v>-1.7492922755169667E-2</v>
      </c>
      <c r="V602">
        <v>0.48676604806814699</v>
      </c>
      <c r="W602">
        <v>4863</v>
      </c>
      <c r="X602">
        <v>5071.3</v>
      </c>
      <c r="Y602">
        <v>4863</v>
      </c>
      <c r="Z602">
        <v>5071.3</v>
      </c>
      <c r="AA602">
        <v>4863</v>
      </c>
      <c r="AB602">
        <v>5550</v>
      </c>
      <c r="AC602" s="1">
        <f>(Table2[[#This Row],[Close Price]]/Table2[[#This Row],[Day Low]])-1</f>
        <v>3.0834875591198907E-2</v>
      </c>
      <c r="AD602" s="1">
        <f>(Table2[[#This Row],[Day High]]/Table2[[#This Row],[Close Price]])-1</f>
        <v>1.1639852781296423E-2</v>
      </c>
      <c r="AE602" s="1">
        <f>(Table2[[#This Row],[Close Price]]/Table2[[#This Row],[Current Week Low]])-1</f>
        <v>3.0834875591198907E-2</v>
      </c>
      <c r="AF602" s="1">
        <f>(Table2[[#This Row],[Current Week High]]/Table2[[#This Row],[Close Price]])-1</f>
        <v>1.1639852781296423E-2</v>
      </c>
      <c r="AG602" s="1">
        <f>(Table2[[#This Row],[Close Price]]/Table2[[#This Row],[Current Month Low]])-1</f>
        <v>3.0834875591198907E-2</v>
      </c>
      <c r="AH602" s="1">
        <f>(Table2[[#This Row],[Current Month High]]/Table2[[#This Row],[Close Price]])-1</f>
        <v>0.10713252675570284</v>
      </c>
      <c r="AI602">
        <v>12.5654554703318</v>
      </c>
      <c r="AJ602">
        <v>8.1181050565614505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-0.06</v>
      </c>
      <c r="AM602" t="s">
        <v>3146</v>
      </c>
      <c r="AN602">
        <v>-4.24</v>
      </c>
      <c r="AO602" t="s">
        <v>3146</v>
      </c>
      <c r="AP602">
        <v>-6.4581991639972997E-2</v>
      </c>
      <c r="AQ602">
        <f>(Table2[[#This Row],[Sharpe Ratio]]-AVERAGE(Table2[Sharpe Ratio]))/_xlfn.STDEV.P(Table2[Sharpe Ratio])</f>
        <v>-1.4433192676724991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602</v>
      </c>
      <c r="AT602">
        <f>_xlfn.RANK.AVG(Table2[[#This Row],[6M Return vs Nifty Z-Score]],Table2[6M Return vs Nifty Z-Score])</f>
        <v>387</v>
      </c>
      <c r="AU602">
        <f>_xlfn.RANK.AVG(Table2[[#This Row],[Sharpe Ratio Z-Score]],Table2[Sharpe Ratio Z-Score])</f>
        <v>681</v>
      </c>
      <c r="AV602">
        <f>(Table2[[#This Row],[Rank 1Y]]+Table2[[#This Row],[Rank 6M]]+Table2[[#This Row],[Rank Sharpe]])/3</f>
        <v>556.66666666666663</v>
      </c>
    </row>
    <row r="603" spans="1:48" x14ac:dyDescent="0.3">
      <c r="A603" t="s">
        <v>1403</v>
      </c>
      <c r="B603" t="s">
        <v>1404</v>
      </c>
      <c r="C603" t="s">
        <v>3113</v>
      </c>
      <c r="D603" t="s">
        <v>261</v>
      </c>
      <c r="E603">
        <v>7408.2174022500003</v>
      </c>
      <c r="F603">
        <v>367.5</v>
      </c>
      <c r="G603">
        <v>-37.4430500969113</v>
      </c>
      <c r="H603">
        <f>(Table2[[#This Row],[1Y Return vs Nifty]]-AVERAGE(Table2[1Y Return vs Nifty]))/_xlfn.STDEV.P(Table2[1Y Return vs Nifty])</f>
        <v>-1.0005766846086264</v>
      </c>
      <c r="I603">
        <v>1.62385824759846</v>
      </c>
      <c r="J603">
        <f>(Table2[[#This Row],[1M Return vs Nifty]]-AVERAGE(Table2[1M Return vs Nifty]))/_xlfn.STDEV.P(Table2[1M Return vs Nifty])</f>
        <v>0.38231430492144958</v>
      </c>
      <c r="K603">
        <v>-23.316905794687699</v>
      </c>
      <c r="L603">
        <f>(Table2[[#This Row],[6M Return vs Nifty]]-AVERAGE(Table2[6M Return vs Nifty]))/_xlfn.STDEV.P(Table2[6M Return vs Nifty])</f>
        <v>-0.91040126512097497</v>
      </c>
      <c r="M603">
        <v>-2.6209039808469301</v>
      </c>
      <c r="N603">
        <f>(Table2[[#This Row],[1W Return vs Nifty]]-AVERAGE(Table2[1W Return vs Nifty]))/_xlfn.STDEV.P(Table2[1W Return vs Nifty])</f>
        <v>0.39004046310130674</v>
      </c>
      <c r="O603">
        <v>379.77</v>
      </c>
      <c r="P603">
        <v>395.95417127771702</v>
      </c>
      <c r="Q603">
        <v>404.402249679102</v>
      </c>
      <c r="R603">
        <v>34.092957338313497</v>
      </c>
      <c r="S603" s="1">
        <f>(Table2[[#This Row],[Close Price]]-Table2[[#This Row],[20D EMA]])/Table2[[#This Row],[20D EMA]]</f>
        <v>-3.2309029149221853E-2</v>
      </c>
      <c r="T603" s="1">
        <f>(Table2[[#This Row],[Close Price]]-Table2[[#This Row],[50D EMA]])/Table2[[#This Row],[50D EMA]]</f>
        <v>-7.1862284430284848E-2</v>
      </c>
      <c r="U603" s="1">
        <f>(Table2[[#This Row],[Close Price]]-Table2[[#This Row],[200D EMA]])/Table2[[#This Row],[200D EMA]]</f>
        <v>-9.1251346174222259E-2</v>
      </c>
      <c r="V603">
        <v>0.769549076846751</v>
      </c>
      <c r="W603">
        <v>364.6</v>
      </c>
      <c r="X603">
        <v>369.7</v>
      </c>
      <c r="Y603">
        <v>359.05</v>
      </c>
      <c r="Z603">
        <v>369.7</v>
      </c>
      <c r="AA603">
        <v>352.5</v>
      </c>
      <c r="AB603">
        <v>399.9</v>
      </c>
      <c r="AC603" s="1">
        <f>(Table2[[#This Row],[Close Price]]/Table2[[#This Row],[Day Low]])-1</f>
        <v>7.9539221064179877E-3</v>
      </c>
      <c r="AD603" s="1">
        <f>(Table2[[#This Row],[Day High]]/Table2[[#This Row],[Close Price]])-1</f>
        <v>5.986394557823127E-3</v>
      </c>
      <c r="AE603" s="1">
        <f>(Table2[[#This Row],[Close Price]]/Table2[[#This Row],[Current Week Low]])-1</f>
        <v>2.3534326695446195E-2</v>
      </c>
      <c r="AF603" s="1">
        <f>(Table2[[#This Row],[Current Week High]]/Table2[[#This Row],[Close Price]])-1</f>
        <v>5.986394557823127E-3</v>
      </c>
      <c r="AG603" s="1">
        <f>(Table2[[#This Row],[Close Price]]/Table2[[#This Row],[Current Month Low]])-1</f>
        <v>4.2553191489361764E-2</v>
      </c>
      <c r="AH603" s="1">
        <f>(Table2[[#This Row],[Current Month High]]/Table2[[#This Row],[Close Price]])-1</f>
        <v>8.8163265306122396E-2</v>
      </c>
      <c r="AI603">
        <v>37.414965986394499</v>
      </c>
      <c r="AJ603">
        <v>5.6793673616103399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-0.19</v>
      </c>
      <c r="AM603" t="s">
        <v>3146</v>
      </c>
      <c r="AN603">
        <v>-6.56</v>
      </c>
      <c r="AO603" t="s">
        <v>3146</v>
      </c>
      <c r="AP603">
        <v>4.1471399406865998E-2</v>
      </c>
      <c r="AQ603">
        <f>(Table2[[#This Row],[Sharpe Ratio]]-AVERAGE(Table2[Sharpe Ratio]))/_xlfn.STDEV.P(Table2[Sharpe Ratio])</f>
        <v>-0.18279820204861125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659</v>
      </c>
      <c r="AT603">
        <f>_xlfn.RANK.AVG(Table2[[#This Row],[6M Return vs Nifty Z-Score]],Table2[6M Return vs Nifty Z-Score])</f>
        <v>622</v>
      </c>
      <c r="AU603">
        <f>_xlfn.RANK.AVG(Table2[[#This Row],[Sharpe Ratio Z-Score]],Table2[Sharpe Ratio Z-Score])</f>
        <v>392</v>
      </c>
      <c r="AV603">
        <f>(Table2[[#This Row],[Rank 1Y]]+Table2[[#This Row],[Rank 6M]]+Table2[[#This Row],[Rank Sharpe]])/3</f>
        <v>557.66666666666663</v>
      </c>
    </row>
    <row r="604" spans="1:48" x14ac:dyDescent="0.3">
      <c r="A604" t="s">
        <v>60</v>
      </c>
      <c r="B604" t="s">
        <v>61</v>
      </c>
      <c r="C604" t="s">
        <v>3101</v>
      </c>
      <c r="D604" t="s">
        <v>24</v>
      </c>
      <c r="E604">
        <v>349956.65368300001</v>
      </c>
      <c r="F604">
        <v>1760.2</v>
      </c>
      <c r="G604">
        <v>-25.967279524337702</v>
      </c>
      <c r="H604">
        <f>(Table2[[#This Row],[1Y Return vs Nifty]]-AVERAGE(Table2[1Y Return vs Nifty]))/_xlfn.STDEV.P(Table2[1Y Return vs Nifty])</f>
        <v>-0.79626452813825443</v>
      </c>
      <c r="I604">
        <v>-0.19685482540662799</v>
      </c>
      <c r="J604">
        <f>(Table2[[#This Row],[1M Return vs Nifty]]-AVERAGE(Table2[1M Return vs Nifty]))/_xlfn.STDEV.P(Table2[1M Return vs Nifty])</f>
        <v>0.17182903727416796</v>
      </c>
      <c r="K604">
        <v>-0.74980161065840201</v>
      </c>
      <c r="L604">
        <f>(Table2[[#This Row],[6M Return vs Nifty]]-AVERAGE(Table2[6M Return vs Nifty]))/_xlfn.STDEV.P(Table2[6M Return vs Nifty])</f>
        <v>-9.6525200662275601E-2</v>
      </c>
      <c r="M604">
        <v>-2.3687963429826802</v>
      </c>
      <c r="N604">
        <f>(Table2[[#This Row],[1W Return vs Nifty]]-AVERAGE(Table2[1W Return vs Nifty]))/_xlfn.STDEV.P(Table2[1W Return vs Nifty])</f>
        <v>0.44491784399907452</v>
      </c>
      <c r="O604">
        <v>1810.94</v>
      </c>
      <c r="P604">
        <v>1817.3917401231299</v>
      </c>
      <c r="Q604">
        <v>1791.18743129666</v>
      </c>
      <c r="R604">
        <v>33.259815623162098</v>
      </c>
      <c r="S604" s="1">
        <f>(Table2[[#This Row],[Close Price]]-Table2[[#This Row],[20D EMA]])/Table2[[#This Row],[20D EMA]]</f>
        <v>-2.8018598076137258E-2</v>
      </c>
      <c r="T604" s="1">
        <f>(Table2[[#This Row],[Close Price]]-Table2[[#This Row],[50D EMA]])/Table2[[#This Row],[50D EMA]]</f>
        <v>-3.1469131756511164E-2</v>
      </c>
      <c r="U604" s="1">
        <f>(Table2[[#This Row],[Close Price]]-Table2[[#This Row],[200D EMA]])/Table2[[#This Row],[200D EMA]]</f>
        <v>-1.729993788211643E-2</v>
      </c>
      <c r="V604">
        <v>0.98048437831553403</v>
      </c>
      <c r="W604">
        <v>1730.7</v>
      </c>
      <c r="X604">
        <v>1767.15</v>
      </c>
      <c r="Y604">
        <v>1730.7</v>
      </c>
      <c r="Z604">
        <v>1780.65</v>
      </c>
      <c r="AA604">
        <v>1730.7</v>
      </c>
      <c r="AB604">
        <v>1916</v>
      </c>
      <c r="AC604" s="1">
        <f>(Table2[[#This Row],[Close Price]]/Table2[[#This Row],[Day Low]])-1</f>
        <v>1.7045126249494391E-2</v>
      </c>
      <c r="AD604" s="1">
        <f>(Table2[[#This Row],[Day High]]/Table2[[#This Row],[Close Price]])-1</f>
        <v>3.9484149528463686E-3</v>
      </c>
      <c r="AE604" s="1">
        <f>(Table2[[#This Row],[Close Price]]/Table2[[#This Row],[Current Week Low]])-1</f>
        <v>1.7045126249494391E-2</v>
      </c>
      <c r="AF604" s="1">
        <f>(Table2[[#This Row],[Current Week High]]/Table2[[#This Row],[Close Price]])-1</f>
        <v>1.1617997954777914E-2</v>
      </c>
      <c r="AG604" s="1">
        <f>(Table2[[#This Row],[Close Price]]/Table2[[#This Row],[Current Month Low]])-1</f>
        <v>1.7045126249494391E-2</v>
      </c>
      <c r="AH604" s="1">
        <f>(Table2[[#This Row],[Current Month High]]/Table2[[#This Row],[Close Price]])-1</f>
        <v>8.8512669014884748E-2</v>
      </c>
      <c r="AI604">
        <v>10.3283717759345</v>
      </c>
      <c r="AJ604">
        <v>14.013667130874101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-0.04</v>
      </c>
      <c r="AM604" t="s">
        <v>3146</v>
      </c>
      <c r="AN604">
        <v>-6.49</v>
      </c>
      <c r="AO604" t="s">
        <v>3146</v>
      </c>
      <c r="AP604">
        <v>-0.115518612273265</v>
      </c>
      <c r="AQ604">
        <f>(Table2[[#This Row],[Sharpe Ratio]]-AVERAGE(Table2[Sharpe Ratio]))/_xlfn.STDEV.P(Table2[Sharpe Ratio])</f>
        <v>-2.0487377525147212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589</v>
      </c>
      <c r="AT604">
        <f>_xlfn.RANK.AVG(Table2[[#This Row],[6M Return vs Nifty Z-Score]],Table2[6M Return vs Nifty Z-Score])</f>
        <v>362</v>
      </c>
      <c r="AU604">
        <f>_xlfn.RANK.AVG(Table2[[#This Row],[Sharpe Ratio Z-Score]],Table2[Sharpe Ratio Z-Score])</f>
        <v>726</v>
      </c>
      <c r="AV604">
        <f>(Table2[[#This Row],[Rank 1Y]]+Table2[[#This Row],[Rank 6M]]+Table2[[#This Row],[Rank Sharpe]])/3</f>
        <v>559</v>
      </c>
    </row>
    <row r="605" spans="1:48" x14ac:dyDescent="0.3">
      <c r="A605" t="s">
        <v>423</v>
      </c>
      <c r="B605" t="s">
        <v>424</v>
      </c>
      <c r="C605" t="s">
        <v>3103</v>
      </c>
      <c r="D605" t="s">
        <v>202</v>
      </c>
      <c r="E605">
        <v>53284.785055040003</v>
      </c>
      <c r="F605">
        <v>16415.150000000001</v>
      </c>
      <c r="G605">
        <v>-30.051899894281899</v>
      </c>
      <c r="H605">
        <f>(Table2[[#This Row],[1Y Return vs Nifty]]-AVERAGE(Table2[1Y Return vs Nifty]))/_xlfn.STDEV.P(Table2[1Y Return vs Nifty])</f>
        <v>-0.86898623260841878</v>
      </c>
      <c r="I605">
        <v>4.1408844806506702</v>
      </c>
      <c r="J605">
        <f>(Table2[[#This Row],[1M Return vs Nifty]]-AVERAGE(Table2[1M Return vs Nifty]))/_xlfn.STDEV.P(Table2[1M Return vs Nifty])</f>
        <v>0.67329751814394445</v>
      </c>
      <c r="K605">
        <v>-6.57070941326152</v>
      </c>
      <c r="L605">
        <f>(Table2[[#This Row],[6M Return vs Nifty]]-AVERAGE(Table2[6M Return vs Nifty]))/_xlfn.STDEV.P(Table2[6M Return vs Nifty])</f>
        <v>-0.30645455160276008</v>
      </c>
      <c r="M605">
        <v>-1.2664032588224601</v>
      </c>
      <c r="N605">
        <f>(Table2[[#This Row],[1W Return vs Nifty]]-AVERAGE(Table2[1W Return vs Nifty]))/_xlfn.STDEV.P(Table2[1W Return vs Nifty])</f>
        <v>0.68488060629785241</v>
      </c>
      <c r="O605">
        <v>16358.39</v>
      </c>
      <c r="P605">
        <v>16500.4839188521</v>
      </c>
      <c r="Q605">
        <v>16473.8233172771</v>
      </c>
      <c r="R605">
        <v>53.865411541779402</v>
      </c>
      <c r="S605" s="1">
        <f>(Table2[[#This Row],[Close Price]]-Table2[[#This Row],[20D EMA]])/Table2[[#This Row],[20D EMA]]</f>
        <v>3.4697791164046117E-3</v>
      </c>
      <c r="T605" s="1">
        <f>(Table2[[#This Row],[Close Price]]-Table2[[#This Row],[50D EMA]])/Table2[[#This Row],[50D EMA]]</f>
        <v>-5.1716009828416632E-3</v>
      </c>
      <c r="U605" s="1">
        <f>(Table2[[#This Row],[Close Price]]-Table2[[#This Row],[200D EMA]])/Table2[[#This Row],[200D EMA]]</f>
        <v>-3.5616089930722988E-3</v>
      </c>
      <c r="V605">
        <v>1.1155615466131801</v>
      </c>
      <c r="W605">
        <v>15827.45</v>
      </c>
      <c r="X605">
        <v>16572</v>
      </c>
      <c r="Y605">
        <v>15448.8</v>
      </c>
      <c r="Z605">
        <v>16572</v>
      </c>
      <c r="AA605">
        <v>15448.8</v>
      </c>
      <c r="AB605">
        <v>17011</v>
      </c>
      <c r="AC605" s="1">
        <f>(Table2[[#This Row],[Close Price]]/Table2[[#This Row],[Day Low]])-1</f>
        <v>3.713169209190359E-2</v>
      </c>
      <c r="AD605" s="1">
        <f>(Table2[[#This Row],[Day High]]/Table2[[#This Row],[Close Price]])-1</f>
        <v>9.5551974852499111E-3</v>
      </c>
      <c r="AE605" s="1">
        <f>(Table2[[#This Row],[Close Price]]/Table2[[#This Row],[Current Week Low]])-1</f>
        <v>6.2551783957330187E-2</v>
      </c>
      <c r="AF605" s="1">
        <f>(Table2[[#This Row],[Current Week High]]/Table2[[#This Row],[Close Price]])-1</f>
        <v>9.5551974852499111E-3</v>
      </c>
      <c r="AG605" s="1">
        <f>(Table2[[#This Row],[Close Price]]/Table2[[#This Row],[Current Month Low]])-1</f>
        <v>6.2551783957330187E-2</v>
      </c>
      <c r="AH605" s="1">
        <f>(Table2[[#This Row],[Current Month High]]/Table2[[#This Row],[Close Price]])-1</f>
        <v>3.6298784963890052E-2</v>
      </c>
      <c r="AI605">
        <v>17.269717303832099</v>
      </c>
      <c r="AJ605">
        <v>6.9711444471958997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0.01</v>
      </c>
      <c r="AM605" t="s">
        <v>3147</v>
      </c>
      <c r="AN605">
        <v>-1.32</v>
      </c>
      <c r="AO605" t="s">
        <v>3146</v>
      </c>
      <c r="AP605">
        <v>-3.4823663627420003E-2</v>
      </c>
      <c r="AQ605">
        <f>(Table2[[#This Row],[Sharpe Ratio]]-AVERAGE(Table2[Sharpe Ratio]))/_xlfn.STDEV.P(Table2[Sharpe Ratio])</f>
        <v>-1.0896200698693701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615</v>
      </c>
      <c r="AT605">
        <f>_xlfn.RANK.AVG(Table2[[#This Row],[6M Return vs Nifty Z-Score]],Table2[6M Return vs Nifty Z-Score])</f>
        <v>432</v>
      </c>
      <c r="AU605">
        <f>_xlfn.RANK.AVG(Table2[[#This Row],[Sharpe Ratio Z-Score]],Table2[Sharpe Ratio Z-Score])</f>
        <v>632</v>
      </c>
      <c r="AV605">
        <f>(Table2[[#This Row],[Rank 1Y]]+Table2[[#This Row],[Rank 6M]]+Table2[[#This Row],[Rank Sharpe]])/3</f>
        <v>559.66666666666663</v>
      </c>
    </row>
    <row r="606" spans="1:48" x14ac:dyDescent="0.3">
      <c r="A606" t="s">
        <v>1122</v>
      </c>
      <c r="B606" t="s">
        <v>1123</v>
      </c>
      <c r="C606" t="s">
        <v>586</v>
      </c>
      <c r="D606" t="s">
        <v>586</v>
      </c>
      <c r="E606">
        <v>10670.301621749</v>
      </c>
      <c r="F606">
        <v>21.49</v>
      </c>
      <c r="G606">
        <v>-4.5917798158780299</v>
      </c>
      <c r="H606">
        <f>(Table2[[#This Row],[1Y Return vs Nifty]]-AVERAGE(Table2[1Y Return vs Nifty]))/_xlfn.STDEV.P(Table2[1Y Return vs Nifty])</f>
        <v>-0.41569971870360722</v>
      </c>
      <c r="I606">
        <v>-8.3275492958650794</v>
      </c>
      <c r="J606">
        <f>(Table2[[#This Row],[1M Return vs Nifty]]-AVERAGE(Table2[1M Return vs Nifty]))/_xlfn.STDEV.P(Table2[1M Return vs Nifty])</f>
        <v>-0.7681276352772447</v>
      </c>
      <c r="K606">
        <v>-30.049268652250198</v>
      </c>
      <c r="L606">
        <f>(Table2[[#This Row],[6M Return vs Nifty]]-AVERAGE(Table2[6M Return vs Nifty]))/_xlfn.STDEV.P(Table2[6M Return vs Nifty])</f>
        <v>-1.1532019781561276</v>
      </c>
      <c r="M606">
        <v>-4.3746393607631804</v>
      </c>
      <c r="N606">
        <f>(Table2[[#This Row],[1W Return vs Nifty]]-AVERAGE(Table2[1W Return vs Nifty]))/_xlfn.STDEV.P(Table2[1W Return vs Nifty])</f>
        <v>8.2971519788677256E-3</v>
      </c>
      <c r="O606">
        <v>23.23</v>
      </c>
      <c r="P606">
        <v>24.710423675288901</v>
      </c>
      <c r="Q606">
        <v>25.388273652298</v>
      </c>
      <c r="R606">
        <v>31.569808301521299</v>
      </c>
      <c r="S606" s="1">
        <f>(Table2[[#This Row],[Close Price]]-Table2[[#This Row],[20D EMA]])/Table2[[#This Row],[20D EMA]]</f>
        <v>-7.4903142488161947E-2</v>
      </c>
      <c r="T606" s="1">
        <f>(Table2[[#This Row],[Close Price]]-Table2[[#This Row],[50D EMA]])/Table2[[#This Row],[50D EMA]]</f>
        <v>-0.13032652606881096</v>
      </c>
      <c r="U606" s="1">
        <f>(Table2[[#This Row],[Close Price]]-Table2[[#This Row],[200D EMA]])/Table2[[#This Row],[200D EMA]]</f>
        <v>-0.1535462279037296</v>
      </c>
      <c r="V606">
        <v>0.45512170490000298</v>
      </c>
      <c r="W606">
        <v>21.06</v>
      </c>
      <c r="X606">
        <v>21.71</v>
      </c>
      <c r="Y606">
        <v>20.62</v>
      </c>
      <c r="Z606">
        <v>21.8</v>
      </c>
      <c r="AA606">
        <v>20.62</v>
      </c>
      <c r="AB606">
        <v>28</v>
      </c>
      <c r="AC606" s="1">
        <f>(Table2[[#This Row],[Close Price]]/Table2[[#This Row],[Day Low]])-1</f>
        <v>2.0417853751186987E-2</v>
      </c>
      <c r="AD606" s="1">
        <f>(Table2[[#This Row],[Day High]]/Table2[[#This Row],[Close Price]])-1</f>
        <v>1.0237319683573887E-2</v>
      </c>
      <c r="AE606" s="1">
        <f>(Table2[[#This Row],[Close Price]]/Table2[[#This Row],[Current Week Low]])-1</f>
        <v>4.2192046556740914E-2</v>
      </c>
      <c r="AF606" s="1">
        <f>(Table2[[#This Row],[Current Week High]]/Table2[[#This Row],[Close Price]])-1</f>
        <v>1.4425314099581366E-2</v>
      </c>
      <c r="AG606" s="1">
        <f>(Table2[[#This Row],[Close Price]]/Table2[[#This Row],[Current Month Low]])-1</f>
        <v>4.2192046556740914E-2</v>
      </c>
      <c r="AH606" s="1">
        <f>(Table2[[#This Row],[Current Month High]]/Table2[[#This Row],[Close Price]])-1</f>
        <v>0.30293159609120535</v>
      </c>
      <c r="AI606">
        <v>81.712424383434097</v>
      </c>
      <c r="AJ606">
        <v>25.672514619883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-0.16</v>
      </c>
      <c r="AM606" t="s">
        <v>3146</v>
      </c>
      <c r="AN606">
        <v>-14.89</v>
      </c>
      <c r="AO606" t="s">
        <v>3146</v>
      </c>
      <c r="AP606">
        <v>-2.5592608736110002E-3</v>
      </c>
      <c r="AQ606">
        <f>(Table2[[#This Row],[Sharpe Ratio]]-AVERAGE(Table2[Sharpe Ratio]))/_xlfn.STDEV.P(Table2[Sharpe Ratio])</f>
        <v>-0.70613436573957433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456</v>
      </c>
      <c r="AT606">
        <f>_xlfn.RANK.AVG(Table2[[#This Row],[6M Return vs Nifty Z-Score]],Table2[6M Return vs Nifty Z-Score])</f>
        <v>668</v>
      </c>
      <c r="AU606">
        <f>_xlfn.RANK.AVG(Table2[[#This Row],[Sharpe Ratio Z-Score]],Table2[Sharpe Ratio Z-Score])</f>
        <v>555</v>
      </c>
      <c r="AV606">
        <f>(Table2[[#This Row],[Rank 1Y]]+Table2[[#This Row],[Rank 6M]]+Table2[[#This Row],[Rank Sharpe]])/3</f>
        <v>559.66666666666663</v>
      </c>
    </row>
    <row r="607" spans="1:48" x14ac:dyDescent="0.3">
      <c r="A607" t="s">
        <v>89</v>
      </c>
      <c r="B607" t="s">
        <v>90</v>
      </c>
      <c r="C607" t="s">
        <v>3111</v>
      </c>
      <c r="D607" t="s">
        <v>91</v>
      </c>
      <c r="E607">
        <v>286925.19301484502</v>
      </c>
      <c r="F607">
        <v>2992.85</v>
      </c>
      <c r="G607">
        <v>-27.585600522246999</v>
      </c>
      <c r="H607">
        <f>(Table2[[#This Row],[1Y Return vs Nifty]]-AVERAGE(Table2[1Y Return vs Nifty]))/_xlfn.STDEV.P(Table2[1Y Return vs Nifty])</f>
        <v>-0.82507676787876894</v>
      </c>
      <c r="I607">
        <v>-2.7696803938594701</v>
      </c>
      <c r="J607">
        <f>(Table2[[#This Row],[1M Return vs Nifty]]-AVERAGE(Table2[1M Return vs Nifty]))/_xlfn.STDEV.P(Table2[1M Return vs Nifty])</f>
        <v>-0.12560491122368664</v>
      </c>
      <c r="K607">
        <v>-3.7069671702378701</v>
      </c>
      <c r="L607">
        <f>(Table2[[#This Row],[6M Return vs Nifty]]-AVERAGE(Table2[6M Return vs Nifty]))/_xlfn.STDEV.P(Table2[6M Return vs Nifty])</f>
        <v>-0.2031745185347304</v>
      </c>
      <c r="M607">
        <v>-1.1587162053844</v>
      </c>
      <c r="N607">
        <f>(Table2[[#This Row],[1W Return vs Nifty]]-AVERAGE(Table2[1W Return vs Nifty]))/_xlfn.STDEV.P(Table2[1W Return vs Nifty])</f>
        <v>0.70832132193559427</v>
      </c>
      <c r="O607">
        <v>3056.59</v>
      </c>
      <c r="P607">
        <v>3100.7603314839698</v>
      </c>
      <c r="Q607">
        <v>3055.1456084479701</v>
      </c>
      <c r="R607">
        <v>39.727628759012298</v>
      </c>
      <c r="S607" s="1">
        <f>(Table2[[#This Row],[Close Price]]-Table2[[#This Row],[20D EMA]])/Table2[[#This Row],[20D EMA]]</f>
        <v>-2.0853303845134688E-2</v>
      </c>
      <c r="T607" s="1">
        <f>(Table2[[#This Row],[Close Price]]-Table2[[#This Row],[50D EMA]])/Table2[[#This Row],[50D EMA]]</f>
        <v>-3.4801248709320887E-2</v>
      </c>
      <c r="U607" s="1">
        <f>(Table2[[#This Row],[Close Price]]-Table2[[#This Row],[200D EMA]])/Table2[[#This Row],[200D EMA]]</f>
        <v>-2.0390389340433645E-2</v>
      </c>
      <c r="V607">
        <v>0.671898890421463</v>
      </c>
      <c r="W607">
        <v>2941.1</v>
      </c>
      <c r="X607">
        <v>3028</v>
      </c>
      <c r="Y607">
        <v>2941.1</v>
      </c>
      <c r="Z607">
        <v>3028</v>
      </c>
      <c r="AA607">
        <v>2941.1</v>
      </c>
      <c r="AB607">
        <v>3328.95</v>
      </c>
      <c r="AC607" s="1">
        <f>(Table2[[#This Row],[Close Price]]/Table2[[#This Row],[Day Low]])-1</f>
        <v>1.7595457481894616E-2</v>
      </c>
      <c r="AD607" s="1">
        <f>(Table2[[#This Row],[Day High]]/Table2[[#This Row],[Close Price]])-1</f>
        <v>1.1744658101809247E-2</v>
      </c>
      <c r="AE607" s="1">
        <f>(Table2[[#This Row],[Close Price]]/Table2[[#This Row],[Current Week Low]])-1</f>
        <v>1.7595457481894616E-2</v>
      </c>
      <c r="AF607" s="1">
        <f>(Table2[[#This Row],[Current Week High]]/Table2[[#This Row],[Close Price]])-1</f>
        <v>1.1744658101809247E-2</v>
      </c>
      <c r="AG607" s="1">
        <f>(Table2[[#This Row],[Close Price]]/Table2[[#This Row],[Current Month Low]])-1</f>
        <v>1.7595457481894616E-2</v>
      </c>
      <c r="AH607" s="1">
        <f>(Table2[[#This Row],[Current Month High]]/Table2[[#This Row],[Close Price]])-1</f>
        <v>0.11230098401189492</v>
      </c>
      <c r="AI607">
        <v>14.3709173530247</v>
      </c>
      <c r="AJ607">
        <v>12.0875622635856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0.03</v>
      </c>
      <c r="AM607" t="s">
        <v>3147</v>
      </c>
      <c r="AN607">
        <v>-1.46</v>
      </c>
      <c r="AO607" t="s">
        <v>3146</v>
      </c>
      <c r="AP607">
        <v>-6.5086518335060004E-2</v>
      </c>
      <c r="AQ607">
        <f>(Table2[[#This Row],[Sharpe Ratio]]-AVERAGE(Table2[Sharpe Ratio]))/_xlfn.STDEV.P(Table2[Sharpe Ratio])</f>
        <v>-1.4493159314382611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600</v>
      </c>
      <c r="AT607">
        <f>_xlfn.RANK.AVG(Table2[[#This Row],[6M Return vs Nifty Z-Score]],Table2[6M Return vs Nifty Z-Score])</f>
        <v>398</v>
      </c>
      <c r="AU607">
        <f>_xlfn.RANK.AVG(Table2[[#This Row],[Sharpe Ratio Z-Score]],Table2[Sharpe Ratio Z-Score])</f>
        <v>683</v>
      </c>
      <c r="AV607">
        <f>(Table2[[#This Row],[Rank 1Y]]+Table2[[#This Row],[Rank 6M]]+Table2[[#This Row],[Rank Sharpe]])/3</f>
        <v>560.33333333333337</v>
      </c>
    </row>
    <row r="608" spans="1:48" x14ac:dyDescent="0.3">
      <c r="A608" t="s">
        <v>482</v>
      </c>
      <c r="B608" t="s">
        <v>483</v>
      </c>
      <c r="C608" t="s">
        <v>3100</v>
      </c>
      <c r="D608" t="s">
        <v>271</v>
      </c>
      <c r="E608">
        <v>43839.971496519996</v>
      </c>
      <c r="F608">
        <v>7038.95</v>
      </c>
      <c r="G608">
        <v>-36.311552539013903</v>
      </c>
      <c r="H608">
        <f>(Table2[[#This Row],[1Y Return vs Nifty]]-AVERAGE(Table2[1Y Return vs Nifty]))/_xlfn.STDEV.P(Table2[1Y Return vs Nifty])</f>
        <v>-0.98043174491738849</v>
      </c>
      <c r="I608">
        <v>-2.71509462835742</v>
      </c>
      <c r="J608">
        <f>(Table2[[#This Row],[1M Return vs Nifty]]-AVERAGE(Table2[1M Return vs Nifty]))/_xlfn.STDEV.P(Table2[1M Return vs Nifty])</f>
        <v>-0.11929447185145356</v>
      </c>
      <c r="K608">
        <v>-8.9490491216910595</v>
      </c>
      <c r="L608">
        <f>(Table2[[#This Row],[6M Return vs Nifty]]-AVERAGE(Table2[6M Return vs Nifty]))/_xlfn.STDEV.P(Table2[6M Return vs Nifty])</f>
        <v>-0.39222868310219977</v>
      </c>
      <c r="M608">
        <v>-4.7057510252461299</v>
      </c>
      <c r="N608">
        <f>(Table2[[#This Row],[1W Return vs Nifty]]-AVERAGE(Table2[1W Return vs Nifty]))/_xlfn.STDEV.P(Table2[1W Return vs Nifty])</f>
        <v>-6.3777383665739873E-2</v>
      </c>
      <c r="O608">
        <v>7331.32</v>
      </c>
      <c r="P608">
        <v>7424.6558607901497</v>
      </c>
      <c r="Q608">
        <v>7435.6169670998897</v>
      </c>
      <c r="R608">
        <v>32.481597431354203</v>
      </c>
      <c r="S608" s="1">
        <f>(Table2[[#This Row],[Close Price]]-Table2[[#This Row],[20D EMA]])/Table2[[#This Row],[20D EMA]]</f>
        <v>-3.9879585122460884E-2</v>
      </c>
      <c r="T608" s="1">
        <f>(Table2[[#This Row],[Close Price]]-Table2[[#This Row],[50D EMA]])/Table2[[#This Row],[50D EMA]]</f>
        <v>-5.194932506260326E-2</v>
      </c>
      <c r="U608" s="1">
        <f>(Table2[[#This Row],[Close Price]]-Table2[[#This Row],[200D EMA]])/Table2[[#This Row],[200D EMA]]</f>
        <v>-5.3346880138528945E-2</v>
      </c>
      <c r="V608">
        <v>0.39797296851352798</v>
      </c>
      <c r="W608">
        <v>6969</v>
      </c>
      <c r="X608">
        <v>7089</v>
      </c>
      <c r="Y608">
        <v>6969</v>
      </c>
      <c r="Z608">
        <v>7133</v>
      </c>
      <c r="AA608">
        <v>6870.6</v>
      </c>
      <c r="AB608">
        <v>8027</v>
      </c>
      <c r="AC608" s="1">
        <f>(Table2[[#This Row],[Close Price]]/Table2[[#This Row],[Day Low]])-1</f>
        <v>1.0037308078634011E-2</v>
      </c>
      <c r="AD608" s="1">
        <f>(Table2[[#This Row],[Day High]]/Table2[[#This Row],[Close Price]])-1</f>
        <v>7.1104355052955537E-3</v>
      </c>
      <c r="AE608" s="1">
        <f>(Table2[[#This Row],[Close Price]]/Table2[[#This Row],[Current Week Low]])-1</f>
        <v>1.0037308078634011E-2</v>
      </c>
      <c r="AF608" s="1">
        <f>(Table2[[#This Row],[Current Week High]]/Table2[[#This Row],[Close Price]])-1</f>
        <v>1.3361367817643188E-2</v>
      </c>
      <c r="AG608" s="1">
        <f>(Table2[[#This Row],[Close Price]]/Table2[[#This Row],[Current Month Low]])-1</f>
        <v>2.4502954618228268E-2</v>
      </c>
      <c r="AH608" s="1">
        <f>(Table2[[#This Row],[Current Month High]]/Table2[[#This Row],[Close Price]])-1</f>
        <v>0.14036894707307201</v>
      </c>
      <c r="AI608">
        <v>30.7013119854523</v>
      </c>
      <c r="AJ608">
        <v>9.7914586972797508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-0.05</v>
      </c>
      <c r="AM608" t="s">
        <v>3146</v>
      </c>
      <c r="AN608">
        <v>-8.2899999999999991</v>
      </c>
      <c r="AO608" t="s">
        <v>3146</v>
      </c>
      <c r="AP608">
        <v>-8.3547777342809996E-3</v>
      </c>
      <c r="AQ608">
        <f>(Table2[[#This Row],[Sharpe Ratio]]-AVERAGE(Table2[Sharpe Ratio]))/_xlfn.STDEV.P(Table2[Sharpe Ratio])</f>
        <v>-0.77501826484871761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651</v>
      </c>
      <c r="AT608">
        <f>_xlfn.RANK.AVG(Table2[[#This Row],[6M Return vs Nifty Z-Score]],Table2[6M Return vs Nifty Z-Score])</f>
        <v>459</v>
      </c>
      <c r="AU608">
        <f>_xlfn.RANK.AVG(Table2[[#This Row],[Sharpe Ratio Z-Score]],Table2[Sharpe Ratio Z-Score])</f>
        <v>571</v>
      </c>
      <c r="AV608">
        <f>(Table2[[#This Row],[Rank 1Y]]+Table2[[#This Row],[Rank 6M]]+Table2[[#This Row],[Rank Sharpe]])/3</f>
        <v>560.33333333333337</v>
      </c>
    </row>
    <row r="609" spans="1:48" x14ac:dyDescent="0.3">
      <c r="A609" t="s">
        <v>943</v>
      </c>
      <c r="B609" t="s">
        <v>944</v>
      </c>
      <c r="C609" t="s">
        <v>3101</v>
      </c>
      <c r="D609" t="s">
        <v>54</v>
      </c>
      <c r="E609">
        <v>15219.317543428</v>
      </c>
      <c r="F609">
        <v>184.49</v>
      </c>
      <c r="G609">
        <v>-31.1100928896286</v>
      </c>
      <c r="H609">
        <f>(Table2[[#This Row],[1Y Return vs Nifty]]-AVERAGE(Table2[1Y Return vs Nifty]))/_xlfn.STDEV.P(Table2[1Y Return vs Nifty])</f>
        <v>-0.88782607359982335</v>
      </c>
      <c r="I609">
        <v>-4.5603284840492204</v>
      </c>
      <c r="J609">
        <f>(Table2[[#This Row],[1M Return vs Nifty]]-AVERAGE(Table2[1M Return vs Nifty]))/_xlfn.STDEV.P(Table2[1M Return vs Nifty])</f>
        <v>-0.33261448791860282</v>
      </c>
      <c r="K609">
        <v>-25.617688407378999</v>
      </c>
      <c r="L609">
        <f>(Table2[[#This Row],[6M Return vs Nifty]]-AVERAGE(Table2[6M Return vs Nifty]))/_xlfn.STDEV.P(Table2[6M Return vs Nifty])</f>
        <v>-0.99337832246612612</v>
      </c>
      <c r="M609">
        <v>-5.1304076804959298</v>
      </c>
      <c r="N609">
        <f>(Table2[[#This Row],[1W Return vs Nifty]]-AVERAGE(Table2[1W Return vs Nifty]))/_xlfn.STDEV.P(Table2[1W Return vs Nifty])</f>
        <v>-0.15621426982411815</v>
      </c>
      <c r="O609">
        <v>192.69</v>
      </c>
      <c r="P609">
        <v>200.80362482828099</v>
      </c>
      <c r="Q609">
        <v>208.44823920454999</v>
      </c>
      <c r="R609">
        <v>30.6744453502026</v>
      </c>
      <c r="S609" s="1">
        <f>(Table2[[#This Row],[Close Price]]-Table2[[#This Row],[20D EMA]])/Table2[[#This Row],[20D EMA]]</f>
        <v>-4.2555399865068184E-2</v>
      </c>
      <c r="T609" s="1">
        <f>(Table2[[#This Row],[Close Price]]-Table2[[#This Row],[50D EMA]])/Table2[[#This Row],[50D EMA]]</f>
        <v>-8.1241684965755581E-2</v>
      </c>
      <c r="U609" s="1">
        <f>(Table2[[#This Row],[Close Price]]-Table2[[#This Row],[200D EMA]])/Table2[[#This Row],[200D EMA]]</f>
        <v>-0.11493615535432657</v>
      </c>
      <c r="V609">
        <v>0.27807074712924901</v>
      </c>
      <c r="W609">
        <v>183</v>
      </c>
      <c r="X609">
        <v>186.5</v>
      </c>
      <c r="Y609">
        <v>179.1</v>
      </c>
      <c r="Z609">
        <v>186.5</v>
      </c>
      <c r="AA609">
        <v>177.99</v>
      </c>
      <c r="AB609">
        <v>208</v>
      </c>
      <c r="AC609" s="1">
        <f>(Table2[[#This Row],[Close Price]]/Table2[[#This Row],[Day Low]])-1</f>
        <v>8.1420765027322428E-3</v>
      </c>
      <c r="AD609" s="1">
        <f>(Table2[[#This Row],[Day High]]/Table2[[#This Row],[Close Price]])-1</f>
        <v>1.0894899452544848E-2</v>
      </c>
      <c r="AE609" s="1">
        <f>(Table2[[#This Row],[Close Price]]/Table2[[#This Row],[Current Week Low]])-1</f>
        <v>3.0094919039642676E-2</v>
      </c>
      <c r="AF609" s="1">
        <f>(Table2[[#This Row],[Current Week High]]/Table2[[#This Row],[Close Price]])-1</f>
        <v>1.0894899452544848E-2</v>
      </c>
      <c r="AG609" s="1">
        <f>(Table2[[#This Row],[Close Price]]/Table2[[#This Row],[Current Month Low]])-1</f>
        <v>3.6518905556491843E-2</v>
      </c>
      <c r="AH609" s="1">
        <f>(Table2[[#This Row],[Current Month High]]/Table2[[#This Row],[Close Price]])-1</f>
        <v>0.12743238115887023</v>
      </c>
      <c r="AI609">
        <v>56.783565504905397</v>
      </c>
      <c r="AJ609">
        <v>3.6518905556491799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-0.16</v>
      </c>
      <c r="AM609" t="s">
        <v>3146</v>
      </c>
      <c r="AN609">
        <v>-6.55</v>
      </c>
      <c r="AO609" t="s">
        <v>3146</v>
      </c>
      <c r="AP609">
        <v>3.2396384516023002E-2</v>
      </c>
      <c r="AQ609">
        <f>(Table2[[#This Row],[Sharpe Ratio]]-AVERAGE(Table2[Sharpe Ratio]))/_xlfn.STDEV.P(Table2[Sharpe Ratio])</f>
        <v>-0.29066130126536205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622</v>
      </c>
      <c r="AT609">
        <f>_xlfn.RANK.AVG(Table2[[#This Row],[6M Return vs Nifty Z-Score]],Table2[6M Return vs Nifty Z-Score])</f>
        <v>643</v>
      </c>
      <c r="AU609">
        <f>_xlfn.RANK.AVG(Table2[[#This Row],[Sharpe Ratio Z-Score]],Table2[Sharpe Ratio Z-Score])</f>
        <v>416</v>
      </c>
      <c r="AV609">
        <f>(Table2[[#This Row],[Rank 1Y]]+Table2[[#This Row],[Rank 6M]]+Table2[[#This Row],[Rank Sharpe]])/3</f>
        <v>560.33333333333337</v>
      </c>
    </row>
    <row r="610" spans="1:48" x14ac:dyDescent="0.3">
      <c r="A610" t="s">
        <v>272</v>
      </c>
      <c r="B610" t="s">
        <v>273</v>
      </c>
      <c r="C610" t="s">
        <v>3103</v>
      </c>
      <c r="D610" t="s">
        <v>202</v>
      </c>
      <c r="E610">
        <v>94969.305350884999</v>
      </c>
      <c r="F610">
        <v>535.85</v>
      </c>
      <c r="G610">
        <v>-26.084552632452102</v>
      </c>
      <c r="H610">
        <f>(Table2[[#This Row],[1Y Return vs Nifty]]-AVERAGE(Table2[1Y Return vs Nifty]))/_xlfn.STDEV.P(Table2[1Y Return vs Nifty])</f>
        <v>-0.79835243338725781</v>
      </c>
      <c r="I610">
        <v>-5.8631134953372603</v>
      </c>
      <c r="J610">
        <f>(Table2[[#This Row],[1M Return vs Nifty]]-AVERAGE(Table2[1M Return vs Nifty]))/_xlfn.STDEV.P(Table2[1M Return vs Nifty])</f>
        <v>-0.48322418905906556</v>
      </c>
      <c r="K610">
        <v>-2.2999874236176998</v>
      </c>
      <c r="L610">
        <f>(Table2[[#This Row],[6M Return vs Nifty]]-AVERAGE(Table2[6M Return vs Nifty]))/_xlfn.STDEV.P(Table2[6M Return vs Nifty])</f>
        <v>-0.15243220221384804</v>
      </c>
      <c r="M610">
        <v>-2.5904544823689899</v>
      </c>
      <c r="N610">
        <f>(Table2[[#This Row],[1W Return vs Nifty]]-AVERAGE(Table2[1W Return vs Nifty]))/_xlfn.STDEV.P(Table2[1W Return vs Nifty])</f>
        <v>0.39666853966525317</v>
      </c>
      <c r="O610">
        <v>570.86</v>
      </c>
      <c r="P610">
        <v>596.79455053050594</v>
      </c>
      <c r="Q610">
        <v>587.087428064459</v>
      </c>
      <c r="R610">
        <v>27.379363292894801</v>
      </c>
      <c r="S610" s="1">
        <f>(Table2[[#This Row],[Close Price]]-Table2[[#This Row],[20D EMA]])/Table2[[#This Row],[20D EMA]]</f>
        <v>-6.1328521879269855E-2</v>
      </c>
      <c r="T610" s="1">
        <f>(Table2[[#This Row],[Close Price]]-Table2[[#This Row],[50D EMA]])/Table2[[#This Row],[50D EMA]]</f>
        <v>-0.1021198174084042</v>
      </c>
      <c r="U610" s="1">
        <f>(Table2[[#This Row],[Close Price]]-Table2[[#This Row],[200D EMA]])/Table2[[#This Row],[200D EMA]]</f>
        <v>-8.7273931641461397E-2</v>
      </c>
      <c r="V610">
        <v>0.77560952012964202</v>
      </c>
      <c r="W610">
        <v>532.85</v>
      </c>
      <c r="X610">
        <v>554</v>
      </c>
      <c r="Y610">
        <v>532.85</v>
      </c>
      <c r="Z610">
        <v>558.5</v>
      </c>
      <c r="AA610">
        <v>532.85</v>
      </c>
      <c r="AB610">
        <v>629.75</v>
      </c>
      <c r="AC610" s="1">
        <f>(Table2[[#This Row],[Close Price]]/Table2[[#This Row],[Day Low]])-1</f>
        <v>5.6301022801914513E-3</v>
      </c>
      <c r="AD610" s="1">
        <f>(Table2[[#This Row],[Day High]]/Table2[[#This Row],[Close Price]])-1</f>
        <v>3.3871419240459E-2</v>
      </c>
      <c r="AE610" s="1">
        <f>(Table2[[#This Row],[Close Price]]/Table2[[#This Row],[Current Week Low]])-1</f>
        <v>5.6301022801914513E-3</v>
      </c>
      <c r="AF610" s="1">
        <f>(Table2[[#This Row],[Current Week High]]/Table2[[#This Row],[Close Price]])-1</f>
        <v>4.2269291779415852E-2</v>
      </c>
      <c r="AG610" s="1">
        <f>(Table2[[#This Row],[Close Price]]/Table2[[#This Row],[Current Month Low]])-1</f>
        <v>5.6301022801914513E-3</v>
      </c>
      <c r="AH610" s="1">
        <f>(Table2[[#This Row],[Current Month High]]/Table2[[#This Row],[Close Price]])-1</f>
        <v>0.17523560697956508</v>
      </c>
      <c r="AI610">
        <v>25.4082299150881</v>
      </c>
      <c r="AJ610">
        <v>9.5359771054783309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-0.1</v>
      </c>
      <c r="AM610" t="s">
        <v>3146</v>
      </c>
      <c r="AN610">
        <v>-6.13</v>
      </c>
      <c r="AO610" t="s">
        <v>3146</v>
      </c>
      <c r="AP610">
        <v>-9.7307509947895998E-2</v>
      </c>
      <c r="AQ610">
        <f>(Table2[[#This Row],[Sharpe Ratio]]-AVERAGE(Table2[Sharpe Ratio]))/_xlfn.STDEV.P(Table2[Sharpe Ratio])</f>
        <v>-1.8322856628382922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591</v>
      </c>
      <c r="AT610">
        <f>_xlfn.RANK.AVG(Table2[[#This Row],[6M Return vs Nifty Z-Score]],Table2[6M Return vs Nifty Z-Score])</f>
        <v>381</v>
      </c>
      <c r="AU610">
        <f>_xlfn.RANK.AVG(Table2[[#This Row],[Sharpe Ratio Z-Score]],Table2[Sharpe Ratio Z-Score])</f>
        <v>710</v>
      </c>
      <c r="AV610">
        <f>(Table2[[#This Row],[Rank 1Y]]+Table2[[#This Row],[Rank 6M]]+Table2[[#This Row],[Rank Sharpe]])/3</f>
        <v>560.66666666666663</v>
      </c>
    </row>
    <row r="611" spans="1:48" x14ac:dyDescent="0.3">
      <c r="A611" t="s">
        <v>455</v>
      </c>
      <c r="B611" t="s">
        <v>456</v>
      </c>
      <c r="C611" t="s">
        <v>3108</v>
      </c>
      <c r="D611" t="s">
        <v>117</v>
      </c>
      <c r="E611">
        <v>47794.308119018999</v>
      </c>
      <c r="F611">
        <v>115.71</v>
      </c>
      <c r="G611">
        <v>9.54297089685004</v>
      </c>
      <c r="H611">
        <f>(Table2[[#This Row],[1Y Return vs Nifty]]-AVERAGE(Table2[1Y Return vs Nifty]))/_xlfn.STDEV.P(Table2[1Y Return vs Nifty])</f>
        <v>-0.16404765045901279</v>
      </c>
      <c r="I611">
        <v>-12.3408842538163</v>
      </c>
      <c r="J611">
        <f>(Table2[[#This Row],[1M Return vs Nifty]]-AVERAGE(Table2[1M Return vs Nifty]))/_xlfn.STDEV.P(Table2[1M Return vs Nifty])</f>
        <v>-1.2320930427361461</v>
      </c>
      <c r="K611">
        <v>-37.840519775538802</v>
      </c>
      <c r="L611">
        <f>(Table2[[#This Row],[6M Return vs Nifty]]-AVERAGE(Table2[6M Return vs Nifty]))/_xlfn.STDEV.P(Table2[6M Return vs Nifty])</f>
        <v>-1.4341911892538965</v>
      </c>
      <c r="M611">
        <v>-9.6160568486944094</v>
      </c>
      <c r="N611">
        <f>(Table2[[#This Row],[1W Return vs Nifty]]-AVERAGE(Table2[1W Return vs Nifty]))/_xlfn.STDEV.P(Table2[1W Return vs Nifty])</f>
        <v>-1.1326252983131917</v>
      </c>
      <c r="O611">
        <v>124.71</v>
      </c>
      <c r="P611">
        <v>130.494469983068</v>
      </c>
      <c r="Q611">
        <v>132.172120630195</v>
      </c>
      <c r="R611">
        <v>30.187330997981402</v>
      </c>
      <c r="S611" s="1">
        <f>(Table2[[#This Row],[Close Price]]-Table2[[#This Row],[20D EMA]])/Table2[[#This Row],[20D EMA]]</f>
        <v>-7.2167428433966813E-2</v>
      </c>
      <c r="T611" s="1">
        <f>(Table2[[#This Row],[Close Price]]-Table2[[#This Row],[50D EMA]])/Table2[[#This Row],[50D EMA]]</f>
        <v>-0.11329575870139424</v>
      </c>
      <c r="U611" s="1">
        <f>(Table2[[#This Row],[Close Price]]-Table2[[#This Row],[200D EMA]])/Table2[[#This Row],[200D EMA]]</f>
        <v>-0.1245506280121997</v>
      </c>
      <c r="V611">
        <v>0.89807678189394802</v>
      </c>
      <c r="W611">
        <v>112.73</v>
      </c>
      <c r="X611">
        <v>116.2</v>
      </c>
      <c r="Y611">
        <v>111.2</v>
      </c>
      <c r="Z611">
        <v>116.2</v>
      </c>
      <c r="AA611">
        <v>110.4</v>
      </c>
      <c r="AB611">
        <v>142.12</v>
      </c>
      <c r="AC611" s="1">
        <f>(Table2[[#This Row],[Close Price]]/Table2[[#This Row],[Day Low]])-1</f>
        <v>2.6434844318282469E-2</v>
      </c>
      <c r="AD611" s="1">
        <f>(Table2[[#This Row],[Day High]]/Table2[[#This Row],[Close Price]])-1</f>
        <v>4.2347247428917711E-3</v>
      </c>
      <c r="AE611" s="1">
        <f>(Table2[[#This Row],[Close Price]]/Table2[[#This Row],[Current Week Low]])-1</f>
        <v>4.0557553956834358E-2</v>
      </c>
      <c r="AF611" s="1">
        <f>(Table2[[#This Row],[Current Week High]]/Table2[[#This Row],[Close Price]])-1</f>
        <v>4.2347247428917711E-3</v>
      </c>
      <c r="AG611" s="1">
        <f>(Table2[[#This Row],[Close Price]]/Table2[[#This Row],[Current Month Low]])-1</f>
        <v>4.8097826086956452E-2</v>
      </c>
      <c r="AH611" s="1">
        <f>(Table2[[#This Row],[Current Month High]]/Table2[[#This Row],[Close Price]])-1</f>
        <v>0.22824302134646968</v>
      </c>
      <c r="AI611">
        <v>51.542649727767603</v>
      </c>
      <c r="AJ611">
        <v>40.084745762711798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-0.13</v>
      </c>
      <c r="AM611" t="s">
        <v>3146</v>
      </c>
      <c r="AN611">
        <v>-13.67</v>
      </c>
      <c r="AO611" t="s">
        <v>3146</v>
      </c>
      <c r="AP611">
        <v>-2.5763648187701001E-2</v>
      </c>
      <c r="AQ611">
        <f>(Table2[[#This Row],[Sharpe Ratio]]-AVERAGE(Table2[Sharpe Ratio]))/_xlfn.STDEV.P(Table2[Sharpe Ratio])</f>
        <v>-0.98193524995069692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359</v>
      </c>
      <c r="AT611">
        <f>_xlfn.RANK.AVG(Table2[[#This Row],[6M Return vs Nifty Z-Score]],Table2[6M Return vs Nifty Z-Score])</f>
        <v>706</v>
      </c>
      <c r="AU611">
        <f>_xlfn.RANK.AVG(Table2[[#This Row],[Sharpe Ratio Z-Score]],Table2[Sharpe Ratio Z-Score])</f>
        <v>618</v>
      </c>
      <c r="AV611">
        <f>(Table2[[#This Row],[Rank 1Y]]+Table2[[#This Row],[Rank 6M]]+Table2[[#This Row],[Rank Sharpe]])/3</f>
        <v>561</v>
      </c>
    </row>
    <row r="612" spans="1:48" x14ac:dyDescent="0.3">
      <c r="A612" t="s">
        <v>1923</v>
      </c>
      <c r="B612" t="s">
        <v>1924</v>
      </c>
      <c r="C612" t="s">
        <v>3112</v>
      </c>
      <c r="D612" t="s">
        <v>1925</v>
      </c>
      <c r="E612">
        <v>3612.8234939199901</v>
      </c>
      <c r="F612">
        <v>53.44</v>
      </c>
      <c r="G612">
        <v>-30.756924777391902</v>
      </c>
      <c r="H612">
        <f>(Table2[[#This Row],[1Y Return vs Nifty]]-AVERAGE(Table2[1Y Return vs Nifty]))/_xlfn.STDEV.P(Table2[1Y Return vs Nifty])</f>
        <v>-0.88153834432261913</v>
      </c>
      <c r="I612">
        <v>-10.0118424552529</v>
      </c>
      <c r="J612">
        <f>(Table2[[#This Row],[1M Return vs Nifty]]-AVERAGE(Table2[1M Return vs Nifty]))/_xlfn.STDEV.P(Table2[1M Return vs Nifty])</f>
        <v>-0.96284194897473308</v>
      </c>
      <c r="K612">
        <v>-23.762677596126199</v>
      </c>
      <c r="L612">
        <f>(Table2[[#This Row],[6M Return vs Nifty]]-AVERAGE(Table2[6M Return vs Nifty]))/_xlfn.STDEV.P(Table2[6M Return vs Nifty])</f>
        <v>-0.92647789579732853</v>
      </c>
      <c r="M612">
        <v>-8.65817166329796</v>
      </c>
      <c r="N612">
        <f>(Table2[[#This Row],[1W Return vs Nifty]]-AVERAGE(Table2[1W Return vs Nifty]))/_xlfn.STDEV.P(Table2[1W Return vs Nifty])</f>
        <v>-0.92411820737120798</v>
      </c>
      <c r="O612">
        <v>60.1</v>
      </c>
      <c r="P612">
        <v>63.955157516404498</v>
      </c>
      <c r="Q612">
        <v>64.195644426912594</v>
      </c>
      <c r="R612">
        <v>14.110317354007099</v>
      </c>
      <c r="S612" s="1">
        <f>(Table2[[#This Row],[Close Price]]-Table2[[#This Row],[20D EMA]])/Table2[[#This Row],[20D EMA]]</f>
        <v>-0.11081530782029957</v>
      </c>
      <c r="T612" s="1">
        <f>(Table2[[#This Row],[Close Price]]-Table2[[#This Row],[50D EMA]])/Table2[[#This Row],[50D EMA]]</f>
        <v>-0.16441453550806065</v>
      </c>
      <c r="U612" s="1">
        <f>(Table2[[#This Row],[Close Price]]-Table2[[#This Row],[200D EMA]])/Table2[[#This Row],[200D EMA]]</f>
        <v>-0.16754476916511071</v>
      </c>
      <c r="V612">
        <v>0.73633364885492902</v>
      </c>
      <c r="W612">
        <v>52.03</v>
      </c>
      <c r="X612">
        <v>54.9</v>
      </c>
      <c r="Y612">
        <v>52.03</v>
      </c>
      <c r="Z612">
        <v>56.76</v>
      </c>
      <c r="AA612">
        <v>52.03</v>
      </c>
      <c r="AB612">
        <v>66.64</v>
      </c>
      <c r="AC612" s="1">
        <f>(Table2[[#This Row],[Close Price]]/Table2[[#This Row],[Day Low]])-1</f>
        <v>2.709975014414745E-2</v>
      </c>
      <c r="AD612" s="1">
        <f>(Table2[[#This Row],[Day High]]/Table2[[#This Row],[Close Price]])-1</f>
        <v>2.7320359281437057E-2</v>
      </c>
      <c r="AE612" s="1">
        <f>(Table2[[#This Row],[Close Price]]/Table2[[#This Row],[Current Week Low]])-1</f>
        <v>2.709975014414745E-2</v>
      </c>
      <c r="AF612" s="1">
        <f>(Table2[[#This Row],[Current Week High]]/Table2[[#This Row],[Close Price]])-1</f>
        <v>6.2125748502994016E-2</v>
      </c>
      <c r="AG612" s="1">
        <f>(Table2[[#This Row],[Close Price]]/Table2[[#This Row],[Current Month Low]])-1</f>
        <v>2.709975014414745E-2</v>
      </c>
      <c r="AH612" s="1">
        <f>(Table2[[#This Row],[Current Month High]]/Table2[[#This Row],[Close Price]])-1</f>
        <v>0.24700598802395213</v>
      </c>
      <c r="AI612">
        <v>57.541167664670603</v>
      </c>
      <c r="AJ612">
        <v>22.568807339449499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-0.21</v>
      </c>
      <c r="AM612" t="s">
        <v>3146</v>
      </c>
      <c r="AN612">
        <v>-15.87</v>
      </c>
      <c r="AO612" t="s">
        <v>3146</v>
      </c>
      <c r="AP612">
        <v>2.2375686583345E-2</v>
      </c>
      <c r="AQ612">
        <f>(Table2[[#This Row],[Sharpe Ratio]]-AVERAGE(Table2[Sharpe Ratio]))/_xlfn.STDEV.P(Table2[Sharpe Ratio])</f>
        <v>-0.40976452570460403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617</v>
      </c>
      <c r="AT612">
        <f>_xlfn.RANK.AVG(Table2[[#This Row],[6M Return vs Nifty Z-Score]],Table2[6M Return vs Nifty Z-Score])</f>
        <v>625</v>
      </c>
      <c r="AU612">
        <f>_xlfn.RANK.AVG(Table2[[#This Row],[Sharpe Ratio Z-Score]],Table2[Sharpe Ratio Z-Score])</f>
        <v>441</v>
      </c>
      <c r="AV612">
        <f>(Table2[[#This Row],[Rank 1Y]]+Table2[[#This Row],[Rank 6M]]+Table2[[#This Row],[Rank Sharpe]])/3</f>
        <v>561</v>
      </c>
    </row>
    <row r="613" spans="1:48" x14ac:dyDescent="0.3">
      <c r="A613" t="s">
        <v>2108</v>
      </c>
      <c r="B613" t="s">
        <v>2109</v>
      </c>
      <c r="C613" t="s">
        <v>3105</v>
      </c>
      <c r="D613" t="s">
        <v>173</v>
      </c>
      <c r="E613">
        <v>2836.8333209299999</v>
      </c>
      <c r="F613">
        <v>180.94</v>
      </c>
      <c r="G613">
        <v>-1.52254984752676</v>
      </c>
      <c r="H613">
        <f>(Table2[[#This Row],[1Y Return vs Nifty]]-AVERAGE(Table2[1Y Return vs Nifty]))/_xlfn.STDEV.P(Table2[1Y Return vs Nifty])</f>
        <v>-0.36105580703147727</v>
      </c>
      <c r="I613">
        <v>3.18043303534653</v>
      </c>
      <c r="J613">
        <f>(Table2[[#This Row],[1M Return vs Nifty]]-AVERAGE(Table2[1M Return vs Nifty]))/_xlfn.STDEV.P(Table2[1M Return vs Nifty])</f>
        <v>0.56226361471104724</v>
      </c>
      <c r="K613">
        <v>-30.3962460558005</v>
      </c>
      <c r="L613">
        <f>(Table2[[#This Row],[6M Return vs Nifty]]-AVERAGE(Table2[6M Return vs Nifty]))/_xlfn.STDEV.P(Table2[6M Return vs Nifty])</f>
        <v>-1.165715617538245</v>
      </c>
      <c r="M613">
        <v>-4.9065349605854198</v>
      </c>
      <c r="N613">
        <f>(Table2[[#This Row],[1W Return vs Nifty]]-AVERAGE(Table2[1W Return vs Nifty]))/_xlfn.STDEV.P(Table2[1W Return vs Nifty])</f>
        <v>-0.10748290798507851</v>
      </c>
      <c r="O613">
        <v>181.81</v>
      </c>
      <c r="P613">
        <v>184.48574885044599</v>
      </c>
      <c r="Q613">
        <v>185.394451419229</v>
      </c>
      <c r="R613">
        <v>50.288750821307701</v>
      </c>
      <c r="S613" s="1">
        <f>(Table2[[#This Row],[Close Price]]-Table2[[#This Row],[20D EMA]])/Table2[[#This Row],[20D EMA]]</f>
        <v>-4.7852153346900862E-3</v>
      </c>
      <c r="T613" s="1">
        <f>(Table2[[#This Row],[Close Price]]-Table2[[#This Row],[50D EMA]])/Table2[[#This Row],[50D EMA]]</f>
        <v>-1.9219635514070858E-2</v>
      </c>
      <c r="U613" s="1">
        <f>(Table2[[#This Row],[Close Price]]-Table2[[#This Row],[200D EMA]])/Table2[[#This Row],[200D EMA]]</f>
        <v>-2.4026886377285558E-2</v>
      </c>
      <c r="V613">
        <v>0.57747511374322102</v>
      </c>
      <c r="W613">
        <v>175.81</v>
      </c>
      <c r="X613">
        <v>183.89</v>
      </c>
      <c r="Y613">
        <v>170.5</v>
      </c>
      <c r="Z613">
        <v>183.89</v>
      </c>
      <c r="AA613">
        <v>161.21</v>
      </c>
      <c r="AB613">
        <v>204</v>
      </c>
      <c r="AC613" s="1">
        <f>(Table2[[#This Row],[Close Price]]/Table2[[#This Row],[Day Low]])-1</f>
        <v>2.9179227575223177E-2</v>
      </c>
      <c r="AD613" s="1">
        <f>(Table2[[#This Row],[Day High]]/Table2[[#This Row],[Close Price]])-1</f>
        <v>1.6303747098485699E-2</v>
      </c>
      <c r="AE613" s="1">
        <f>(Table2[[#This Row],[Close Price]]/Table2[[#This Row],[Current Week Low]])-1</f>
        <v>6.1231671554252243E-2</v>
      </c>
      <c r="AF613" s="1">
        <f>(Table2[[#This Row],[Current Week High]]/Table2[[#This Row],[Close Price]])-1</f>
        <v>1.6303747098485699E-2</v>
      </c>
      <c r="AG613" s="1">
        <f>(Table2[[#This Row],[Close Price]]/Table2[[#This Row],[Current Month Low]])-1</f>
        <v>0.12238694870045275</v>
      </c>
      <c r="AH613" s="1">
        <f>(Table2[[#This Row],[Current Month High]]/Table2[[#This Row],[Close Price]])-1</f>
        <v>0.12744556206477298</v>
      </c>
      <c r="AI613">
        <v>56.405438266828703</v>
      </c>
      <c r="AJ613">
        <v>36.045112781954799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-0.08</v>
      </c>
      <c r="AM613" t="s">
        <v>3146</v>
      </c>
      <c r="AN613">
        <v>-1</v>
      </c>
      <c r="AO613" t="s">
        <v>3146</v>
      </c>
      <c r="AP613">
        <v>-1.2889887838442001E-2</v>
      </c>
      <c r="AQ613">
        <f>(Table2[[#This Row],[Sharpe Ratio]]-AVERAGE(Table2[Sharpe Ratio]))/_xlfn.STDEV.P(Table2[Sharpe Ratio])</f>
        <v>-0.82892132032663168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430</v>
      </c>
      <c r="AT613">
        <f>_xlfn.RANK.AVG(Table2[[#This Row],[6M Return vs Nifty Z-Score]],Table2[6M Return vs Nifty Z-Score])</f>
        <v>671</v>
      </c>
      <c r="AU613">
        <f>_xlfn.RANK.AVG(Table2[[#This Row],[Sharpe Ratio Z-Score]],Table2[Sharpe Ratio Z-Score])</f>
        <v>583</v>
      </c>
      <c r="AV613">
        <f>(Table2[[#This Row],[Rank 1Y]]+Table2[[#This Row],[Rank 6M]]+Table2[[#This Row],[Rank Sharpe]])/3</f>
        <v>561.33333333333337</v>
      </c>
    </row>
    <row r="614" spans="1:48" x14ac:dyDescent="0.3">
      <c r="A614" t="s">
        <v>1575</v>
      </c>
      <c r="B614" t="s">
        <v>1576</v>
      </c>
      <c r="C614" t="s">
        <v>3113</v>
      </c>
      <c r="D614" t="s">
        <v>1577</v>
      </c>
      <c r="E614">
        <v>5882.3652235949903</v>
      </c>
      <c r="F614">
        <v>431.55</v>
      </c>
      <c r="G614">
        <v>-17.5151479437163</v>
      </c>
      <c r="H614">
        <f>(Table2[[#This Row],[1Y Return vs Nifty]]-AVERAGE(Table2[1Y Return vs Nifty]))/_xlfn.STDEV.P(Table2[1Y Return vs Nifty])</f>
        <v>-0.64578459138043731</v>
      </c>
      <c r="I614">
        <v>-10.7415661182017</v>
      </c>
      <c r="J614">
        <f>(Table2[[#This Row],[1M Return vs Nifty]]-AVERAGE(Table2[1M Return vs Nifty]))/_xlfn.STDEV.P(Table2[1M Return vs Nifty])</f>
        <v>-1.0472023475359531</v>
      </c>
      <c r="K614">
        <v>-23.675148880681501</v>
      </c>
      <c r="L614">
        <f>(Table2[[#This Row],[6M Return vs Nifty]]-AVERAGE(Table2[6M Return vs Nifty]))/_xlfn.STDEV.P(Table2[6M Return vs Nifty])</f>
        <v>-0.92332119807163304</v>
      </c>
      <c r="M614">
        <v>-13.0397714882145</v>
      </c>
      <c r="N614">
        <f>(Table2[[#This Row],[1W Return vs Nifty]]-AVERAGE(Table2[1W Return vs Nifty]))/_xlfn.STDEV.P(Table2[1W Return vs Nifty])</f>
        <v>-1.8778803566283075</v>
      </c>
      <c r="O614">
        <v>473.77</v>
      </c>
      <c r="P614">
        <v>484.595345000306</v>
      </c>
      <c r="Q614">
        <v>466.025665150593</v>
      </c>
      <c r="R614">
        <v>22.462163256907999</v>
      </c>
      <c r="S614" s="1">
        <f>(Table2[[#This Row],[Close Price]]-Table2[[#This Row],[20D EMA]])/Table2[[#This Row],[20D EMA]]</f>
        <v>-8.9114971399624238E-2</v>
      </c>
      <c r="T614" s="1">
        <f>(Table2[[#This Row],[Close Price]]-Table2[[#This Row],[50D EMA]])/Table2[[#This Row],[50D EMA]]</f>
        <v>-0.10946317488929344</v>
      </c>
      <c r="U614" s="1">
        <f>(Table2[[#This Row],[Close Price]]-Table2[[#This Row],[200D EMA]])/Table2[[#This Row],[200D EMA]]</f>
        <v>-7.3978039684686497E-2</v>
      </c>
      <c r="V614">
        <v>1.04749233072345</v>
      </c>
      <c r="W614">
        <v>417.1</v>
      </c>
      <c r="X614">
        <v>437.9</v>
      </c>
      <c r="Y614">
        <v>410.85</v>
      </c>
      <c r="Z614">
        <v>437.9</v>
      </c>
      <c r="AA614">
        <v>410.85</v>
      </c>
      <c r="AB614">
        <v>525</v>
      </c>
      <c r="AC614" s="1">
        <f>(Table2[[#This Row],[Close Price]]/Table2[[#This Row],[Day Low]])-1</f>
        <v>3.4643970270918256E-2</v>
      </c>
      <c r="AD614" s="1">
        <f>(Table2[[#This Row],[Day High]]/Table2[[#This Row],[Close Price]])-1</f>
        <v>1.4714401575715463E-2</v>
      </c>
      <c r="AE614" s="1">
        <f>(Table2[[#This Row],[Close Price]]/Table2[[#This Row],[Current Week Low]])-1</f>
        <v>5.0383351588170866E-2</v>
      </c>
      <c r="AF614" s="1">
        <f>(Table2[[#This Row],[Current Week High]]/Table2[[#This Row],[Close Price]])-1</f>
        <v>1.4714401575715463E-2</v>
      </c>
      <c r="AG614" s="1">
        <f>(Table2[[#This Row],[Close Price]]/Table2[[#This Row],[Current Month Low]])-1</f>
        <v>5.0383351588170866E-2</v>
      </c>
      <c r="AH614" s="1">
        <f>(Table2[[#This Row],[Current Month High]]/Table2[[#This Row],[Close Price]])-1</f>
        <v>0.21654501216545019</v>
      </c>
      <c r="AI614">
        <v>33.680917622523403</v>
      </c>
      <c r="AJ614">
        <v>16.951219512195099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-0.15</v>
      </c>
      <c r="AM614" t="s">
        <v>3146</v>
      </c>
      <c r="AN614">
        <v>-14.1</v>
      </c>
      <c r="AO614" t="s">
        <v>3146</v>
      </c>
      <c r="AQ614">
        <f>(Table2[[#This Row],[Sharpe Ratio]]-AVERAGE(Table2[Sharpe Ratio]))/_xlfn.STDEV.P(Table2[Sharpe Ratio])</f>
        <v>-0.67571570385832558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540</v>
      </c>
      <c r="AT614">
        <f>_xlfn.RANK.AVG(Table2[[#This Row],[6M Return vs Nifty Z-Score]],Table2[6M Return vs Nifty Z-Score])</f>
        <v>623</v>
      </c>
      <c r="AU614">
        <f>_xlfn.RANK.AVG(Table2[[#This Row],[Sharpe Ratio Z-Score]],Table2[Sharpe Ratio Z-Score])</f>
        <v>521.5</v>
      </c>
      <c r="AV614">
        <f>(Table2[[#This Row],[Rank 1Y]]+Table2[[#This Row],[Rank 6M]]+Table2[[#This Row],[Rank Sharpe]])/3</f>
        <v>561.5</v>
      </c>
    </row>
    <row r="615" spans="1:48" x14ac:dyDescent="0.3">
      <c r="A615" t="s">
        <v>218</v>
      </c>
      <c r="B615" t="s">
        <v>219</v>
      </c>
      <c r="C615" t="s">
        <v>3106</v>
      </c>
      <c r="D615" t="s">
        <v>220</v>
      </c>
      <c r="E615">
        <v>111791.36266452</v>
      </c>
      <c r="F615">
        <v>930.6</v>
      </c>
      <c r="G615">
        <v>-5.8851272816673799</v>
      </c>
      <c r="H615">
        <f>(Table2[[#This Row],[1Y Return vs Nifty]]-AVERAGE(Table2[1Y Return vs Nifty]))/_xlfn.STDEV.P(Table2[1Y Return vs Nifty])</f>
        <v>-0.43872619942050528</v>
      </c>
      <c r="I615">
        <v>-0.386098169918211</v>
      </c>
      <c r="J615">
        <f>(Table2[[#This Row],[1M Return vs Nifty]]-AVERAGE(Table2[1M Return vs Nifty]))/_xlfn.STDEV.P(Table2[1M Return vs Nifty])</f>
        <v>0.14995138032175043</v>
      </c>
      <c r="K615">
        <v>-20.343190593506801</v>
      </c>
      <c r="L615">
        <f>(Table2[[#This Row],[6M Return vs Nifty]]-AVERAGE(Table2[6M Return vs Nifty]))/_xlfn.STDEV.P(Table2[6M Return vs Nifty])</f>
        <v>-0.80315508922611134</v>
      </c>
      <c r="M615">
        <v>-8.9065128948483991</v>
      </c>
      <c r="N615">
        <f>(Table2[[#This Row],[1W Return vs Nifty]]-AVERAGE(Table2[1W Return vs Nifty]))/_xlfn.STDEV.P(Table2[1W Return vs Nifty])</f>
        <v>-0.9781757380032331</v>
      </c>
      <c r="O615">
        <v>984.75</v>
      </c>
      <c r="P615">
        <v>1007.02541136018</v>
      </c>
      <c r="Q615">
        <v>1038.84189416245</v>
      </c>
      <c r="R615">
        <v>33.475607934362301</v>
      </c>
      <c r="S615" s="1">
        <f>(Table2[[#This Row],[Close Price]]-Table2[[#This Row],[20D EMA]])/Table2[[#This Row],[20D EMA]]</f>
        <v>-5.4988575780654962E-2</v>
      </c>
      <c r="T615" s="1">
        <f>(Table2[[#This Row],[Close Price]]-Table2[[#This Row],[50D EMA]])/Table2[[#This Row],[50D EMA]]</f>
        <v>-7.5892237174981378E-2</v>
      </c>
      <c r="U615" s="1">
        <f>(Table2[[#This Row],[Close Price]]-Table2[[#This Row],[200D EMA]])/Table2[[#This Row],[200D EMA]]</f>
        <v>-0.10419477186152402</v>
      </c>
      <c r="V615">
        <v>0.67197849923119302</v>
      </c>
      <c r="W615">
        <v>917.05</v>
      </c>
      <c r="X615">
        <v>950.05</v>
      </c>
      <c r="Y615">
        <v>891.05</v>
      </c>
      <c r="Z615">
        <v>961.85</v>
      </c>
      <c r="AA615">
        <v>891.05</v>
      </c>
      <c r="AB615">
        <v>1053.45</v>
      </c>
      <c r="AC615" s="1">
        <f>(Table2[[#This Row],[Close Price]]/Table2[[#This Row],[Day Low]])-1</f>
        <v>1.4775639278120201E-2</v>
      </c>
      <c r="AD615" s="1">
        <f>(Table2[[#This Row],[Day High]]/Table2[[#This Row],[Close Price]])-1</f>
        <v>2.0900494304749495E-2</v>
      </c>
      <c r="AE615" s="1">
        <f>(Table2[[#This Row],[Close Price]]/Table2[[#This Row],[Current Week Low]])-1</f>
        <v>4.4385836933954481E-2</v>
      </c>
      <c r="AF615" s="1">
        <f>(Table2[[#This Row],[Current Week High]]/Table2[[#This Row],[Close Price]])-1</f>
        <v>3.3580485708145202E-2</v>
      </c>
      <c r="AG615" s="1">
        <f>(Table2[[#This Row],[Close Price]]/Table2[[#This Row],[Current Month Low]])-1</f>
        <v>4.4385836933954481E-2</v>
      </c>
      <c r="AH615" s="1">
        <f>(Table2[[#This Row],[Current Month High]]/Table2[[#This Row],[Close Price]])-1</f>
        <v>0.13201160541586066</v>
      </c>
      <c r="AI615">
        <v>44.852783150655398</v>
      </c>
      <c r="AJ615">
        <v>29.25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-7.0000000000000007E-2</v>
      </c>
      <c r="AM615" t="s">
        <v>3146</v>
      </c>
      <c r="AN615">
        <v>-4.7300000000000004</v>
      </c>
      <c r="AO615" t="s">
        <v>3146</v>
      </c>
      <c r="AP615">
        <v>-3.6509091645784003E-2</v>
      </c>
      <c r="AQ615">
        <f>(Table2[[#This Row],[Sharpe Ratio]]-AVERAGE(Table2[Sharpe Ratio]))/_xlfn.STDEV.P(Table2[Sharpe Ratio])</f>
        <v>-1.1096525978325942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464</v>
      </c>
      <c r="AT615">
        <f>_xlfn.RANK.AVG(Table2[[#This Row],[6M Return vs Nifty Z-Score]],Table2[6M Return vs Nifty Z-Score])</f>
        <v>587</v>
      </c>
      <c r="AU615">
        <f>_xlfn.RANK.AVG(Table2[[#This Row],[Sharpe Ratio Z-Score]],Table2[Sharpe Ratio Z-Score])</f>
        <v>634</v>
      </c>
      <c r="AV615">
        <f>(Table2[[#This Row],[Rank 1Y]]+Table2[[#This Row],[Rank 6M]]+Table2[[#This Row],[Rank Sharpe]])/3</f>
        <v>561.66666666666663</v>
      </c>
    </row>
    <row r="616" spans="1:48" x14ac:dyDescent="0.3">
      <c r="A616" t="s">
        <v>785</v>
      </c>
      <c r="B616" t="s">
        <v>786</v>
      </c>
      <c r="C616" t="s">
        <v>3113</v>
      </c>
      <c r="D616" t="s">
        <v>533</v>
      </c>
      <c r="E616">
        <v>19779.149800065999</v>
      </c>
      <c r="F616">
        <v>163.97</v>
      </c>
      <c r="G616">
        <v>-38.803369273590199</v>
      </c>
      <c r="H616">
        <f>(Table2[[#This Row],[1Y Return vs Nifty]]-AVERAGE(Table2[1Y Return vs Nifty]))/_xlfn.STDEV.P(Table2[1Y Return vs Nifty])</f>
        <v>-1.0247955152934696</v>
      </c>
      <c r="I616">
        <v>-9.1535181493587903</v>
      </c>
      <c r="J616">
        <f>(Table2[[#This Row],[1M Return vs Nifty]]-AVERAGE(Table2[1M Return vs Nifty]))/_xlfn.STDEV.P(Table2[1M Return vs Nifty])</f>
        <v>-0.86361455069165183</v>
      </c>
      <c r="K616">
        <v>-9.63152986889658</v>
      </c>
      <c r="L616">
        <f>(Table2[[#This Row],[6M Return vs Nifty]]-AVERAGE(Table2[6M Return vs Nifty]))/_xlfn.STDEV.P(Table2[6M Return vs Nifty])</f>
        <v>-0.41684215322556434</v>
      </c>
      <c r="M616">
        <v>-4.19734245957659</v>
      </c>
      <c r="N616">
        <f>(Table2[[#This Row],[1W Return vs Nifty]]-AVERAGE(Table2[1W Return vs Nifty]))/_xlfn.STDEV.P(Table2[1W Return vs Nifty])</f>
        <v>4.689015003650459E-2</v>
      </c>
      <c r="O616">
        <v>175.03</v>
      </c>
      <c r="P616">
        <v>179.338272428897</v>
      </c>
      <c r="Q616">
        <v>175.657533938873</v>
      </c>
      <c r="R616">
        <v>26.830329116445601</v>
      </c>
      <c r="S616" s="1">
        <f>(Table2[[#This Row],[Close Price]]-Table2[[#This Row],[20D EMA]])/Table2[[#This Row],[20D EMA]]</f>
        <v>-6.3189167571273505E-2</v>
      </c>
      <c r="T616" s="1">
        <f>(Table2[[#This Row],[Close Price]]-Table2[[#This Row],[50D EMA]])/Table2[[#This Row],[50D EMA]]</f>
        <v>-8.5694326262622633E-2</v>
      </c>
      <c r="U616" s="1">
        <f>(Table2[[#This Row],[Close Price]]-Table2[[#This Row],[200D EMA]])/Table2[[#This Row],[200D EMA]]</f>
        <v>-6.6535910397900397E-2</v>
      </c>
      <c r="V616">
        <v>0.40521191532549899</v>
      </c>
      <c r="W616">
        <v>162.30000000000001</v>
      </c>
      <c r="X616">
        <v>166.9</v>
      </c>
      <c r="Y616">
        <v>160.44999999999999</v>
      </c>
      <c r="Z616">
        <v>167</v>
      </c>
      <c r="AA616">
        <v>160.31</v>
      </c>
      <c r="AB616">
        <v>197.99</v>
      </c>
      <c r="AC616" s="1">
        <f>(Table2[[#This Row],[Close Price]]/Table2[[#This Row],[Day Low]])-1</f>
        <v>1.0289587184226567E-2</v>
      </c>
      <c r="AD616" s="1">
        <f>(Table2[[#This Row],[Day High]]/Table2[[#This Row],[Close Price]])-1</f>
        <v>1.7869122400439252E-2</v>
      </c>
      <c r="AE616" s="1">
        <f>(Table2[[#This Row],[Close Price]]/Table2[[#This Row],[Current Week Low]])-1</f>
        <v>2.1938298535369327E-2</v>
      </c>
      <c r="AF616" s="1">
        <f>(Table2[[#This Row],[Current Week High]]/Table2[[#This Row],[Close Price]])-1</f>
        <v>1.8478990059157097E-2</v>
      </c>
      <c r="AG616" s="1">
        <f>(Table2[[#This Row],[Close Price]]/Table2[[#This Row],[Current Month Low]])-1</f>
        <v>2.2830765392052976E-2</v>
      </c>
      <c r="AH616" s="1">
        <f>(Table2[[#This Row],[Current Month High]]/Table2[[#This Row],[Close Price]])-1</f>
        <v>0.20747697749588356</v>
      </c>
      <c r="AI616">
        <v>35.841922302860297</v>
      </c>
      <c r="AJ616">
        <v>15.268892794376001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</v>
      </c>
      <c r="AM616" t="s">
        <v>3145</v>
      </c>
      <c r="AN616">
        <v>-9.91</v>
      </c>
      <c r="AO616" t="s">
        <v>3146</v>
      </c>
      <c r="AP616">
        <v>-2.9015851472049999E-3</v>
      </c>
      <c r="AQ616">
        <f>(Table2[[#This Row],[Sharpe Ratio]]-AVERAGE(Table2[Sharpe Ratio]))/_xlfn.STDEV.P(Table2[Sharpe Ratio])</f>
        <v>-0.71020313670371127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663</v>
      </c>
      <c r="AT616">
        <f>_xlfn.RANK.AVG(Table2[[#This Row],[6M Return vs Nifty Z-Score]],Table2[6M Return vs Nifty Z-Score])</f>
        <v>469</v>
      </c>
      <c r="AU616">
        <f>_xlfn.RANK.AVG(Table2[[#This Row],[Sharpe Ratio Z-Score]],Table2[Sharpe Ratio Z-Score])</f>
        <v>556</v>
      </c>
      <c r="AV616">
        <f>(Table2[[#This Row],[Rank 1Y]]+Table2[[#This Row],[Rank 6M]]+Table2[[#This Row],[Rank Sharpe]])/3</f>
        <v>562.66666666666663</v>
      </c>
    </row>
    <row r="617" spans="1:48" x14ac:dyDescent="0.3">
      <c r="A617" t="s">
        <v>1187</v>
      </c>
      <c r="B617" t="s">
        <v>1188</v>
      </c>
      <c r="C617" t="s">
        <v>3112</v>
      </c>
      <c r="D617" t="s">
        <v>1189</v>
      </c>
      <c r="E617">
        <v>9769.7831399999995</v>
      </c>
      <c r="F617">
        <v>1076.4000000000001</v>
      </c>
      <c r="G617">
        <v>-13.936721672341299</v>
      </c>
      <c r="H617">
        <f>(Table2[[#This Row],[1Y Return vs Nifty]]-AVERAGE(Table2[1Y Return vs Nifty]))/_xlfn.STDEV.P(Table2[1Y Return vs Nifty])</f>
        <v>-0.5820750580073859</v>
      </c>
      <c r="I617">
        <v>-5.5209975718087202E-2</v>
      </c>
      <c r="J617">
        <f>(Table2[[#This Row],[1M Return vs Nifty]]-AVERAGE(Table2[1M Return vs Nifty]))/_xlfn.STDEV.P(Table2[1M Return vs Nifty])</f>
        <v>0.18820402493125288</v>
      </c>
      <c r="K617">
        <v>-28.272287684029699</v>
      </c>
      <c r="L617">
        <f>(Table2[[#This Row],[6M Return vs Nifty]]-AVERAGE(Table2[6M Return vs Nifty]))/_xlfn.STDEV.P(Table2[6M Return vs Nifty])</f>
        <v>-1.0891156751356093</v>
      </c>
      <c r="M617">
        <v>-3.6065445207617599</v>
      </c>
      <c r="N617">
        <f>(Table2[[#This Row],[1W Return vs Nifty]]-AVERAGE(Table2[1W Return vs Nifty]))/_xlfn.STDEV.P(Table2[1W Return vs Nifty])</f>
        <v>0.17549174178762483</v>
      </c>
      <c r="O617">
        <v>1126.5899999999999</v>
      </c>
      <c r="P617">
        <v>1160.7795004039001</v>
      </c>
      <c r="Q617">
        <v>1179.81073303783</v>
      </c>
      <c r="R617">
        <v>26.154959909128699</v>
      </c>
      <c r="S617" s="1">
        <f>(Table2[[#This Row],[Close Price]]-Table2[[#This Row],[20D EMA]])/Table2[[#This Row],[20D EMA]]</f>
        <v>-4.4550368812078779E-2</v>
      </c>
      <c r="T617" s="1">
        <f>(Table2[[#This Row],[Close Price]]-Table2[[#This Row],[50D EMA]])/Table2[[#This Row],[50D EMA]]</f>
        <v>-7.2692100760342215E-2</v>
      </c>
      <c r="U617" s="1">
        <f>(Table2[[#This Row],[Close Price]]-Table2[[#This Row],[200D EMA]])/Table2[[#This Row],[200D EMA]]</f>
        <v>-8.7650273168445661E-2</v>
      </c>
      <c r="V617">
        <v>0.522434445673429</v>
      </c>
      <c r="W617">
        <v>1071.5</v>
      </c>
      <c r="X617">
        <v>1107.3499999999999</v>
      </c>
      <c r="Y617">
        <v>1071.5</v>
      </c>
      <c r="Z617">
        <v>1107.3499999999999</v>
      </c>
      <c r="AA617">
        <v>1063.25</v>
      </c>
      <c r="AB617">
        <v>1200</v>
      </c>
      <c r="AC617" s="1">
        <f>(Table2[[#This Row],[Close Price]]/Table2[[#This Row],[Day Low]])-1</f>
        <v>4.5730284647691466E-3</v>
      </c>
      <c r="AD617" s="1">
        <f>(Table2[[#This Row],[Day High]]/Table2[[#This Row],[Close Price]])-1</f>
        <v>2.8753251579338279E-2</v>
      </c>
      <c r="AE617" s="1">
        <f>(Table2[[#This Row],[Close Price]]/Table2[[#This Row],[Current Week Low]])-1</f>
        <v>4.5730284647691466E-3</v>
      </c>
      <c r="AF617" s="1">
        <f>(Table2[[#This Row],[Current Week High]]/Table2[[#This Row],[Close Price]])-1</f>
        <v>2.8753251579338279E-2</v>
      </c>
      <c r="AG617" s="1">
        <f>(Table2[[#This Row],[Close Price]]/Table2[[#This Row],[Current Month Low]])-1</f>
        <v>1.2367740418528284E-2</v>
      </c>
      <c r="AH617" s="1">
        <f>(Table2[[#This Row],[Current Month High]]/Table2[[#This Row],[Close Price]])-1</f>
        <v>0.11482720178372352</v>
      </c>
      <c r="AI617">
        <v>39.994425863990998</v>
      </c>
      <c r="AJ617">
        <v>34.2898134863701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-7.0000000000000007E-2</v>
      </c>
      <c r="AM617" t="s">
        <v>3146</v>
      </c>
      <c r="AN617">
        <v>-8.4700000000000006</v>
      </c>
      <c r="AO617" t="s">
        <v>3146</v>
      </c>
      <c r="AQ617">
        <f>(Table2[[#This Row],[Sharpe Ratio]]-AVERAGE(Table2[Sharpe Ratio]))/_xlfn.STDEV.P(Table2[Sharpe Ratio])</f>
        <v>-0.67571570385832558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515</v>
      </c>
      <c r="AT617">
        <f>_xlfn.RANK.AVG(Table2[[#This Row],[6M Return vs Nifty Z-Score]],Table2[6M Return vs Nifty Z-Score])</f>
        <v>656</v>
      </c>
      <c r="AU617">
        <f>_xlfn.RANK.AVG(Table2[[#This Row],[Sharpe Ratio Z-Score]],Table2[Sharpe Ratio Z-Score])</f>
        <v>521.5</v>
      </c>
      <c r="AV617">
        <f>(Table2[[#This Row],[Rank 1Y]]+Table2[[#This Row],[Rank 6M]]+Table2[[#This Row],[Rank Sharpe]])/3</f>
        <v>564.16666666666663</v>
      </c>
    </row>
    <row r="618" spans="1:48" x14ac:dyDescent="0.3">
      <c r="A618" t="s">
        <v>293</v>
      </c>
      <c r="B618" t="s">
        <v>294</v>
      </c>
      <c r="C618" t="s">
        <v>3109</v>
      </c>
      <c r="D618" t="s">
        <v>75</v>
      </c>
      <c r="E618">
        <v>91398.848814900004</v>
      </c>
      <c r="F618">
        <v>25331.75</v>
      </c>
      <c r="G618">
        <v>-30.811648217033198</v>
      </c>
      <c r="H618">
        <f>(Table2[[#This Row],[1Y Return vs Nifty]]-AVERAGE(Table2[1Y Return vs Nifty]))/_xlfn.STDEV.P(Table2[1Y Return vs Nifty])</f>
        <v>-0.88251262869784985</v>
      </c>
      <c r="I618">
        <v>2.9777685165360599</v>
      </c>
      <c r="J618">
        <f>(Table2[[#This Row],[1M Return vs Nifty]]-AVERAGE(Table2[1M Return vs Nifty]))/_xlfn.STDEV.P(Table2[1M Return vs Nifty])</f>
        <v>0.53883439013036016</v>
      </c>
      <c r="K618">
        <v>-3.1384539005432401</v>
      </c>
      <c r="L618">
        <f>(Table2[[#This Row],[6M Return vs Nifty]]-AVERAGE(Table2[6M Return vs Nifty]))/_xlfn.STDEV.P(Table2[6M Return vs Nifty])</f>
        <v>-0.18267125241966262</v>
      </c>
      <c r="M618">
        <v>2.7872928143009199</v>
      </c>
      <c r="N618">
        <f>(Table2[[#This Row],[1W Return vs Nifty]]-AVERAGE(Table2[1W Return vs Nifty]))/_xlfn.STDEV.P(Table2[1W Return vs Nifty])</f>
        <v>1.5672665004069439</v>
      </c>
      <c r="O618">
        <v>24989.5</v>
      </c>
      <c r="P618">
        <v>25327.6590479714</v>
      </c>
      <c r="Q618">
        <v>25834.126567770101</v>
      </c>
      <c r="R618">
        <v>65.006256432284303</v>
      </c>
      <c r="S618" s="1">
        <f>(Table2[[#This Row],[Close Price]]-Table2[[#This Row],[20D EMA]])/Table2[[#This Row],[20D EMA]]</f>
        <v>1.369575221593069E-2</v>
      </c>
      <c r="T618" s="1">
        <f>(Table2[[#This Row],[Close Price]]-Table2[[#This Row],[50D EMA]])/Table2[[#This Row],[50D EMA]]</f>
        <v>1.6152112679865307E-4</v>
      </c>
      <c r="U618" s="1">
        <f>(Table2[[#This Row],[Close Price]]-Table2[[#This Row],[200D EMA]])/Table2[[#This Row],[200D EMA]]</f>
        <v>-1.9446237768179532E-2</v>
      </c>
      <c r="V618">
        <v>0.652582072475556</v>
      </c>
      <c r="W618">
        <v>24986.1</v>
      </c>
      <c r="X618">
        <v>25385.3</v>
      </c>
      <c r="Y618">
        <v>24956.85</v>
      </c>
      <c r="Z618">
        <v>25385.3</v>
      </c>
      <c r="AA618">
        <v>23999.85</v>
      </c>
      <c r="AB618">
        <v>26698.9</v>
      </c>
      <c r="AC618" s="1">
        <f>(Table2[[#This Row],[Close Price]]/Table2[[#This Row],[Day Low]])-1</f>
        <v>1.3833691532492143E-2</v>
      </c>
      <c r="AD618" s="1">
        <f>(Table2[[#This Row],[Day High]]/Table2[[#This Row],[Close Price]])-1</f>
        <v>2.1139479112182169E-3</v>
      </c>
      <c r="AE618" s="1">
        <f>(Table2[[#This Row],[Close Price]]/Table2[[#This Row],[Current Week Low]])-1</f>
        <v>1.5021927847464811E-2</v>
      </c>
      <c r="AF618" s="1">
        <f>(Table2[[#This Row],[Current Week High]]/Table2[[#This Row],[Close Price]])-1</f>
        <v>2.1139479112182169E-3</v>
      </c>
      <c r="AG618" s="1">
        <f>(Table2[[#This Row],[Close Price]]/Table2[[#This Row],[Current Month Low]])-1</f>
        <v>5.5496180184459565E-2</v>
      </c>
      <c r="AH618" s="1">
        <f>(Table2[[#This Row],[Current Month High]]/Table2[[#This Row],[Close Price]])-1</f>
        <v>5.3969820482201225E-2</v>
      </c>
      <c r="AI618">
        <v>21.340807484678301</v>
      </c>
      <c r="AJ618">
        <v>6.8850210970464003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0.09</v>
      </c>
      <c r="AM618" t="s">
        <v>3147</v>
      </c>
      <c r="AN618">
        <v>4.09</v>
      </c>
      <c r="AO618" t="s">
        <v>3147</v>
      </c>
      <c r="AP618">
        <v>-6.5644181817690994E-2</v>
      </c>
      <c r="AQ618">
        <f>(Table2[[#This Row],[Sharpe Ratio]]-AVERAGE(Table2[Sharpe Ratio]))/_xlfn.STDEV.P(Table2[Sharpe Ratio])</f>
        <v>-1.4559441642599262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619</v>
      </c>
      <c r="AT618">
        <f>_xlfn.RANK.AVG(Table2[[#This Row],[6M Return vs Nifty Z-Score]],Table2[6M Return vs Nifty Z-Score])</f>
        <v>390</v>
      </c>
      <c r="AU618">
        <f>_xlfn.RANK.AVG(Table2[[#This Row],[Sharpe Ratio Z-Score]],Table2[Sharpe Ratio Z-Score])</f>
        <v>684</v>
      </c>
      <c r="AV618">
        <f>(Table2[[#This Row],[Rank 1Y]]+Table2[[#This Row],[Rank 6M]]+Table2[[#This Row],[Rank Sharpe]])/3</f>
        <v>564.33333333333337</v>
      </c>
    </row>
    <row r="619" spans="1:48" x14ac:dyDescent="0.3">
      <c r="A619" t="s">
        <v>842</v>
      </c>
      <c r="B619" t="s">
        <v>843</v>
      </c>
      <c r="C619" t="s">
        <v>3111</v>
      </c>
      <c r="D619" t="s">
        <v>40</v>
      </c>
      <c r="E619">
        <v>17913.776257400001</v>
      </c>
      <c r="F619">
        <v>811</v>
      </c>
      <c r="G619">
        <v>-26.015659192654098</v>
      </c>
      <c r="H619">
        <f>(Table2[[#This Row],[1Y Return vs Nifty]]-AVERAGE(Table2[1Y Return vs Nifty]))/_xlfn.STDEV.P(Table2[1Y Return vs Nifty])</f>
        <v>-0.79712586937024688</v>
      </c>
      <c r="I619">
        <v>0.43114296056454099</v>
      </c>
      <c r="J619">
        <f>(Table2[[#This Row],[1M Return vs Nifty]]-AVERAGE(Table2[1M Return vs Nifty]))/_xlfn.STDEV.P(Table2[1M Return vs Nifty])</f>
        <v>0.24442931901096657</v>
      </c>
      <c r="K619">
        <v>-20.7077180178233</v>
      </c>
      <c r="L619">
        <f>(Table2[[#This Row],[6M Return vs Nifty]]-AVERAGE(Table2[6M Return vs Nifty]))/_xlfn.STDEV.P(Table2[6M Return vs Nifty])</f>
        <v>-0.81630166501495083</v>
      </c>
      <c r="M619">
        <v>-4.9846520045236202</v>
      </c>
      <c r="N619">
        <f>(Table2[[#This Row],[1W Return vs Nifty]]-AVERAGE(Table2[1W Return vs Nifty]))/_xlfn.STDEV.P(Table2[1W Return vs Nifty])</f>
        <v>-0.12448698930177622</v>
      </c>
      <c r="O619">
        <v>857.07</v>
      </c>
      <c r="P619">
        <v>879.01331733609902</v>
      </c>
      <c r="Q619">
        <v>866.06333637643604</v>
      </c>
      <c r="R619">
        <v>17.156836153469101</v>
      </c>
      <c r="S619" s="1">
        <f>(Table2[[#This Row],[Close Price]]-Table2[[#This Row],[20D EMA]])/Table2[[#This Row],[20D EMA]]</f>
        <v>-5.3752902330031438E-2</v>
      </c>
      <c r="T619" s="1">
        <f>(Table2[[#This Row],[Close Price]]-Table2[[#This Row],[50D EMA]])/Table2[[#This Row],[50D EMA]]</f>
        <v>-7.7374615372401104E-2</v>
      </c>
      <c r="U619" s="1">
        <f>(Table2[[#This Row],[Close Price]]-Table2[[#This Row],[200D EMA]])/Table2[[#This Row],[200D EMA]]</f>
        <v>-6.357887935404144E-2</v>
      </c>
      <c r="V619">
        <v>0.59130921929660796</v>
      </c>
      <c r="W619">
        <v>805.2</v>
      </c>
      <c r="X619">
        <v>818.3</v>
      </c>
      <c r="Y619">
        <v>799.55</v>
      </c>
      <c r="Z619">
        <v>828.9</v>
      </c>
      <c r="AA619">
        <v>799.55</v>
      </c>
      <c r="AB619">
        <v>913.35</v>
      </c>
      <c r="AC619" s="1">
        <f>(Table2[[#This Row],[Close Price]]/Table2[[#This Row],[Day Low]])-1</f>
        <v>7.2031793343267925E-3</v>
      </c>
      <c r="AD619" s="1">
        <f>(Table2[[#This Row],[Day High]]/Table2[[#This Row],[Close Price]])-1</f>
        <v>9.0012330456226142E-3</v>
      </c>
      <c r="AE619" s="1">
        <f>(Table2[[#This Row],[Close Price]]/Table2[[#This Row],[Current Week Low]])-1</f>
        <v>1.4320555312363314E-2</v>
      </c>
      <c r="AF619" s="1">
        <f>(Table2[[#This Row],[Current Week High]]/Table2[[#This Row],[Close Price]])-1</f>
        <v>2.2071516646115841E-2</v>
      </c>
      <c r="AG619" s="1">
        <f>(Table2[[#This Row],[Close Price]]/Table2[[#This Row],[Current Month Low]])-1</f>
        <v>1.4320555312363314E-2</v>
      </c>
      <c r="AH619" s="1">
        <f>(Table2[[#This Row],[Current Month High]]/Table2[[#This Row],[Close Price]])-1</f>
        <v>0.12620221948212085</v>
      </c>
      <c r="AI619">
        <v>26.387176325523999</v>
      </c>
      <c r="AJ619">
        <v>14.0326209223846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-0.08</v>
      </c>
      <c r="AM619" t="s">
        <v>3146</v>
      </c>
      <c r="AN619">
        <v>-8.41</v>
      </c>
      <c r="AO619" t="s">
        <v>3146</v>
      </c>
      <c r="AQ619">
        <f>(Table2[[#This Row],[Sharpe Ratio]]-AVERAGE(Table2[Sharpe Ratio]))/_xlfn.STDEV.P(Table2[Sharpe Ratio])</f>
        <v>-0.67571570385832558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590</v>
      </c>
      <c r="AT619">
        <f>_xlfn.RANK.AVG(Table2[[#This Row],[6M Return vs Nifty Z-Score]],Table2[6M Return vs Nifty Z-Score])</f>
        <v>590</v>
      </c>
      <c r="AU619">
        <f>_xlfn.RANK.AVG(Table2[[#This Row],[Sharpe Ratio Z-Score]],Table2[Sharpe Ratio Z-Score])</f>
        <v>521.5</v>
      </c>
      <c r="AV619">
        <f>(Table2[[#This Row],[Rank 1Y]]+Table2[[#This Row],[Rank 6M]]+Table2[[#This Row],[Rank Sharpe]])/3</f>
        <v>567.16666666666663</v>
      </c>
    </row>
    <row r="620" spans="1:48" x14ac:dyDescent="0.3">
      <c r="A620" t="s">
        <v>797</v>
      </c>
      <c r="B620" t="s">
        <v>798</v>
      </c>
      <c r="C620" t="s">
        <v>3111</v>
      </c>
      <c r="D620" t="s">
        <v>799</v>
      </c>
      <c r="E620">
        <v>19258.408945349998</v>
      </c>
      <c r="F620">
        <v>1209.1500000000001</v>
      </c>
      <c r="G620">
        <v>-33.319698335185898</v>
      </c>
      <c r="H620">
        <f>(Table2[[#This Row],[1Y Return vs Nifty]]-AVERAGE(Table2[1Y Return vs Nifty]))/_xlfn.STDEV.P(Table2[1Y Return vs Nifty])</f>
        <v>-0.92716541475129477</v>
      </c>
      <c r="I620">
        <v>-8.4296227727283206</v>
      </c>
      <c r="J620">
        <f>(Table2[[#This Row],[1M Return vs Nifty]]-AVERAGE(Table2[1M Return vs Nifty]))/_xlfn.STDEV.P(Table2[1M Return vs Nifty])</f>
        <v>-0.77992793671726623</v>
      </c>
      <c r="K620">
        <v>-7.9121058369126702</v>
      </c>
      <c r="L620">
        <f>(Table2[[#This Row],[6M Return vs Nifty]]-AVERAGE(Table2[6M Return vs Nifty]))/_xlfn.STDEV.P(Table2[6M Return vs Nifty])</f>
        <v>-0.35483162441003624</v>
      </c>
      <c r="M620">
        <v>-8.0247786737629401</v>
      </c>
      <c r="N620">
        <f>(Table2[[#This Row],[1W Return vs Nifty]]-AVERAGE(Table2[1W Return vs Nifty]))/_xlfn.STDEV.P(Table2[1W Return vs Nifty])</f>
        <v>-0.78624476315844094</v>
      </c>
      <c r="O620">
        <v>1337</v>
      </c>
      <c r="P620">
        <v>1382.7772353048699</v>
      </c>
      <c r="Q620">
        <v>1349.9073898750401</v>
      </c>
      <c r="R620">
        <v>19.614967842455101</v>
      </c>
      <c r="S620" s="1">
        <f>(Table2[[#This Row],[Close Price]]-Table2[[#This Row],[20D EMA]])/Table2[[#This Row],[20D EMA]]</f>
        <v>-9.5624532535527232E-2</v>
      </c>
      <c r="T620" s="1">
        <f>(Table2[[#This Row],[Close Price]]-Table2[[#This Row],[50D EMA]])/Table2[[#This Row],[50D EMA]]</f>
        <v>-0.12556414068140853</v>
      </c>
      <c r="U620" s="1">
        <f>(Table2[[#This Row],[Close Price]]-Table2[[#This Row],[200D EMA]])/Table2[[#This Row],[200D EMA]]</f>
        <v>-0.10427188630182235</v>
      </c>
      <c r="V620">
        <v>0.87220435655789896</v>
      </c>
      <c r="W620">
        <v>1201.3499999999999</v>
      </c>
      <c r="X620">
        <v>1263.4000000000001</v>
      </c>
      <c r="Y620">
        <v>1201.3499999999999</v>
      </c>
      <c r="Z620">
        <v>1263.4000000000001</v>
      </c>
      <c r="AA620">
        <v>1195</v>
      </c>
      <c r="AB620">
        <v>1501.65</v>
      </c>
      <c r="AC620" s="1">
        <f>(Table2[[#This Row],[Close Price]]/Table2[[#This Row],[Day Low]])-1</f>
        <v>6.4926957173181421E-3</v>
      </c>
      <c r="AD620" s="1">
        <f>(Table2[[#This Row],[Day High]]/Table2[[#This Row],[Close Price]])-1</f>
        <v>4.4866228342223868E-2</v>
      </c>
      <c r="AE620" s="1">
        <f>(Table2[[#This Row],[Close Price]]/Table2[[#This Row],[Current Week Low]])-1</f>
        <v>6.4926957173181421E-3</v>
      </c>
      <c r="AF620" s="1">
        <f>(Table2[[#This Row],[Current Week High]]/Table2[[#This Row],[Close Price]])-1</f>
        <v>4.4866228342223868E-2</v>
      </c>
      <c r="AG620" s="1">
        <f>(Table2[[#This Row],[Close Price]]/Table2[[#This Row],[Current Month Low]])-1</f>
        <v>1.184100418410039E-2</v>
      </c>
      <c r="AH620" s="1">
        <f>(Table2[[#This Row],[Current Month High]]/Table2[[#This Row],[Close Price]])-1</f>
        <v>0.24190547078526237</v>
      </c>
      <c r="AI620">
        <v>30.562792043997799</v>
      </c>
      <c r="AJ620">
        <v>8.8980951952087395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-0.13</v>
      </c>
      <c r="AM620" t="s">
        <v>3146</v>
      </c>
      <c r="AN620">
        <v>-14.12</v>
      </c>
      <c r="AO620" t="s">
        <v>3146</v>
      </c>
      <c r="AP620">
        <v>-3.0313973627879999E-2</v>
      </c>
      <c r="AQ620">
        <f>(Table2[[#This Row],[Sharpe Ratio]]-AVERAGE(Table2[Sharpe Ratio]))/_xlfn.STDEV.P(Table2[Sharpe Ratio])</f>
        <v>-1.0360191506744059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638</v>
      </c>
      <c r="AT620">
        <f>_xlfn.RANK.AVG(Table2[[#This Row],[6M Return vs Nifty Z-Score]],Table2[6M Return vs Nifty Z-Score])</f>
        <v>442</v>
      </c>
      <c r="AU620">
        <f>_xlfn.RANK.AVG(Table2[[#This Row],[Sharpe Ratio Z-Score]],Table2[Sharpe Ratio Z-Score])</f>
        <v>624</v>
      </c>
      <c r="AV620">
        <f>(Table2[[#This Row],[Rank 1Y]]+Table2[[#This Row],[Rank 6M]]+Table2[[#This Row],[Rank Sharpe]])/3</f>
        <v>568</v>
      </c>
    </row>
    <row r="621" spans="1:48" x14ac:dyDescent="0.3">
      <c r="A621" t="s">
        <v>510</v>
      </c>
      <c r="B621" t="s">
        <v>511</v>
      </c>
      <c r="C621" t="s">
        <v>3115</v>
      </c>
      <c r="D621" t="s">
        <v>422</v>
      </c>
      <c r="E621">
        <v>40131.237526065001</v>
      </c>
      <c r="F621">
        <v>534.65</v>
      </c>
      <c r="G621">
        <v>-29.196048519443899</v>
      </c>
      <c r="H621">
        <f>(Table2[[#This Row],[1Y Return vs Nifty]]-AVERAGE(Table2[1Y Return vs Nifty]))/_xlfn.STDEV.P(Table2[1Y Return vs Nifty])</f>
        <v>-0.85374883840421689</v>
      </c>
      <c r="I621">
        <v>-6.3279002283187502</v>
      </c>
      <c r="J621">
        <f>(Table2[[#This Row],[1M Return vs Nifty]]-AVERAGE(Table2[1M Return vs Nifty]))/_xlfn.STDEV.P(Table2[1M Return vs Nifty])</f>
        <v>-0.53695630168076758</v>
      </c>
      <c r="K621">
        <v>-2.60964824374875</v>
      </c>
      <c r="L621">
        <f>(Table2[[#This Row],[6M Return vs Nifty]]-AVERAGE(Table2[6M Return vs Nifty]))/_xlfn.STDEV.P(Table2[6M Return vs Nifty])</f>
        <v>-0.16360002984251076</v>
      </c>
      <c r="M621">
        <v>-2.2166684440249198</v>
      </c>
      <c r="N621">
        <f>(Table2[[#This Row],[1W Return vs Nifty]]-AVERAGE(Table2[1W Return vs Nifty]))/_xlfn.STDEV.P(Table2[1W Return vs Nifty])</f>
        <v>0.47803219438927341</v>
      </c>
      <c r="O621">
        <v>557.29999999999995</v>
      </c>
      <c r="P621">
        <v>570.12342784107796</v>
      </c>
      <c r="Q621">
        <v>561.92354269462396</v>
      </c>
      <c r="R621">
        <v>34.239317384818598</v>
      </c>
      <c r="S621" s="1">
        <f>(Table2[[#This Row],[Close Price]]-Table2[[#This Row],[20D EMA]])/Table2[[#This Row],[20D EMA]]</f>
        <v>-4.0642382917638574E-2</v>
      </c>
      <c r="T621" s="1">
        <f>(Table2[[#This Row],[Close Price]]-Table2[[#This Row],[50D EMA]])/Table2[[#This Row],[50D EMA]]</f>
        <v>-6.22206106761959E-2</v>
      </c>
      <c r="U621" s="1">
        <f>(Table2[[#This Row],[Close Price]]-Table2[[#This Row],[200D EMA]])/Table2[[#This Row],[200D EMA]]</f>
        <v>-4.8536038486370607E-2</v>
      </c>
      <c r="V621">
        <v>0.65986621867339101</v>
      </c>
      <c r="W621">
        <v>524.5</v>
      </c>
      <c r="X621">
        <v>538.20000000000005</v>
      </c>
      <c r="Y621">
        <v>520.04999999999995</v>
      </c>
      <c r="Z621">
        <v>541.25</v>
      </c>
      <c r="AA621">
        <v>517.45000000000005</v>
      </c>
      <c r="AB621">
        <v>625</v>
      </c>
      <c r="AC621" s="1">
        <f>(Table2[[#This Row],[Close Price]]/Table2[[#This Row],[Day Low]])-1</f>
        <v>1.9351763584366077E-2</v>
      </c>
      <c r="AD621" s="1">
        <f>(Table2[[#This Row],[Day High]]/Table2[[#This Row],[Close Price]])-1</f>
        <v>6.639857850930575E-3</v>
      </c>
      <c r="AE621" s="1">
        <f>(Table2[[#This Row],[Close Price]]/Table2[[#This Row],[Current Week Low]])-1</f>
        <v>2.8074223632343021E-2</v>
      </c>
      <c r="AF621" s="1">
        <f>(Table2[[#This Row],[Current Week High]]/Table2[[#This Row],[Close Price]])-1</f>
        <v>1.2344524455251138E-2</v>
      </c>
      <c r="AG621" s="1">
        <f>(Table2[[#This Row],[Close Price]]/Table2[[#This Row],[Current Month Low]])-1</f>
        <v>3.3239926562952826E-2</v>
      </c>
      <c r="AH621" s="1">
        <f>(Table2[[#This Row],[Current Month High]]/Table2[[#This Row],[Close Price]])-1</f>
        <v>0.16898905826241473</v>
      </c>
      <c r="AI621">
        <v>16.8989058262414</v>
      </c>
      <c r="AJ621">
        <v>19.394819115676601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</v>
      </c>
      <c r="AM621" t="s">
        <v>3145</v>
      </c>
      <c r="AN621">
        <v>-8.3000000000000007</v>
      </c>
      <c r="AO621" t="s">
        <v>3146</v>
      </c>
      <c r="AP621">
        <v>-0.10870934597416899</v>
      </c>
      <c r="AQ621">
        <f>(Table2[[#This Row],[Sharpe Ratio]]-AVERAGE(Table2[Sharpe Ratio]))/_xlfn.STDEV.P(Table2[Sharpe Ratio])</f>
        <v>-1.9678047099525793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609</v>
      </c>
      <c r="AT621">
        <f>_xlfn.RANK.AVG(Table2[[#This Row],[6M Return vs Nifty Z-Score]],Table2[6M Return vs Nifty Z-Score])</f>
        <v>384</v>
      </c>
      <c r="AU621">
        <f>_xlfn.RANK.AVG(Table2[[#This Row],[Sharpe Ratio Z-Score]],Table2[Sharpe Ratio Z-Score])</f>
        <v>716</v>
      </c>
      <c r="AV621">
        <f>(Table2[[#This Row],[Rank 1Y]]+Table2[[#This Row],[Rank 6M]]+Table2[[#This Row],[Rank Sharpe]])/3</f>
        <v>569.66666666666663</v>
      </c>
    </row>
    <row r="622" spans="1:48" x14ac:dyDescent="0.3">
      <c r="A622" t="s">
        <v>335</v>
      </c>
      <c r="B622" t="s">
        <v>336</v>
      </c>
      <c r="C622" t="s">
        <v>3099</v>
      </c>
      <c r="D622" t="s">
        <v>191</v>
      </c>
      <c r="E622">
        <v>78185.498800469999</v>
      </c>
      <c r="F622">
        <v>710.9</v>
      </c>
      <c r="G622">
        <v>-2.3402705157055901</v>
      </c>
      <c r="H622">
        <f>(Table2[[#This Row],[1Y Return vs Nifty]]-AVERAGE(Table2[1Y Return vs Nifty]))/_xlfn.STDEV.P(Table2[1Y Return vs Nifty])</f>
        <v>-0.37561433031751246</v>
      </c>
      <c r="I622">
        <v>-3.0919924155749299</v>
      </c>
      <c r="J622">
        <f>(Table2[[#This Row],[1M Return vs Nifty]]-AVERAGE(Table2[1M Return vs Nifty]))/_xlfn.STDEV.P(Table2[1M Return vs Nifty])</f>
        <v>-0.16286609925082693</v>
      </c>
      <c r="K622">
        <v>-30.7012853375929</v>
      </c>
      <c r="L622">
        <f>(Table2[[#This Row],[6M Return vs Nifty]]-AVERAGE(Table2[6M Return vs Nifty]))/_xlfn.STDEV.P(Table2[6M Return vs Nifty])</f>
        <v>-1.1767167707276829</v>
      </c>
      <c r="M622">
        <v>-0.80027401791721098</v>
      </c>
      <c r="N622">
        <f>(Table2[[#This Row],[1W Return vs Nifty]]-AVERAGE(Table2[1W Return vs Nifty]))/_xlfn.STDEV.P(Table2[1W Return vs Nifty])</f>
        <v>0.78634501299908266</v>
      </c>
      <c r="O622">
        <v>741.43</v>
      </c>
      <c r="P622">
        <v>782.71379886710599</v>
      </c>
      <c r="Q622">
        <v>880.49629900200796</v>
      </c>
      <c r="R622">
        <v>39.455562415144101</v>
      </c>
      <c r="S622" s="1">
        <f>(Table2[[#This Row],[Close Price]]-Table2[[#This Row],[20D EMA]])/Table2[[#This Row],[20D EMA]]</f>
        <v>-4.1177184629702025E-2</v>
      </c>
      <c r="T622" s="1">
        <f>(Table2[[#This Row],[Close Price]]-Table2[[#This Row],[50D EMA]])/Table2[[#This Row],[50D EMA]]</f>
        <v>-9.1749754470981298E-2</v>
      </c>
      <c r="U622" s="1">
        <f>(Table2[[#This Row],[Close Price]]-Table2[[#This Row],[200D EMA]])/Table2[[#This Row],[200D EMA]]</f>
        <v>-0.19261443710125262</v>
      </c>
      <c r="V622">
        <v>0.40588496551049802</v>
      </c>
      <c r="W622">
        <v>705.85</v>
      </c>
      <c r="X622">
        <v>716.6</v>
      </c>
      <c r="Y622">
        <v>700.05</v>
      </c>
      <c r="Z622">
        <v>726.7</v>
      </c>
      <c r="AA622">
        <v>682.25</v>
      </c>
      <c r="AB622">
        <v>794.35</v>
      </c>
      <c r="AC622" s="1">
        <f>(Table2[[#This Row],[Close Price]]/Table2[[#This Row],[Day Low]])-1</f>
        <v>7.1544945810015914E-3</v>
      </c>
      <c r="AD622" s="1">
        <f>(Table2[[#This Row],[Day High]]/Table2[[#This Row],[Close Price]])-1</f>
        <v>8.0180053453369204E-3</v>
      </c>
      <c r="AE622" s="1">
        <f>(Table2[[#This Row],[Close Price]]/Table2[[#This Row],[Current Week Low]])-1</f>
        <v>1.5498892936218978E-2</v>
      </c>
      <c r="AF622" s="1">
        <f>(Table2[[#This Row],[Current Week High]]/Table2[[#This Row],[Close Price]])-1</f>
        <v>2.2225348150232138E-2</v>
      </c>
      <c r="AG622" s="1">
        <f>(Table2[[#This Row],[Close Price]]/Table2[[#This Row],[Current Month Low]])-1</f>
        <v>4.1993404177354199E-2</v>
      </c>
      <c r="AH622" s="1">
        <f>(Table2[[#This Row],[Current Month High]]/Table2[[#This Row],[Close Price]])-1</f>
        <v>0.1173864115909411</v>
      </c>
      <c r="AI622">
        <v>77.155718103812006</v>
      </c>
      <c r="AJ622">
        <v>34.895635673624199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</v>
      </c>
      <c r="AM622" t="s">
        <v>3146</v>
      </c>
      <c r="AN622">
        <v>-6.13</v>
      </c>
      <c r="AO622" t="s">
        <v>3146</v>
      </c>
      <c r="AP622">
        <v>-2.1583364818393999E-2</v>
      </c>
      <c r="AQ622">
        <f>(Table2[[#This Row],[Sharpe Ratio]]-AVERAGE(Table2[Sharpe Ratio]))/_xlfn.STDEV.P(Table2[Sharpe Ratio])</f>
        <v>-0.93224956620899146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436</v>
      </c>
      <c r="AT622">
        <f>_xlfn.RANK.AVG(Table2[[#This Row],[6M Return vs Nifty Z-Score]],Table2[6M Return vs Nifty Z-Score])</f>
        <v>673</v>
      </c>
      <c r="AU622">
        <f>_xlfn.RANK.AVG(Table2[[#This Row],[Sharpe Ratio Z-Score]],Table2[Sharpe Ratio Z-Score])</f>
        <v>602</v>
      </c>
      <c r="AV622">
        <f>(Table2[[#This Row],[Rank 1Y]]+Table2[[#This Row],[Rank 6M]]+Table2[[#This Row],[Rank Sharpe]])/3</f>
        <v>570.33333333333337</v>
      </c>
    </row>
    <row r="623" spans="1:48" x14ac:dyDescent="0.3">
      <c r="A623" t="s">
        <v>1239</v>
      </c>
      <c r="B623" t="s">
        <v>1240</v>
      </c>
      <c r="C623" t="s">
        <v>3115</v>
      </c>
      <c r="D623" t="s">
        <v>422</v>
      </c>
      <c r="E623">
        <v>9061.8319206100005</v>
      </c>
      <c r="F623">
        <v>616.70000000000005</v>
      </c>
      <c r="G623">
        <v>-38.325574047766899</v>
      </c>
      <c r="H623">
        <f>(Table2[[#This Row],[1Y Return vs Nifty]]-AVERAGE(Table2[1Y Return vs Nifty]))/_xlfn.STDEV.P(Table2[1Y Return vs Nifty])</f>
        <v>-1.0162889516320706</v>
      </c>
      <c r="I623">
        <v>-4.6347557451067498</v>
      </c>
      <c r="J623">
        <f>(Table2[[#This Row],[1M Return vs Nifty]]-AVERAGE(Table2[1M Return vs Nifty]))/_xlfn.STDEV.P(Table2[1M Return vs Nifty])</f>
        <v>-0.34121872226844008</v>
      </c>
      <c r="K623">
        <v>-22.4951847648172</v>
      </c>
      <c r="L623">
        <f>(Table2[[#This Row],[6M Return vs Nifty]]-AVERAGE(Table2[6M Return vs Nifty]))/_xlfn.STDEV.P(Table2[6M Return vs Nifty])</f>
        <v>-0.88076613460443998</v>
      </c>
      <c r="M623">
        <v>-5.4333766326793098</v>
      </c>
      <c r="N623">
        <f>(Table2[[#This Row],[1W Return vs Nifty]]-AVERAGE(Table2[1W Return vs Nifty]))/_xlfn.STDEV.P(Table2[1W Return vs Nifty])</f>
        <v>-0.22216285722121029</v>
      </c>
      <c r="O623">
        <v>636.29</v>
      </c>
      <c r="P623">
        <v>652.17969228139202</v>
      </c>
      <c r="Q623">
        <v>665.20275902859498</v>
      </c>
      <c r="R623">
        <v>37.915565755261802</v>
      </c>
      <c r="S623" s="1">
        <f>(Table2[[#This Row],[Close Price]]-Table2[[#This Row],[20D EMA]])/Table2[[#This Row],[20D EMA]]</f>
        <v>-3.0787848308161246E-2</v>
      </c>
      <c r="T623" s="1">
        <f>(Table2[[#This Row],[Close Price]]-Table2[[#This Row],[50D EMA]])/Table2[[#This Row],[50D EMA]]</f>
        <v>-5.4401712750791649E-2</v>
      </c>
      <c r="U623" s="1">
        <f>(Table2[[#This Row],[Close Price]]-Table2[[#This Row],[200D EMA]])/Table2[[#This Row],[200D EMA]]</f>
        <v>-7.2914248130035123E-2</v>
      </c>
      <c r="V623">
        <v>0.53874424250434605</v>
      </c>
      <c r="W623">
        <v>599.29999999999995</v>
      </c>
      <c r="X623">
        <v>619.6</v>
      </c>
      <c r="Y623">
        <v>589.5</v>
      </c>
      <c r="Z623">
        <v>619.6</v>
      </c>
      <c r="AA623">
        <v>589.5</v>
      </c>
      <c r="AB623">
        <v>701.95</v>
      </c>
      <c r="AC623" s="1">
        <f>(Table2[[#This Row],[Close Price]]/Table2[[#This Row],[Day Low]])-1</f>
        <v>2.9033872851660369E-2</v>
      </c>
      <c r="AD623" s="1">
        <f>(Table2[[#This Row],[Day High]]/Table2[[#This Row],[Close Price]])-1</f>
        <v>4.7024485162963092E-3</v>
      </c>
      <c r="AE623" s="1">
        <f>(Table2[[#This Row],[Close Price]]/Table2[[#This Row],[Current Week Low]])-1</f>
        <v>4.6140797285835422E-2</v>
      </c>
      <c r="AF623" s="1">
        <f>(Table2[[#This Row],[Current Week High]]/Table2[[#This Row],[Close Price]])-1</f>
        <v>4.7024485162963092E-3</v>
      </c>
      <c r="AG623" s="1">
        <f>(Table2[[#This Row],[Close Price]]/Table2[[#This Row],[Current Month Low]])-1</f>
        <v>4.6140797285835422E-2</v>
      </c>
      <c r="AH623" s="1">
        <f>(Table2[[#This Row],[Current Month High]]/Table2[[#This Row],[Close Price]])-1</f>
        <v>0.13823577103940332</v>
      </c>
      <c r="AI623">
        <v>32.138803307929201</v>
      </c>
      <c r="AJ623">
        <v>4.6140797285835404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-0.04</v>
      </c>
      <c r="AM623" t="s">
        <v>3146</v>
      </c>
      <c r="AN623">
        <v>-4.79</v>
      </c>
      <c r="AO623" t="s">
        <v>3146</v>
      </c>
      <c r="AP623">
        <v>2.3732259624330999E-2</v>
      </c>
      <c r="AQ623">
        <f>(Table2[[#This Row],[Sharpe Ratio]]-AVERAGE(Table2[Sharpe Ratio]))/_xlfn.STDEV.P(Table2[Sharpe Ratio])</f>
        <v>-0.39364067640246264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660</v>
      </c>
      <c r="AT623">
        <f>_xlfn.RANK.AVG(Table2[[#This Row],[6M Return vs Nifty Z-Score]],Table2[6M Return vs Nifty Z-Score])</f>
        <v>614</v>
      </c>
      <c r="AU623">
        <f>_xlfn.RANK.AVG(Table2[[#This Row],[Sharpe Ratio Z-Score]],Table2[Sharpe Ratio Z-Score])</f>
        <v>437</v>
      </c>
      <c r="AV623">
        <f>(Table2[[#This Row],[Rank 1Y]]+Table2[[#This Row],[Rank 6M]]+Table2[[#This Row],[Rank Sharpe]])/3</f>
        <v>570.33333333333337</v>
      </c>
    </row>
    <row r="624" spans="1:48" x14ac:dyDescent="0.3">
      <c r="A624" t="s">
        <v>772</v>
      </c>
      <c r="B624" t="s">
        <v>773</v>
      </c>
      <c r="C624" t="s">
        <v>3109</v>
      </c>
      <c r="D624" t="s">
        <v>75</v>
      </c>
      <c r="E624">
        <v>20436.927946200001</v>
      </c>
      <c r="F624">
        <v>864.9</v>
      </c>
      <c r="G624">
        <v>-40.561575872783898</v>
      </c>
      <c r="H624">
        <f>(Table2[[#This Row],[1Y Return vs Nifty]]-AVERAGE(Table2[1Y Return vs Nifty]))/_xlfn.STDEV.P(Table2[1Y Return vs Nifty])</f>
        <v>-1.0560982482585417</v>
      </c>
      <c r="I624">
        <v>6.1101046262025198</v>
      </c>
      <c r="J624">
        <f>(Table2[[#This Row],[1M Return vs Nifty]]-AVERAGE(Table2[1M Return vs Nifty]))/_xlfn.STDEV.P(Table2[1M Return vs Nifty])</f>
        <v>0.90095108725287654</v>
      </c>
      <c r="K624">
        <v>0.480167212998033</v>
      </c>
      <c r="L624">
        <f>(Table2[[#This Row],[6M Return vs Nifty]]-AVERAGE(Table2[6M Return vs Nifty]))/_xlfn.STDEV.P(Table2[6M Return vs Nifty])</f>
        <v>-5.2166731917631284E-2</v>
      </c>
      <c r="M624">
        <v>2.9211348170343499</v>
      </c>
      <c r="N624">
        <f>(Table2[[#This Row],[1W Return vs Nifty]]-AVERAGE(Table2[1W Return vs Nifty]))/_xlfn.STDEV.P(Table2[1W Return vs Nifty])</f>
        <v>1.5964004791564392</v>
      </c>
      <c r="O624">
        <v>852.74</v>
      </c>
      <c r="P624">
        <v>845.20696710099799</v>
      </c>
      <c r="Q624">
        <v>844.91677273871596</v>
      </c>
      <c r="R624">
        <v>62.393186132595503</v>
      </c>
      <c r="S624" s="1">
        <f>(Table2[[#This Row],[Close Price]]-Table2[[#This Row],[20D EMA]])/Table2[[#This Row],[20D EMA]]</f>
        <v>1.4259915097215995E-2</v>
      </c>
      <c r="T624" s="1">
        <f>(Table2[[#This Row],[Close Price]]-Table2[[#This Row],[50D EMA]])/Table2[[#This Row],[50D EMA]]</f>
        <v>2.3299657557897029E-2</v>
      </c>
      <c r="U624" s="1">
        <f>(Table2[[#This Row],[Close Price]]-Table2[[#This Row],[200D EMA]])/Table2[[#This Row],[200D EMA]]</f>
        <v>2.3651119146931261E-2</v>
      </c>
      <c r="V624">
        <v>0.88215982053808395</v>
      </c>
      <c r="W624">
        <v>844.6</v>
      </c>
      <c r="X624">
        <v>871.1</v>
      </c>
      <c r="Y624">
        <v>840.25</v>
      </c>
      <c r="Z624">
        <v>871.1</v>
      </c>
      <c r="AA624">
        <v>823.9</v>
      </c>
      <c r="AB624">
        <v>886.8</v>
      </c>
      <c r="AC624" s="1">
        <f>(Table2[[#This Row],[Close Price]]/Table2[[#This Row],[Day Low]])-1</f>
        <v>2.40350461757044E-2</v>
      </c>
      <c r="AD624" s="1">
        <f>(Table2[[#This Row],[Day High]]/Table2[[#This Row],[Close Price]])-1</f>
        <v>7.1684587813620748E-3</v>
      </c>
      <c r="AE624" s="1">
        <f>(Table2[[#This Row],[Close Price]]/Table2[[#This Row],[Current Week Low]])-1</f>
        <v>2.933650699196666E-2</v>
      </c>
      <c r="AF624" s="1">
        <f>(Table2[[#This Row],[Current Week High]]/Table2[[#This Row],[Close Price]])-1</f>
        <v>7.1684587813620748E-3</v>
      </c>
      <c r="AG624" s="1">
        <f>(Table2[[#This Row],[Close Price]]/Table2[[#This Row],[Current Month Low]])-1</f>
        <v>4.9763320791358145E-2</v>
      </c>
      <c r="AH624" s="1">
        <f>(Table2[[#This Row],[Current Month High]]/Table2[[#This Row],[Close Price]])-1</f>
        <v>2.5320846340617376E-2</v>
      </c>
      <c r="AI624">
        <v>22.3494045554399</v>
      </c>
      <c r="AJ624">
        <v>23.5571428571428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0.13</v>
      </c>
      <c r="AM624" t="s">
        <v>3147</v>
      </c>
      <c r="AN624">
        <v>0.39</v>
      </c>
      <c r="AO624" t="s">
        <v>3147</v>
      </c>
      <c r="AP624">
        <v>-8.5599027505907005E-2</v>
      </c>
      <c r="AQ624">
        <f>(Table2[[#This Row],[Sharpe Ratio]]-AVERAGE(Table2[Sharpe Ratio]))/_xlfn.STDEV.P(Table2[Sharpe Ratio])</f>
        <v>-1.6931219018408126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-0.30403531560767005</v>
      </c>
      <c r="AS624">
        <f>_xlfn.RANK.AVG(Table2[[#This Row],[1Y Return vs Nifty Z-Score]],Table2[1Y Return vs Nifty Z-Score])</f>
        <v>671</v>
      </c>
      <c r="AT624">
        <f>_xlfn.RANK.AVG(Table2[[#This Row],[6M Return vs Nifty Z-Score]],Table2[6M Return vs Nifty Z-Score])</f>
        <v>345</v>
      </c>
      <c r="AU624">
        <f>_xlfn.RANK.AVG(Table2[[#This Row],[Sharpe Ratio Z-Score]],Table2[Sharpe Ratio Z-Score])</f>
        <v>696</v>
      </c>
      <c r="AV624">
        <f>(Table2[[#This Row],[Rank 1Y]]+Table2[[#This Row],[Rank 6M]]+Table2[[#This Row],[Rank Sharpe]])/3</f>
        <v>570.66666666666663</v>
      </c>
    </row>
    <row r="625" spans="1:48" x14ac:dyDescent="0.3">
      <c r="A625" t="s">
        <v>988</v>
      </c>
      <c r="B625" t="s">
        <v>989</v>
      </c>
      <c r="C625" t="s">
        <v>3102</v>
      </c>
      <c r="D625" t="s">
        <v>27</v>
      </c>
      <c r="E625">
        <v>13842.843234886999</v>
      </c>
      <c r="F625">
        <v>70.81</v>
      </c>
      <c r="G625">
        <v>-45.828013712689803</v>
      </c>
      <c r="H625">
        <f>(Table2[[#This Row],[1Y Return vs Nifty]]-AVERAGE(Table2[1Y Return vs Nifty]))/_xlfn.STDEV.P(Table2[1Y Return vs Nifty])</f>
        <v>-1.1498607773352305</v>
      </c>
      <c r="I625">
        <v>-9.6583598275814797</v>
      </c>
      <c r="J625">
        <f>(Table2[[#This Row],[1M Return vs Nifty]]-AVERAGE(Table2[1M Return vs Nifty]))/_xlfn.STDEV.P(Table2[1M Return vs Nifty])</f>
        <v>-0.92197725337979175</v>
      </c>
      <c r="K625">
        <v>-23.250503206734699</v>
      </c>
      <c r="L625">
        <f>(Table2[[#This Row],[6M Return vs Nifty]]-AVERAGE(Table2[6M Return vs Nifty]))/_xlfn.STDEV.P(Table2[6M Return vs Nifty])</f>
        <v>-0.90800647505343468</v>
      </c>
      <c r="M625">
        <v>-8.9785469984186008</v>
      </c>
      <c r="N625">
        <f>(Table2[[#This Row],[1W Return vs Nifty]]-AVERAGE(Table2[1W Return vs Nifty]))/_xlfn.STDEV.P(Table2[1W Return vs Nifty])</f>
        <v>-0.99385571887465662</v>
      </c>
      <c r="O625">
        <v>77.45</v>
      </c>
      <c r="P625">
        <v>82.618918023403594</v>
      </c>
      <c r="Q625">
        <v>84.907780215546396</v>
      </c>
      <c r="R625">
        <v>29.8409064773216</v>
      </c>
      <c r="S625" s="1">
        <f>(Table2[[#This Row],[Close Price]]-Table2[[#This Row],[20D EMA]])/Table2[[#This Row],[20D EMA]]</f>
        <v>-8.5732730794060685E-2</v>
      </c>
      <c r="T625" s="1">
        <f>(Table2[[#This Row],[Close Price]]-Table2[[#This Row],[50D EMA]])/Table2[[#This Row],[50D EMA]]</f>
        <v>-0.14293237318913402</v>
      </c>
      <c r="U625" s="1">
        <f>(Table2[[#This Row],[Close Price]]-Table2[[#This Row],[200D EMA]])/Table2[[#This Row],[200D EMA]]</f>
        <v>-0.16603637711123587</v>
      </c>
      <c r="V625">
        <v>0.49064190308677902</v>
      </c>
      <c r="W625">
        <v>69.81</v>
      </c>
      <c r="X625">
        <v>72.23</v>
      </c>
      <c r="Y625">
        <v>68.5</v>
      </c>
      <c r="Z625">
        <v>72.23</v>
      </c>
      <c r="AA625">
        <v>68.25</v>
      </c>
      <c r="AB625">
        <v>86.33</v>
      </c>
      <c r="AC625" s="1">
        <f>(Table2[[#This Row],[Close Price]]/Table2[[#This Row],[Day Low]])-1</f>
        <v>1.4324595330181822E-2</v>
      </c>
      <c r="AD625" s="1">
        <f>(Table2[[#This Row],[Day High]]/Table2[[#This Row],[Close Price]])-1</f>
        <v>2.0053664736619181E-2</v>
      </c>
      <c r="AE625" s="1">
        <f>(Table2[[#This Row],[Close Price]]/Table2[[#This Row],[Current Week Low]])-1</f>
        <v>3.372262773722623E-2</v>
      </c>
      <c r="AF625" s="1">
        <f>(Table2[[#This Row],[Current Week High]]/Table2[[#This Row],[Close Price]])-1</f>
        <v>2.0053664736619181E-2</v>
      </c>
      <c r="AG625" s="1">
        <f>(Table2[[#This Row],[Close Price]]/Table2[[#This Row],[Current Month Low]])-1</f>
        <v>3.7509157509157509E-2</v>
      </c>
      <c r="AH625" s="1">
        <f>(Table2[[#This Row],[Current Month High]]/Table2[[#This Row],[Close Price]])-1</f>
        <v>0.21917808219178081</v>
      </c>
      <c r="AI625">
        <v>57.322412088687997</v>
      </c>
      <c r="AJ625">
        <v>8.8547271329746309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-0.27</v>
      </c>
      <c r="AM625" t="s">
        <v>3146</v>
      </c>
      <c r="AN625">
        <v>-13.54</v>
      </c>
      <c r="AO625" t="s">
        <v>3146</v>
      </c>
      <c r="AP625">
        <v>3.5110901616334997E-2</v>
      </c>
      <c r="AQ625">
        <f>(Table2[[#This Row],[Sharpe Ratio]]-AVERAGE(Table2[Sharpe Ratio]))/_xlfn.STDEV.P(Table2[Sharpe Ratio])</f>
        <v>-0.25839730711897657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684</v>
      </c>
      <c r="AT625">
        <f>_xlfn.RANK.AVG(Table2[[#This Row],[6M Return vs Nifty Z-Score]],Table2[6M Return vs Nifty Z-Score])</f>
        <v>621</v>
      </c>
      <c r="AU625">
        <f>_xlfn.RANK.AVG(Table2[[#This Row],[Sharpe Ratio Z-Score]],Table2[Sharpe Ratio Z-Score])</f>
        <v>410</v>
      </c>
      <c r="AV625">
        <f>(Table2[[#This Row],[Rank 1Y]]+Table2[[#This Row],[Rank 6M]]+Table2[[#This Row],[Rank Sharpe]])/3</f>
        <v>571.66666666666663</v>
      </c>
    </row>
    <row r="626" spans="1:48" x14ac:dyDescent="0.3">
      <c r="A626" t="s">
        <v>1753</v>
      </c>
      <c r="B626" t="s">
        <v>1754</v>
      </c>
      <c r="C626" t="s">
        <v>3105</v>
      </c>
      <c r="D626" t="s">
        <v>51</v>
      </c>
      <c r="E626">
        <v>4417.9243500000002</v>
      </c>
      <c r="F626">
        <v>484.05</v>
      </c>
      <c r="G626">
        <v>-24.210961784165001</v>
      </c>
      <c r="H626">
        <f>(Table2[[#This Row],[1Y Return vs Nifty]]-AVERAGE(Table2[1Y Return vs Nifty]))/_xlfn.STDEV.P(Table2[1Y Return vs Nifty])</f>
        <v>-0.76499542401382592</v>
      </c>
      <c r="I626">
        <v>0.58795310178098603</v>
      </c>
      <c r="J626">
        <f>(Table2[[#This Row],[1M Return vs Nifty]]-AVERAGE(Table2[1M Return vs Nifty]))/_xlfn.STDEV.P(Table2[1M Return vs Nifty])</f>
        <v>0.26255750462852501</v>
      </c>
      <c r="K626">
        <v>-12.5889402267878</v>
      </c>
      <c r="L626">
        <f>(Table2[[#This Row],[6M Return vs Nifty]]-AVERAGE(Table2[6M Return vs Nifty]))/_xlfn.STDEV.P(Table2[6M Return vs Nifty])</f>
        <v>-0.5235002996781033</v>
      </c>
      <c r="M626">
        <v>-1.9421097514550401</v>
      </c>
      <c r="N626">
        <f>(Table2[[#This Row],[1W Return vs Nifty]]-AVERAGE(Table2[1W Return vs Nifty]))/_xlfn.STDEV.P(Table2[1W Return vs Nifty])</f>
        <v>0.53779659533560031</v>
      </c>
      <c r="O626">
        <v>499.28</v>
      </c>
      <c r="P626">
        <v>513.55196501437501</v>
      </c>
      <c r="Q626">
        <v>511.719692614167</v>
      </c>
      <c r="R626">
        <v>32.074377630021402</v>
      </c>
      <c r="S626" s="1">
        <f>(Table2[[#This Row],[Close Price]]-Table2[[#This Row],[20D EMA]])/Table2[[#This Row],[20D EMA]]</f>
        <v>-3.0503925652940158E-2</v>
      </c>
      <c r="T626" s="1">
        <f>(Table2[[#This Row],[Close Price]]-Table2[[#This Row],[50D EMA]])/Table2[[#This Row],[50D EMA]]</f>
        <v>-5.7446893448356684E-2</v>
      </c>
      <c r="U626" s="1">
        <f>(Table2[[#This Row],[Close Price]]-Table2[[#This Row],[200D EMA]])/Table2[[#This Row],[200D EMA]]</f>
        <v>-5.4071971459245249E-2</v>
      </c>
      <c r="V626">
        <v>0.308459277030879</v>
      </c>
      <c r="W626">
        <v>481</v>
      </c>
      <c r="X626">
        <v>487.9</v>
      </c>
      <c r="Y626">
        <v>475.1</v>
      </c>
      <c r="Z626">
        <v>487.9</v>
      </c>
      <c r="AA626">
        <v>466.1</v>
      </c>
      <c r="AB626">
        <v>529</v>
      </c>
      <c r="AC626" s="1">
        <f>(Table2[[#This Row],[Close Price]]/Table2[[#This Row],[Day Low]])-1</f>
        <v>6.3409563409564385E-3</v>
      </c>
      <c r="AD626" s="1">
        <f>(Table2[[#This Row],[Day High]]/Table2[[#This Row],[Close Price]])-1</f>
        <v>7.9537237888647194E-3</v>
      </c>
      <c r="AE626" s="1">
        <f>(Table2[[#This Row],[Close Price]]/Table2[[#This Row],[Current Week Low]])-1</f>
        <v>1.8838139339086402E-2</v>
      </c>
      <c r="AF626" s="1">
        <f>(Table2[[#This Row],[Current Week High]]/Table2[[#This Row],[Close Price]])-1</f>
        <v>7.9537237888647194E-3</v>
      </c>
      <c r="AG626" s="1">
        <f>(Table2[[#This Row],[Close Price]]/Table2[[#This Row],[Current Month Low]])-1</f>
        <v>3.8511049131087827E-2</v>
      </c>
      <c r="AH626" s="1">
        <f>(Table2[[#This Row],[Current Month High]]/Table2[[#This Row],[Close Price]])-1</f>
        <v>9.2862307612849859E-2</v>
      </c>
      <c r="AI626">
        <v>31.184794959198399</v>
      </c>
      <c r="AJ626">
        <v>12.295557359935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-0.08</v>
      </c>
      <c r="AM626" t="s">
        <v>3146</v>
      </c>
      <c r="AN626">
        <v>-5.07</v>
      </c>
      <c r="AO626" t="s">
        <v>3146</v>
      </c>
      <c r="AP626">
        <v>-3.9132844793111E-2</v>
      </c>
      <c r="AQ626">
        <f>(Table2[[#This Row],[Sharpe Ratio]]-AVERAGE(Table2[Sharpe Ratio]))/_xlfn.STDEV.P(Table2[Sharpe Ratio])</f>
        <v>-1.1408377969154031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574</v>
      </c>
      <c r="AT626">
        <f>_xlfn.RANK.AVG(Table2[[#This Row],[6M Return vs Nifty Z-Score]],Table2[6M Return vs Nifty Z-Score])</f>
        <v>504</v>
      </c>
      <c r="AU626">
        <f>_xlfn.RANK.AVG(Table2[[#This Row],[Sharpe Ratio Z-Score]],Table2[Sharpe Ratio Z-Score])</f>
        <v>637</v>
      </c>
      <c r="AV626">
        <f>(Table2[[#This Row],[Rank 1Y]]+Table2[[#This Row],[Rank 6M]]+Table2[[#This Row],[Rank Sharpe]])/3</f>
        <v>571.66666666666663</v>
      </c>
    </row>
    <row r="627" spans="1:48" x14ac:dyDescent="0.3">
      <c r="A627" t="s">
        <v>447</v>
      </c>
      <c r="B627" t="s">
        <v>448</v>
      </c>
      <c r="C627" t="s">
        <v>3110</v>
      </c>
      <c r="D627" t="s">
        <v>449</v>
      </c>
      <c r="E627">
        <v>49291.912753199998</v>
      </c>
      <c r="F627">
        <v>809</v>
      </c>
      <c r="G627">
        <v>-11.0028124935164</v>
      </c>
      <c r="H627">
        <f>(Table2[[#This Row],[1Y Return vs Nifty]]-AVERAGE(Table2[1Y Return vs Nifty]))/_xlfn.STDEV.P(Table2[1Y Return vs Nifty])</f>
        <v>-0.52984036863092332</v>
      </c>
      <c r="I627">
        <v>-7.7810003744644503</v>
      </c>
      <c r="J627">
        <f>(Table2[[#This Row],[1M Return vs Nifty]]-AVERAGE(Table2[1M Return vs Nifty]))/_xlfn.STDEV.P(Table2[1M Return vs Nifty])</f>
        <v>-0.70494332704713458</v>
      </c>
      <c r="K627">
        <v>-30.9722448028621</v>
      </c>
      <c r="L627">
        <f>(Table2[[#This Row],[6M Return vs Nifty]]-AVERAGE(Table2[6M Return vs Nifty]))/_xlfn.STDEV.P(Table2[6M Return vs Nifty])</f>
        <v>-1.1864888452226108</v>
      </c>
      <c r="M627">
        <v>-8.0011658356689992</v>
      </c>
      <c r="N627">
        <f>(Table2[[#This Row],[1W Return vs Nifty]]-AVERAGE(Table2[1W Return vs Nifty]))/_xlfn.STDEV.P(Table2[1W Return vs Nifty])</f>
        <v>-0.78110485259826878</v>
      </c>
      <c r="O627">
        <v>853.83</v>
      </c>
      <c r="P627">
        <v>902.28722735998099</v>
      </c>
      <c r="Q627">
        <v>928.48610823294405</v>
      </c>
      <c r="R627">
        <v>34.2622397906472</v>
      </c>
      <c r="S627" s="1">
        <f>(Table2[[#This Row],[Close Price]]-Table2[[#This Row],[20D EMA]])/Table2[[#This Row],[20D EMA]]</f>
        <v>-5.2504596933815907E-2</v>
      </c>
      <c r="T627" s="1">
        <f>(Table2[[#This Row],[Close Price]]-Table2[[#This Row],[50D EMA]])/Table2[[#This Row],[50D EMA]]</f>
        <v>-0.10338972394958069</v>
      </c>
      <c r="U627" s="1">
        <f>(Table2[[#This Row],[Close Price]]-Table2[[#This Row],[200D EMA]])/Table2[[#This Row],[200D EMA]]</f>
        <v>-0.12868917173176131</v>
      </c>
      <c r="V627">
        <v>0.70406352240650305</v>
      </c>
      <c r="W627">
        <v>782.4</v>
      </c>
      <c r="X627">
        <v>812</v>
      </c>
      <c r="Y627">
        <v>778.75</v>
      </c>
      <c r="Z627">
        <v>812</v>
      </c>
      <c r="AA627">
        <v>778.75</v>
      </c>
      <c r="AB627">
        <v>926.95</v>
      </c>
      <c r="AC627" s="1">
        <f>(Table2[[#This Row],[Close Price]]/Table2[[#This Row],[Day Low]])-1</f>
        <v>3.3997955010224956E-2</v>
      </c>
      <c r="AD627" s="1">
        <f>(Table2[[#This Row],[Day High]]/Table2[[#This Row],[Close Price]])-1</f>
        <v>3.7082818294189579E-3</v>
      </c>
      <c r="AE627" s="1">
        <f>(Table2[[#This Row],[Close Price]]/Table2[[#This Row],[Current Week Low]])-1</f>
        <v>3.8844301765650124E-2</v>
      </c>
      <c r="AF627" s="1">
        <f>(Table2[[#This Row],[Current Week High]]/Table2[[#This Row],[Close Price]])-1</f>
        <v>3.7082818294189579E-3</v>
      </c>
      <c r="AG627" s="1">
        <f>(Table2[[#This Row],[Close Price]]/Table2[[#This Row],[Current Month Low]])-1</f>
        <v>3.8844301765650124E-2</v>
      </c>
      <c r="AH627" s="1">
        <f>(Table2[[#This Row],[Current Month High]]/Table2[[#This Row],[Close Price]])-1</f>
        <v>0.1457972805933252</v>
      </c>
      <c r="AI627">
        <v>45.859085290482</v>
      </c>
      <c r="AJ627">
        <v>20.3510859863135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-0.14000000000000001</v>
      </c>
      <c r="AM627" t="s">
        <v>3146</v>
      </c>
      <c r="AN627">
        <v>-9.5</v>
      </c>
      <c r="AO627" t="s">
        <v>3146</v>
      </c>
      <c r="AP627">
        <v>-4.0065706302399998E-4</v>
      </c>
      <c r="AQ627">
        <f>(Table2[[#This Row],[Sharpe Ratio]]-AVERAGE(Table2[Sharpe Ratio]))/_xlfn.STDEV.P(Table2[Sharpe Ratio])</f>
        <v>-0.68047780210947628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494</v>
      </c>
      <c r="AT627">
        <f>_xlfn.RANK.AVG(Table2[[#This Row],[6M Return vs Nifty Z-Score]],Table2[6M Return vs Nifty Z-Score])</f>
        <v>675</v>
      </c>
      <c r="AU627">
        <f>_xlfn.RANK.AVG(Table2[[#This Row],[Sharpe Ratio Z-Score]],Table2[Sharpe Ratio Z-Score])</f>
        <v>549</v>
      </c>
      <c r="AV627">
        <f>(Table2[[#This Row],[Rank 1Y]]+Table2[[#This Row],[Rank 6M]]+Table2[[#This Row],[Rank Sharpe]])/3</f>
        <v>572.66666666666663</v>
      </c>
    </row>
    <row r="628" spans="1:48" x14ac:dyDescent="0.3">
      <c r="A628" t="s">
        <v>1911</v>
      </c>
      <c r="B628" t="s">
        <v>1912</v>
      </c>
      <c r="C628" t="s">
        <v>3101</v>
      </c>
      <c r="D628" t="s">
        <v>24</v>
      </c>
      <c r="E628">
        <v>3676.6359210000001</v>
      </c>
      <c r="F628">
        <v>117.25</v>
      </c>
      <c r="G628">
        <v>-28.196931405327899</v>
      </c>
      <c r="H628">
        <f>(Table2[[#This Row],[1Y Return vs Nifty]]-AVERAGE(Table2[1Y Return vs Nifty]))/_xlfn.STDEV.P(Table2[1Y Return vs Nifty])</f>
        <v>-0.83596077172402738</v>
      </c>
      <c r="I628">
        <v>3.06278858278813</v>
      </c>
      <c r="J628">
        <f>(Table2[[#This Row],[1M Return vs Nifty]]-AVERAGE(Table2[1M Return vs Nifty]))/_xlfn.STDEV.P(Table2[1M Return vs Nifty])</f>
        <v>0.54866321580629163</v>
      </c>
      <c r="K628">
        <v>-24.867371633768499</v>
      </c>
      <c r="L628">
        <f>(Table2[[#This Row],[6M Return vs Nifty]]-AVERAGE(Table2[6M Return vs Nifty]))/_xlfn.STDEV.P(Table2[6M Return vs Nifty])</f>
        <v>-0.9663183657333686</v>
      </c>
      <c r="M628">
        <v>3.89490843931691</v>
      </c>
      <c r="N628">
        <f>(Table2[[#This Row],[1W Return vs Nifty]]-AVERAGE(Table2[1W Return vs Nifty]))/_xlfn.STDEV.P(Table2[1W Return vs Nifty])</f>
        <v>1.8083660761962776</v>
      </c>
      <c r="O628">
        <v>116.24</v>
      </c>
      <c r="P628">
        <v>119.234777839562</v>
      </c>
      <c r="Q628">
        <v>124.532112284334</v>
      </c>
      <c r="R628">
        <v>57.402285598587703</v>
      </c>
      <c r="S628" s="1">
        <f>(Table2[[#This Row],[Close Price]]-Table2[[#This Row],[20D EMA]])/Table2[[#This Row],[20D EMA]]</f>
        <v>8.6889194769442981E-3</v>
      </c>
      <c r="T628" s="1">
        <f>(Table2[[#This Row],[Close Price]]-Table2[[#This Row],[50D EMA]])/Table2[[#This Row],[50D EMA]]</f>
        <v>-1.6645964168546905E-2</v>
      </c>
      <c r="U628" s="1">
        <f>(Table2[[#This Row],[Close Price]]-Table2[[#This Row],[200D EMA]])/Table2[[#This Row],[200D EMA]]</f>
        <v>-5.8475779064177058E-2</v>
      </c>
      <c r="V628">
        <v>1.3053156089898601</v>
      </c>
      <c r="W628">
        <v>116.12</v>
      </c>
      <c r="X628">
        <v>118.51</v>
      </c>
      <c r="Y628">
        <v>116.12</v>
      </c>
      <c r="Z628">
        <v>119.8</v>
      </c>
      <c r="AA628">
        <v>108.69</v>
      </c>
      <c r="AB628">
        <v>123.65</v>
      </c>
      <c r="AC628" s="1">
        <f>(Table2[[#This Row],[Close Price]]/Table2[[#This Row],[Day Low]])-1</f>
        <v>9.7313124354116987E-3</v>
      </c>
      <c r="AD628" s="1">
        <f>(Table2[[#This Row],[Day High]]/Table2[[#This Row],[Close Price]])-1</f>
        <v>1.0746268656716351E-2</v>
      </c>
      <c r="AE628" s="1">
        <f>(Table2[[#This Row],[Close Price]]/Table2[[#This Row],[Current Week Low]])-1</f>
        <v>9.7313124354116987E-3</v>
      </c>
      <c r="AF628" s="1">
        <f>(Table2[[#This Row],[Current Week High]]/Table2[[#This Row],[Close Price]])-1</f>
        <v>2.1748400852878547E-2</v>
      </c>
      <c r="AG628" s="1">
        <f>(Table2[[#This Row],[Close Price]]/Table2[[#This Row],[Current Month Low]])-1</f>
        <v>7.8756095316956598E-2</v>
      </c>
      <c r="AH628" s="1">
        <f>(Table2[[#This Row],[Current Month High]]/Table2[[#This Row],[Close Price]])-1</f>
        <v>5.4584221748400941E-2</v>
      </c>
      <c r="AI628">
        <v>39.402985074626798</v>
      </c>
      <c r="AJ628">
        <v>7.8756095316956598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-0.05</v>
      </c>
      <c r="AM628" t="s">
        <v>3146</v>
      </c>
      <c r="AN628">
        <v>-0.06</v>
      </c>
      <c r="AO628" t="s">
        <v>3146</v>
      </c>
      <c r="AP628">
        <v>9.1296546963889995E-3</v>
      </c>
      <c r="AQ628">
        <f>(Table2[[#This Row],[Sharpe Ratio]]-AVERAGE(Table2[Sharpe Ratio]))/_xlfn.STDEV.P(Table2[Sharpe Ratio])</f>
        <v>-0.56720317113235375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603</v>
      </c>
      <c r="AT628">
        <f>_xlfn.RANK.AVG(Table2[[#This Row],[6M Return vs Nifty Z-Score]],Table2[6M Return vs Nifty Z-Score])</f>
        <v>636</v>
      </c>
      <c r="AU628">
        <f>_xlfn.RANK.AVG(Table2[[#This Row],[Sharpe Ratio Z-Score]],Table2[Sharpe Ratio Z-Score])</f>
        <v>479</v>
      </c>
      <c r="AV628">
        <f>(Table2[[#This Row],[Rank 1Y]]+Table2[[#This Row],[Rank 6M]]+Table2[[#This Row],[Rank Sharpe]])/3</f>
        <v>572.66666666666663</v>
      </c>
    </row>
    <row r="629" spans="1:48" x14ac:dyDescent="0.3">
      <c r="A629" t="s">
        <v>1080</v>
      </c>
      <c r="B629" t="s">
        <v>1081</v>
      </c>
      <c r="C629" t="s">
        <v>3113</v>
      </c>
      <c r="D629" t="s">
        <v>533</v>
      </c>
      <c r="E629">
        <v>11680.170714</v>
      </c>
      <c r="F629">
        <v>751.5</v>
      </c>
      <c r="G629">
        <v>-35.566732294208897</v>
      </c>
      <c r="H629">
        <f>(Table2[[#This Row],[1Y Return vs Nifty]]-AVERAGE(Table2[1Y Return vs Nifty]))/_xlfn.STDEV.P(Table2[1Y Return vs Nifty])</f>
        <v>-0.96717112512401338</v>
      </c>
      <c r="I629">
        <v>-12.874189006690001</v>
      </c>
      <c r="J629">
        <f>(Table2[[#This Row],[1M Return vs Nifty]]-AVERAGE(Table2[1M Return vs Nifty]))/_xlfn.STDEV.P(Table2[1M Return vs Nifty])</f>
        <v>-1.293746246258717</v>
      </c>
      <c r="K629">
        <v>-20.856750594768801</v>
      </c>
      <c r="L629">
        <f>(Table2[[#This Row],[6M Return vs Nifty]]-AVERAGE(Table2[6M Return vs Nifty]))/_xlfn.STDEV.P(Table2[6M Return vs Nifty])</f>
        <v>-0.82167648166007379</v>
      </c>
      <c r="M629">
        <v>-15.097865180236701</v>
      </c>
      <c r="N629">
        <f>(Table2[[#This Row],[1W Return vs Nifty]]-AVERAGE(Table2[1W Return vs Nifty]))/_xlfn.STDEV.P(Table2[1W Return vs Nifty])</f>
        <v>-2.3258746832468877</v>
      </c>
      <c r="O629">
        <v>835.37</v>
      </c>
      <c r="P629">
        <v>846.09329897702401</v>
      </c>
      <c r="Q629">
        <v>835.28667435204295</v>
      </c>
      <c r="R629">
        <v>16.250404981787501</v>
      </c>
      <c r="S629" s="1">
        <f>(Table2[[#This Row],[Close Price]]-Table2[[#This Row],[20D EMA]])/Table2[[#This Row],[20D EMA]]</f>
        <v>-0.10039862575864587</v>
      </c>
      <c r="T629" s="1">
        <f>(Table2[[#This Row],[Close Price]]-Table2[[#This Row],[50D EMA]])/Table2[[#This Row],[50D EMA]]</f>
        <v>-0.11180008054831873</v>
      </c>
      <c r="U629" s="1">
        <f>(Table2[[#This Row],[Close Price]]-Table2[[#This Row],[200D EMA]])/Table2[[#This Row],[200D EMA]]</f>
        <v>-0.10030888427262269</v>
      </c>
      <c r="V629">
        <v>0.61980766996790404</v>
      </c>
      <c r="W629">
        <v>727.85</v>
      </c>
      <c r="X629">
        <v>756.85</v>
      </c>
      <c r="Y629">
        <v>727.85</v>
      </c>
      <c r="Z629">
        <v>785.8</v>
      </c>
      <c r="AA629">
        <v>727.85</v>
      </c>
      <c r="AB629">
        <v>944.35</v>
      </c>
      <c r="AC629" s="1">
        <f>(Table2[[#This Row],[Close Price]]/Table2[[#This Row],[Day Low]])-1</f>
        <v>3.2492958714020803E-2</v>
      </c>
      <c r="AD629" s="1">
        <f>(Table2[[#This Row],[Day High]]/Table2[[#This Row],[Close Price]])-1</f>
        <v>7.1190951430473159E-3</v>
      </c>
      <c r="AE629" s="1">
        <f>(Table2[[#This Row],[Close Price]]/Table2[[#This Row],[Current Week Low]])-1</f>
        <v>3.2492958714020803E-2</v>
      </c>
      <c r="AF629" s="1">
        <f>(Table2[[#This Row],[Current Week High]]/Table2[[#This Row],[Close Price]])-1</f>
        <v>4.564204923486348E-2</v>
      </c>
      <c r="AG629" s="1">
        <f>(Table2[[#This Row],[Close Price]]/Table2[[#This Row],[Current Month Low]])-1</f>
        <v>3.2492958714020803E-2</v>
      </c>
      <c r="AH629" s="1">
        <f>(Table2[[#This Row],[Current Month High]]/Table2[[#This Row],[Close Price]])-1</f>
        <v>0.25662009314703926</v>
      </c>
      <c r="AI629">
        <v>27.345309381237499</v>
      </c>
      <c r="AJ629">
        <v>6.0018336977219802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</v>
      </c>
      <c r="AM629" t="s">
        <v>3146</v>
      </c>
      <c r="AN629">
        <v>-14.72</v>
      </c>
      <c r="AO629" t="s">
        <v>3146</v>
      </c>
      <c r="AP629">
        <v>7.7351965806719998E-3</v>
      </c>
      <c r="AQ629">
        <f>(Table2[[#This Row],[Sharpe Ratio]]-AVERAGE(Table2[Sharpe Ratio]))/_xlfn.STDEV.P(Table2[Sharpe Ratio])</f>
        <v>-0.58377731188015092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648</v>
      </c>
      <c r="AT629">
        <f>_xlfn.RANK.AVG(Table2[[#This Row],[6M Return vs Nifty Z-Score]],Table2[6M Return vs Nifty Z-Score])</f>
        <v>591</v>
      </c>
      <c r="AU629">
        <f>_xlfn.RANK.AVG(Table2[[#This Row],[Sharpe Ratio Z-Score]],Table2[Sharpe Ratio Z-Score])</f>
        <v>482</v>
      </c>
      <c r="AV629">
        <f>(Table2[[#This Row],[Rank 1Y]]+Table2[[#This Row],[Rank 6M]]+Table2[[#This Row],[Rank Sharpe]])/3</f>
        <v>573.66666666666663</v>
      </c>
    </row>
    <row r="630" spans="1:48" x14ac:dyDescent="0.3">
      <c r="A630" t="s">
        <v>763</v>
      </c>
      <c r="B630" t="s">
        <v>764</v>
      </c>
      <c r="C630" t="s">
        <v>3102</v>
      </c>
      <c r="D630" t="s">
        <v>750</v>
      </c>
      <c r="E630">
        <v>20889.682032119999</v>
      </c>
      <c r="F630">
        <v>217.4</v>
      </c>
      <c r="G630">
        <v>-48.232049071596499</v>
      </c>
      <c r="H630">
        <f>(Table2[[#This Row],[1Y Return vs Nifty]]-AVERAGE(Table2[1Y Return vs Nifty]))/_xlfn.STDEV.P(Table2[1Y Return vs Nifty])</f>
        <v>-1.192661706937564</v>
      </c>
      <c r="I630">
        <v>-11.0826542295774</v>
      </c>
      <c r="J630">
        <f>(Table2[[#This Row],[1M Return vs Nifty]]-AVERAGE(Table2[1M Return vs Nifty]))/_xlfn.STDEV.P(Table2[1M Return vs Nifty])</f>
        <v>-1.0866341632781908</v>
      </c>
      <c r="K630">
        <v>-36.902513863869103</v>
      </c>
      <c r="L630">
        <f>(Table2[[#This Row],[6M Return vs Nifty]]-AVERAGE(Table2[6M Return vs Nifty]))/_xlfn.STDEV.P(Table2[6M Return vs Nifty])</f>
        <v>-1.4003622782158114</v>
      </c>
      <c r="M630">
        <v>-6.8670093571304696</v>
      </c>
      <c r="N630">
        <f>(Table2[[#This Row],[1W Return vs Nifty]]-AVERAGE(Table2[1W Return vs Nifty]))/_xlfn.STDEV.P(Table2[1W Return vs Nifty])</f>
        <v>-0.53422801222287553</v>
      </c>
      <c r="O630">
        <v>237.56</v>
      </c>
      <c r="P630">
        <v>259.63319293841198</v>
      </c>
      <c r="Q630">
        <v>271.73693667715497</v>
      </c>
      <c r="R630">
        <v>29.4075823380721</v>
      </c>
      <c r="S630" s="1">
        <f>(Table2[[#This Row],[Close Price]]-Table2[[#This Row],[20D EMA]])/Table2[[#This Row],[20D EMA]]</f>
        <v>-8.4862771510355262E-2</v>
      </c>
      <c r="T630" s="1">
        <f>(Table2[[#This Row],[Close Price]]-Table2[[#This Row],[50D EMA]])/Table2[[#This Row],[50D EMA]]</f>
        <v>-0.16266484443085125</v>
      </c>
      <c r="U630" s="1">
        <f>(Table2[[#This Row],[Close Price]]-Table2[[#This Row],[200D EMA]])/Table2[[#This Row],[200D EMA]]</f>
        <v>-0.19996154126706578</v>
      </c>
      <c r="V630">
        <v>0.55500105387096599</v>
      </c>
      <c r="W630">
        <v>214.8</v>
      </c>
      <c r="X630">
        <v>220.5</v>
      </c>
      <c r="Y630">
        <v>210.35</v>
      </c>
      <c r="Z630">
        <v>220.5</v>
      </c>
      <c r="AA630">
        <v>210</v>
      </c>
      <c r="AB630">
        <v>269</v>
      </c>
      <c r="AC630" s="1">
        <f>(Table2[[#This Row],[Close Price]]/Table2[[#This Row],[Day Low]])-1</f>
        <v>1.2104283054003684E-2</v>
      </c>
      <c r="AD630" s="1">
        <f>(Table2[[#This Row],[Day High]]/Table2[[#This Row],[Close Price]])-1</f>
        <v>1.4259429622815123E-2</v>
      </c>
      <c r="AE630" s="1">
        <f>(Table2[[#This Row],[Close Price]]/Table2[[#This Row],[Current Week Low]])-1</f>
        <v>3.3515569289279901E-2</v>
      </c>
      <c r="AF630" s="1">
        <f>(Table2[[#This Row],[Current Week High]]/Table2[[#This Row],[Close Price]])-1</f>
        <v>1.4259429622815123E-2</v>
      </c>
      <c r="AG630" s="1">
        <f>(Table2[[#This Row],[Close Price]]/Table2[[#This Row],[Current Month Low]])-1</f>
        <v>3.5238095238095291E-2</v>
      </c>
      <c r="AH630" s="1">
        <f>(Table2[[#This Row],[Current Month High]]/Table2[[#This Row],[Close Price]])-1</f>
        <v>0.23735050597976071</v>
      </c>
      <c r="AI630">
        <v>76.770929162833397</v>
      </c>
      <c r="AJ630">
        <v>3.5238095238095202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-0.28000000000000003</v>
      </c>
      <c r="AM630" t="s">
        <v>3146</v>
      </c>
      <c r="AN630">
        <v>-12.43</v>
      </c>
      <c r="AO630" t="s">
        <v>3146</v>
      </c>
      <c r="AP630">
        <v>5.9363525718853997E-2</v>
      </c>
      <c r="AQ630">
        <f>(Table2[[#This Row],[Sharpe Ratio]]-AVERAGE(Table2[Sharpe Ratio]))/_xlfn.STDEV.P(Table2[Sharpe Ratio])</f>
        <v>2.9862627581093801E-2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696</v>
      </c>
      <c r="AT630">
        <f>_xlfn.RANK.AVG(Table2[[#This Row],[6M Return vs Nifty Z-Score]],Table2[6M Return vs Nifty Z-Score])</f>
        <v>703</v>
      </c>
      <c r="AU630">
        <f>_xlfn.RANK.AVG(Table2[[#This Row],[Sharpe Ratio Z-Score]],Table2[Sharpe Ratio Z-Score])</f>
        <v>325</v>
      </c>
      <c r="AV630">
        <f>(Table2[[#This Row],[Rank 1Y]]+Table2[[#This Row],[Rank 6M]]+Table2[[#This Row],[Rank Sharpe]])/3</f>
        <v>574.66666666666663</v>
      </c>
    </row>
    <row r="631" spans="1:48" x14ac:dyDescent="0.3">
      <c r="A631" t="s">
        <v>1551</v>
      </c>
      <c r="B631" t="s">
        <v>1552</v>
      </c>
      <c r="C631" t="s">
        <v>3112</v>
      </c>
      <c r="D631" t="s">
        <v>149</v>
      </c>
      <c r="E631">
        <v>6144.7520000000004</v>
      </c>
      <c r="F631">
        <v>328</v>
      </c>
      <c r="G631">
        <v>-45.989592077573398</v>
      </c>
      <c r="H631">
        <f>(Table2[[#This Row],[1Y Return vs Nifty]]-AVERAGE(Table2[1Y Return vs Nifty]))/_xlfn.STDEV.P(Table2[1Y Return vs Nifty])</f>
        <v>-1.1527374838674456</v>
      </c>
      <c r="I631">
        <v>-10.135224204378201</v>
      </c>
      <c r="J631">
        <f>(Table2[[#This Row],[1M Return vs Nifty]]-AVERAGE(Table2[1M Return vs Nifty]))/_xlfn.STDEV.P(Table2[1M Return vs Nifty])</f>
        <v>-0.97710561350951064</v>
      </c>
      <c r="K631">
        <v>-32.1357591963178</v>
      </c>
      <c r="L631">
        <f>(Table2[[#This Row],[6M Return vs Nifty]]-AVERAGE(Table2[6M Return vs Nifty]))/_xlfn.STDEV.P(Table2[6M Return vs Nifty])</f>
        <v>-1.2284506542240925</v>
      </c>
      <c r="M631">
        <v>-9.9494651537987497</v>
      </c>
      <c r="N631">
        <f>(Table2[[#This Row],[1W Return vs Nifty]]-AVERAGE(Table2[1W Return vs Nifty]))/_xlfn.STDEV.P(Table2[1W Return vs Nifty])</f>
        <v>-1.2051997538461179</v>
      </c>
      <c r="O631">
        <v>357.78</v>
      </c>
      <c r="P631">
        <v>385.07861158328001</v>
      </c>
      <c r="Q631">
        <v>408.79224721651298</v>
      </c>
      <c r="R631">
        <v>25.564466356424699</v>
      </c>
      <c r="S631" s="1">
        <f>(Table2[[#This Row],[Close Price]]-Table2[[#This Row],[20D EMA]])/Table2[[#This Row],[20D EMA]]</f>
        <v>-8.3235507853988408E-2</v>
      </c>
      <c r="T631" s="1">
        <f>(Table2[[#This Row],[Close Price]]-Table2[[#This Row],[50D EMA]])/Table2[[#This Row],[50D EMA]]</f>
        <v>-0.14822586834567869</v>
      </c>
      <c r="U631" s="1">
        <f>(Table2[[#This Row],[Close Price]]-Table2[[#This Row],[200D EMA]])/Table2[[#This Row],[200D EMA]]</f>
        <v>-0.19763644679328304</v>
      </c>
      <c r="V631">
        <v>0.66809401859803397</v>
      </c>
      <c r="W631">
        <v>320.3</v>
      </c>
      <c r="X631">
        <v>330.85</v>
      </c>
      <c r="Y631">
        <v>312.60000000000002</v>
      </c>
      <c r="Z631">
        <v>330.85</v>
      </c>
      <c r="AA631">
        <v>312.60000000000002</v>
      </c>
      <c r="AB631">
        <v>407.35</v>
      </c>
      <c r="AC631" s="1">
        <f>(Table2[[#This Row],[Close Price]]/Table2[[#This Row],[Day Low]])-1</f>
        <v>2.4039962535123305E-2</v>
      </c>
      <c r="AD631" s="1">
        <f>(Table2[[#This Row],[Day High]]/Table2[[#This Row],[Close Price]])-1</f>
        <v>8.6890243902439934E-3</v>
      </c>
      <c r="AE631" s="1">
        <f>(Table2[[#This Row],[Close Price]]/Table2[[#This Row],[Current Week Low]])-1</f>
        <v>4.9264235444657523E-2</v>
      </c>
      <c r="AF631" s="1">
        <f>(Table2[[#This Row],[Current Week High]]/Table2[[#This Row],[Close Price]])-1</f>
        <v>8.6890243902439934E-3</v>
      </c>
      <c r="AG631" s="1">
        <f>(Table2[[#This Row],[Close Price]]/Table2[[#This Row],[Current Month Low]])-1</f>
        <v>4.9264235444657523E-2</v>
      </c>
      <c r="AH631" s="1">
        <f>(Table2[[#This Row],[Current Month High]]/Table2[[#This Row],[Close Price]])-1</f>
        <v>0.24192073170731709</v>
      </c>
      <c r="AI631">
        <v>66.920731707317003</v>
      </c>
      <c r="AJ631">
        <v>4.9264235444657496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-0.28000000000000003</v>
      </c>
      <c r="AM631" t="s">
        <v>3146</v>
      </c>
      <c r="AN631">
        <v>-12.93</v>
      </c>
      <c r="AO631" t="s">
        <v>3146</v>
      </c>
      <c r="AP631">
        <v>5.1351314956326999E-2</v>
      </c>
      <c r="AQ631">
        <f>(Table2[[#This Row],[Sharpe Ratio]]-AVERAGE(Table2[Sharpe Ratio]))/_xlfn.STDEV.P(Table2[Sharpe Ratio])</f>
        <v>-6.5368277802433206E-2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686</v>
      </c>
      <c r="AT631">
        <f>_xlfn.RANK.AVG(Table2[[#This Row],[6M Return vs Nifty Z-Score]],Table2[6M Return vs Nifty Z-Score])</f>
        <v>684</v>
      </c>
      <c r="AU631">
        <f>_xlfn.RANK.AVG(Table2[[#This Row],[Sharpe Ratio Z-Score]],Table2[Sharpe Ratio Z-Score])</f>
        <v>355</v>
      </c>
      <c r="AV631">
        <f>(Table2[[#This Row],[Rank 1Y]]+Table2[[#This Row],[Rank 6M]]+Table2[[#This Row],[Rank Sharpe]])/3</f>
        <v>575</v>
      </c>
    </row>
    <row r="632" spans="1:48" x14ac:dyDescent="0.3">
      <c r="A632" t="s">
        <v>1847</v>
      </c>
      <c r="B632" t="s">
        <v>1848</v>
      </c>
      <c r="C632" t="s">
        <v>3101</v>
      </c>
      <c r="D632" t="s">
        <v>54</v>
      </c>
      <c r="E632">
        <v>3939.7189402599902</v>
      </c>
      <c r="F632">
        <v>43.87</v>
      </c>
      <c r="G632">
        <v>-12.701472393797999</v>
      </c>
      <c r="H632">
        <f>(Table2[[#This Row],[1Y Return vs Nifty]]-AVERAGE(Table2[1Y Return vs Nifty]))/_xlfn.STDEV.P(Table2[1Y Return vs Nifty])</f>
        <v>-0.56008294494782218</v>
      </c>
      <c r="I632">
        <v>-22.524454983800599</v>
      </c>
      <c r="J632">
        <f>(Table2[[#This Row],[1M Return vs Nifty]]-AVERAGE(Table2[1M Return vs Nifty]))/_xlfn.STDEV.P(Table2[1M Return vs Nifty])</f>
        <v>-2.4093744290711898</v>
      </c>
      <c r="K632">
        <v>-47.7504929180337</v>
      </c>
      <c r="L632">
        <f>(Table2[[#This Row],[6M Return vs Nifty]]-AVERAGE(Table2[6M Return vs Nifty]))/_xlfn.STDEV.P(Table2[6M Return vs Nifty])</f>
        <v>-1.7915914952184115</v>
      </c>
      <c r="M632">
        <v>-10.537425117618399</v>
      </c>
      <c r="N632">
        <f>(Table2[[#This Row],[1W Return vs Nifty]]-AVERAGE(Table2[1W Return vs Nifty]))/_xlfn.STDEV.P(Table2[1W Return vs Nifty])</f>
        <v>-1.3331835910694172</v>
      </c>
      <c r="O632">
        <v>49.79</v>
      </c>
      <c r="P632">
        <v>55.9137918522731</v>
      </c>
      <c r="Q632">
        <v>59.969570833611201</v>
      </c>
      <c r="R632">
        <v>26.306685262990701</v>
      </c>
      <c r="S632" s="1">
        <f>(Table2[[#This Row],[Close Price]]-Table2[[#This Row],[20D EMA]])/Table2[[#This Row],[20D EMA]]</f>
        <v>-0.1188993773850171</v>
      </c>
      <c r="T632" s="1">
        <f>(Table2[[#This Row],[Close Price]]-Table2[[#This Row],[50D EMA]])/Table2[[#This Row],[50D EMA]]</f>
        <v>-0.21539930405888719</v>
      </c>
      <c r="U632" s="1">
        <f>(Table2[[#This Row],[Close Price]]-Table2[[#This Row],[200D EMA]])/Table2[[#This Row],[200D EMA]]</f>
        <v>-0.26846233197633396</v>
      </c>
      <c r="V632">
        <v>1.3475196910107099</v>
      </c>
      <c r="W632">
        <v>42.51</v>
      </c>
      <c r="X632">
        <v>44.33</v>
      </c>
      <c r="Y632">
        <v>40.770000000000003</v>
      </c>
      <c r="Z632">
        <v>44.33</v>
      </c>
      <c r="AA632">
        <v>40.25</v>
      </c>
      <c r="AB632">
        <v>61.2</v>
      </c>
      <c r="AC632" s="1">
        <f>(Table2[[#This Row],[Close Price]]/Table2[[#This Row],[Day Low]])-1</f>
        <v>3.1992472359444912E-2</v>
      </c>
      <c r="AD632" s="1">
        <f>(Table2[[#This Row],[Day High]]/Table2[[#This Row],[Close Price]])-1</f>
        <v>1.0485525416001895E-2</v>
      </c>
      <c r="AE632" s="1">
        <f>(Table2[[#This Row],[Close Price]]/Table2[[#This Row],[Current Week Low]])-1</f>
        <v>7.6036301201863887E-2</v>
      </c>
      <c r="AF632" s="1">
        <f>(Table2[[#This Row],[Current Week High]]/Table2[[#This Row],[Close Price]])-1</f>
        <v>1.0485525416001895E-2</v>
      </c>
      <c r="AG632" s="1">
        <f>(Table2[[#This Row],[Close Price]]/Table2[[#This Row],[Current Month Low]])-1</f>
        <v>8.9937888198757809E-2</v>
      </c>
      <c r="AH632" s="1">
        <f>(Table2[[#This Row],[Current Month High]]/Table2[[#This Row],[Close Price]])-1</f>
        <v>0.39503077273763409</v>
      </c>
      <c r="AI632">
        <v>127.10280373831699</v>
      </c>
      <c r="AJ632">
        <v>20.1917808219177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-0.36</v>
      </c>
      <c r="AM632" t="s">
        <v>3146</v>
      </c>
      <c r="AN632">
        <v>-16.260000000000002</v>
      </c>
      <c r="AO632" t="s">
        <v>3146</v>
      </c>
      <c r="AP632">
        <v>2.0072018973200001E-4</v>
      </c>
      <c r="AQ632">
        <f>(Table2[[#This Row],[Sharpe Ratio]]-AVERAGE(Table2[Sharpe Ratio]))/_xlfn.STDEV.P(Table2[Sharpe Ratio])</f>
        <v>-0.67332999959224071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505</v>
      </c>
      <c r="AT632">
        <f>_xlfn.RANK.AVG(Table2[[#This Row],[6M Return vs Nifty Z-Score]],Table2[6M Return vs Nifty Z-Score])</f>
        <v>726</v>
      </c>
      <c r="AU632">
        <f>_xlfn.RANK.AVG(Table2[[#This Row],[Sharpe Ratio Z-Score]],Table2[Sharpe Ratio Z-Score])</f>
        <v>495</v>
      </c>
      <c r="AV632">
        <f>(Table2[[#This Row],[Rank 1Y]]+Table2[[#This Row],[Rank 6M]]+Table2[[#This Row],[Rank Sharpe]])/3</f>
        <v>575.33333333333337</v>
      </c>
    </row>
    <row r="633" spans="1:48" x14ac:dyDescent="0.3">
      <c r="A633" t="s">
        <v>52</v>
      </c>
      <c r="B633" t="s">
        <v>53</v>
      </c>
      <c r="C633" t="s">
        <v>3101</v>
      </c>
      <c r="D633" t="s">
        <v>54</v>
      </c>
      <c r="E633">
        <v>434457.36984499998</v>
      </c>
      <c r="F633">
        <v>7022.5</v>
      </c>
      <c r="G633">
        <v>-34.858180029262897</v>
      </c>
      <c r="H633">
        <f>(Table2[[#This Row],[1Y Return vs Nifty]]-AVERAGE(Table2[1Y Return vs Nifty]))/_xlfn.STDEV.P(Table2[1Y Return vs Nifty])</f>
        <v>-0.95455621266061286</v>
      </c>
      <c r="I633">
        <v>-4.0765861625437898</v>
      </c>
      <c r="J633">
        <f>(Table2[[#This Row],[1M Return vs Nifty]]-AVERAGE(Table2[1M Return vs Nifty]))/_xlfn.STDEV.P(Table2[1M Return vs Nifty])</f>
        <v>-0.27669099644482936</v>
      </c>
      <c r="K633">
        <v>-5.1832414860720997</v>
      </c>
      <c r="L633">
        <f>(Table2[[#This Row],[6M Return vs Nifty]]-AVERAGE(Table2[6M Return vs Nifty]))/_xlfn.STDEV.P(Table2[6M Return vs Nifty])</f>
        <v>-0.25641592338821284</v>
      </c>
      <c r="M633">
        <v>2.1478078324260998</v>
      </c>
      <c r="N633">
        <f>(Table2[[#This Row],[1W Return vs Nifty]]-AVERAGE(Table2[1W Return vs Nifty]))/_xlfn.STDEV.P(Table2[1W Return vs Nifty])</f>
        <v>1.4280669853662971</v>
      </c>
      <c r="O633">
        <v>7074.09</v>
      </c>
      <c r="P633">
        <v>7133.7827773981498</v>
      </c>
      <c r="Q633">
        <v>7057.1568851559396</v>
      </c>
      <c r="R633">
        <v>50.205517687845898</v>
      </c>
      <c r="S633" s="1">
        <f>(Table2[[#This Row],[Close Price]]-Table2[[#This Row],[20D EMA]])/Table2[[#This Row],[20D EMA]]</f>
        <v>-7.2928108067610315E-3</v>
      </c>
      <c r="T633" s="1">
        <f>(Table2[[#This Row],[Close Price]]-Table2[[#This Row],[50D EMA]])/Table2[[#This Row],[50D EMA]]</f>
        <v>-1.5599406495909197E-2</v>
      </c>
      <c r="U633" s="1">
        <f>(Table2[[#This Row],[Close Price]]-Table2[[#This Row],[200D EMA]])/Table2[[#This Row],[200D EMA]]</f>
        <v>-4.9108848959893512E-3</v>
      </c>
      <c r="V633">
        <v>1.11555394494364</v>
      </c>
      <c r="W633">
        <v>6802.2</v>
      </c>
      <c r="X633">
        <v>7060</v>
      </c>
      <c r="Y633">
        <v>6802.2</v>
      </c>
      <c r="Z633">
        <v>7060</v>
      </c>
      <c r="AA633">
        <v>6601</v>
      </c>
      <c r="AB633">
        <v>7814.65</v>
      </c>
      <c r="AC633" s="1">
        <f>(Table2[[#This Row],[Close Price]]/Table2[[#This Row],[Day Low]])-1</f>
        <v>3.2386580812090227E-2</v>
      </c>
      <c r="AD633" s="1">
        <f>(Table2[[#This Row],[Day High]]/Table2[[#This Row],[Close Price]])-1</f>
        <v>5.3399786400853966E-3</v>
      </c>
      <c r="AE633" s="1">
        <f>(Table2[[#This Row],[Close Price]]/Table2[[#This Row],[Current Week Low]])-1</f>
        <v>3.2386580812090227E-2</v>
      </c>
      <c r="AF633" s="1">
        <f>(Table2[[#This Row],[Current Week High]]/Table2[[#This Row],[Close Price]])-1</f>
        <v>5.3399786400853966E-3</v>
      </c>
      <c r="AG633" s="1">
        <f>(Table2[[#This Row],[Close Price]]/Table2[[#This Row],[Current Month Low]])-1</f>
        <v>6.3853961520981661E-2</v>
      </c>
      <c r="AH633" s="1">
        <f>(Table2[[#This Row],[Current Month High]]/Table2[[#This Row],[Close Price]])-1</f>
        <v>0.11280170879316476</v>
      </c>
      <c r="AI633">
        <v>11.498754004983899</v>
      </c>
      <c r="AJ633">
        <v>13.4894469763082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</v>
      </c>
      <c r="AM633" t="s">
        <v>3145</v>
      </c>
      <c r="AN633">
        <v>-3.83</v>
      </c>
      <c r="AO633" t="s">
        <v>3146</v>
      </c>
      <c r="AP633">
        <v>-6.0060929606607999E-2</v>
      </c>
      <c r="AQ633">
        <f>(Table2[[#This Row],[Sharpe Ratio]]-AVERAGE(Table2[Sharpe Ratio]))/_xlfn.STDEV.P(Table2[Sharpe Ratio])</f>
        <v>-1.3895831836510839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645</v>
      </c>
      <c r="AT633">
        <f>_xlfn.RANK.AVG(Table2[[#This Row],[6M Return vs Nifty Z-Score]],Table2[6M Return vs Nifty Z-Score])</f>
        <v>413</v>
      </c>
      <c r="AU633">
        <f>_xlfn.RANK.AVG(Table2[[#This Row],[Sharpe Ratio Z-Score]],Table2[Sharpe Ratio Z-Score])</f>
        <v>674</v>
      </c>
      <c r="AV633">
        <f>(Table2[[#This Row],[Rank 1Y]]+Table2[[#This Row],[Rank 6M]]+Table2[[#This Row],[Rank Sharpe]])/3</f>
        <v>577.33333333333337</v>
      </c>
    </row>
    <row r="634" spans="1:48" x14ac:dyDescent="0.3">
      <c r="A634" t="s">
        <v>1702</v>
      </c>
      <c r="B634" t="s">
        <v>1703</v>
      </c>
      <c r="C634" t="s">
        <v>3112</v>
      </c>
      <c r="D634" t="s">
        <v>264</v>
      </c>
      <c r="E634">
        <v>4836.8805027600001</v>
      </c>
      <c r="F634">
        <v>609.9</v>
      </c>
      <c r="G634">
        <v>-33.193787091944301</v>
      </c>
      <c r="H634">
        <f>(Table2[[#This Row],[1Y Return vs Nifty]]-AVERAGE(Table2[1Y Return vs Nifty]))/_xlfn.STDEV.P(Table2[1Y Return vs Nifty])</f>
        <v>-0.9249237179983083</v>
      </c>
      <c r="I634">
        <v>-3.9407819509126898</v>
      </c>
      <c r="J634">
        <f>(Table2[[#This Row],[1M Return vs Nifty]]-AVERAGE(Table2[1M Return vs Nifty]))/_xlfn.STDEV.P(Table2[1M Return vs Nifty])</f>
        <v>-0.26099122130913427</v>
      </c>
      <c r="K634">
        <v>-19.757567254534798</v>
      </c>
      <c r="L634">
        <f>(Table2[[#This Row],[6M Return vs Nifty]]-AVERAGE(Table2[6M Return vs Nifty]))/_xlfn.STDEV.P(Table2[6M Return vs Nifty])</f>
        <v>-0.78203475342711226</v>
      </c>
      <c r="M634">
        <v>-13.255990391941101</v>
      </c>
      <c r="N634">
        <f>(Table2[[#This Row],[1W Return vs Nifty]]-AVERAGE(Table2[1W Return vs Nifty]))/_xlfn.STDEV.P(Table2[1W Return vs Nifty])</f>
        <v>-1.9249456785583461</v>
      </c>
      <c r="O634">
        <v>664.77</v>
      </c>
      <c r="P634">
        <v>693.89728586866795</v>
      </c>
      <c r="Q634">
        <v>697.7848455971</v>
      </c>
      <c r="R634">
        <v>21.265048484025701</v>
      </c>
      <c r="S634" s="1">
        <f>(Table2[[#This Row],[Close Price]]-Table2[[#This Row],[20D EMA]])/Table2[[#This Row],[20D EMA]]</f>
        <v>-8.2539825804413561E-2</v>
      </c>
      <c r="T634" s="1">
        <f>(Table2[[#This Row],[Close Price]]-Table2[[#This Row],[50D EMA]])/Table2[[#This Row],[50D EMA]]</f>
        <v>-0.12105146911406987</v>
      </c>
      <c r="U634" s="1">
        <f>(Table2[[#This Row],[Close Price]]-Table2[[#This Row],[200D EMA]])/Table2[[#This Row],[200D EMA]]</f>
        <v>-0.12594834375042391</v>
      </c>
      <c r="V634">
        <v>0.77386690906663902</v>
      </c>
      <c r="W634">
        <v>600.25</v>
      </c>
      <c r="X634">
        <v>614.54999999999995</v>
      </c>
      <c r="Y634">
        <v>600.25</v>
      </c>
      <c r="Z634">
        <v>626.70000000000005</v>
      </c>
      <c r="AA634">
        <v>600.25</v>
      </c>
      <c r="AB634">
        <v>721.9</v>
      </c>
      <c r="AC634" s="1">
        <f>(Table2[[#This Row],[Close Price]]/Table2[[#This Row],[Day Low]])-1</f>
        <v>1.6076634735526785E-2</v>
      </c>
      <c r="AD634" s="1">
        <f>(Table2[[#This Row],[Day High]]/Table2[[#This Row],[Close Price]])-1</f>
        <v>7.6242006886373392E-3</v>
      </c>
      <c r="AE634" s="1">
        <f>(Table2[[#This Row],[Close Price]]/Table2[[#This Row],[Current Week Low]])-1</f>
        <v>1.6076634735526785E-2</v>
      </c>
      <c r="AF634" s="1">
        <f>(Table2[[#This Row],[Current Week High]]/Table2[[#This Row],[Close Price]])-1</f>
        <v>2.75454992621742E-2</v>
      </c>
      <c r="AG634" s="1">
        <f>(Table2[[#This Row],[Close Price]]/Table2[[#This Row],[Current Month Low]])-1</f>
        <v>1.6076634735526785E-2</v>
      </c>
      <c r="AH634" s="1">
        <f>(Table2[[#This Row],[Current Month High]]/Table2[[#This Row],[Close Price]])-1</f>
        <v>0.18363666174782756</v>
      </c>
      <c r="AI634">
        <v>44.909001475651699</v>
      </c>
      <c r="AJ634">
        <v>5.0465036169479802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-0.17</v>
      </c>
      <c r="AM634" t="s">
        <v>3146</v>
      </c>
      <c r="AN634">
        <v>-12.2</v>
      </c>
      <c r="AO634" t="s">
        <v>3146</v>
      </c>
      <c r="AQ634">
        <f>(Table2[[#This Row],[Sharpe Ratio]]-AVERAGE(Table2[Sharpe Ratio]))/_xlfn.STDEV.P(Table2[Sharpe Ratio])</f>
        <v>-0.67571570385832558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637</v>
      </c>
      <c r="AT634">
        <f>_xlfn.RANK.AVG(Table2[[#This Row],[6M Return vs Nifty Z-Score]],Table2[6M Return vs Nifty Z-Score])</f>
        <v>582</v>
      </c>
      <c r="AU634">
        <f>_xlfn.RANK.AVG(Table2[[#This Row],[Sharpe Ratio Z-Score]],Table2[Sharpe Ratio Z-Score])</f>
        <v>521.5</v>
      </c>
      <c r="AV634">
        <f>(Table2[[#This Row],[Rank 1Y]]+Table2[[#This Row],[Rank 6M]]+Table2[[#This Row],[Rank Sharpe]])/3</f>
        <v>580.16666666666663</v>
      </c>
    </row>
    <row r="635" spans="1:48" x14ac:dyDescent="0.3">
      <c r="A635" t="s">
        <v>1110</v>
      </c>
      <c r="B635" t="s">
        <v>1111</v>
      </c>
      <c r="C635" t="s">
        <v>3115</v>
      </c>
      <c r="D635" t="s">
        <v>475</v>
      </c>
      <c r="E635">
        <v>10856.462689800001</v>
      </c>
      <c r="F635">
        <v>819</v>
      </c>
      <c r="G635">
        <v>-33.3315000661064</v>
      </c>
      <c r="H635">
        <f>(Table2[[#This Row],[1Y Return vs Nifty]]-AVERAGE(Table2[1Y Return vs Nifty]))/_xlfn.STDEV.P(Table2[1Y Return vs Nifty])</f>
        <v>-0.92737553023584562</v>
      </c>
      <c r="I635">
        <v>-6.7448416072358901</v>
      </c>
      <c r="J635">
        <f>(Table2[[#This Row],[1M Return vs Nifty]]-AVERAGE(Table2[1M Return vs Nifty]))/_xlfn.STDEV.P(Table2[1M Return vs Nifty])</f>
        <v>-0.58515720660960013</v>
      </c>
      <c r="K635">
        <v>-9.6922426786106293</v>
      </c>
      <c r="L635">
        <f>(Table2[[#This Row],[6M Return vs Nifty]]-AVERAGE(Table2[6M Return vs Nifty]))/_xlfn.STDEV.P(Table2[6M Return vs Nifty])</f>
        <v>-0.4190317430918295</v>
      </c>
      <c r="M635">
        <v>-6.5298305388994899</v>
      </c>
      <c r="N635">
        <f>(Table2[[#This Row],[1W Return vs Nifty]]-AVERAGE(Table2[1W Return vs Nifty]))/_xlfn.STDEV.P(Table2[1W Return vs Nifty])</f>
        <v>-0.46083281247615437</v>
      </c>
      <c r="O635">
        <v>875.21</v>
      </c>
      <c r="P635">
        <v>902.86897939275696</v>
      </c>
      <c r="Q635">
        <v>892.51738302458898</v>
      </c>
      <c r="R635">
        <v>32.285759823447798</v>
      </c>
      <c r="S635" s="1">
        <f>(Table2[[#This Row],[Close Price]]-Table2[[#This Row],[20D EMA]])/Table2[[#This Row],[20D EMA]]</f>
        <v>-6.4224586099336192E-2</v>
      </c>
      <c r="T635" s="1">
        <f>(Table2[[#This Row],[Close Price]]-Table2[[#This Row],[50D EMA]])/Table2[[#This Row],[50D EMA]]</f>
        <v>-9.2891639104895105E-2</v>
      </c>
      <c r="U635" s="1">
        <f>(Table2[[#This Row],[Close Price]]-Table2[[#This Row],[200D EMA]])/Table2[[#This Row],[200D EMA]]</f>
        <v>-8.2370813636649998E-2</v>
      </c>
      <c r="V635">
        <v>2.44735878208663</v>
      </c>
      <c r="W635">
        <v>787</v>
      </c>
      <c r="X635">
        <v>821</v>
      </c>
      <c r="Y635">
        <v>778.05</v>
      </c>
      <c r="Z635">
        <v>822.95</v>
      </c>
      <c r="AA635">
        <v>778</v>
      </c>
      <c r="AB635">
        <v>977.7</v>
      </c>
      <c r="AC635" s="1">
        <f>(Table2[[#This Row],[Close Price]]/Table2[[#This Row],[Day Low]])-1</f>
        <v>4.0660736975857592E-2</v>
      </c>
      <c r="AD635" s="1">
        <f>(Table2[[#This Row],[Day High]]/Table2[[#This Row],[Close Price]])-1</f>
        <v>2.4420024420024333E-3</v>
      </c>
      <c r="AE635" s="1">
        <f>(Table2[[#This Row],[Close Price]]/Table2[[#This Row],[Current Week Low]])-1</f>
        <v>5.2631578947368585E-2</v>
      </c>
      <c r="AF635" s="1">
        <f>(Table2[[#This Row],[Current Week High]]/Table2[[#This Row],[Close Price]])-1</f>
        <v>4.8229548229548058E-3</v>
      </c>
      <c r="AG635" s="1">
        <f>(Table2[[#This Row],[Close Price]]/Table2[[#This Row],[Current Month Low]])-1</f>
        <v>5.26992287917738E-2</v>
      </c>
      <c r="AH635" s="1">
        <f>(Table2[[#This Row],[Current Month High]]/Table2[[#This Row],[Close Price]])-1</f>
        <v>0.19377289377289375</v>
      </c>
      <c r="AI635">
        <v>30.769230769230699</v>
      </c>
      <c r="AJ635">
        <v>7.5438250935591897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-0.03</v>
      </c>
      <c r="AM635" t="s">
        <v>3146</v>
      </c>
      <c r="AN635">
        <v>-13.65</v>
      </c>
      <c r="AO635" t="s">
        <v>3146</v>
      </c>
      <c r="AP635">
        <v>-3.4024849000924E-2</v>
      </c>
      <c r="AQ635">
        <f>(Table2[[#This Row],[Sharpe Ratio]]-AVERAGE(Table2[Sharpe Ratio]))/_xlfn.STDEV.P(Table2[Sharpe Ratio])</f>
        <v>-1.0801255817225275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639</v>
      </c>
      <c r="AT635">
        <f>_xlfn.RANK.AVG(Table2[[#This Row],[6M Return vs Nifty Z-Score]],Table2[6M Return vs Nifty Z-Score])</f>
        <v>472</v>
      </c>
      <c r="AU635">
        <f>_xlfn.RANK.AVG(Table2[[#This Row],[Sharpe Ratio Z-Score]],Table2[Sharpe Ratio Z-Score])</f>
        <v>630</v>
      </c>
      <c r="AV635">
        <f>(Table2[[#This Row],[Rank 1Y]]+Table2[[#This Row],[Rank 6M]]+Table2[[#This Row],[Rank Sharpe]])/3</f>
        <v>580.33333333333337</v>
      </c>
    </row>
    <row r="636" spans="1:48" x14ac:dyDescent="0.3">
      <c r="A636" t="s">
        <v>471</v>
      </c>
      <c r="B636" t="s">
        <v>472</v>
      </c>
      <c r="C636" t="s">
        <v>3101</v>
      </c>
      <c r="D636" t="s">
        <v>54</v>
      </c>
      <c r="E636">
        <v>46224.800406950002</v>
      </c>
      <c r="F636">
        <v>621.5</v>
      </c>
      <c r="G636">
        <v>-35.128126561540199</v>
      </c>
      <c r="H636">
        <f>(Table2[[#This Row],[1Y Return vs Nifty]]-AVERAGE(Table2[1Y Return vs Nifty]))/_xlfn.STDEV.P(Table2[1Y Return vs Nifty])</f>
        <v>-0.9593622827883207</v>
      </c>
      <c r="I636">
        <v>-8.1428254351565403</v>
      </c>
      <c r="J636">
        <f>(Table2[[#This Row],[1M Return vs Nifty]]-AVERAGE(Table2[1M Return vs Nifty]))/_xlfn.STDEV.P(Table2[1M Return vs Nifty])</f>
        <v>-0.74677245755124433</v>
      </c>
      <c r="K636">
        <v>-10.6314704047159</v>
      </c>
      <c r="L636">
        <f>(Table2[[#This Row],[6M Return vs Nifty]]-AVERAGE(Table2[6M Return vs Nifty]))/_xlfn.STDEV.P(Table2[6M Return vs Nifty])</f>
        <v>-0.45290471851301917</v>
      </c>
      <c r="M636">
        <v>-6.7454642916516896</v>
      </c>
      <c r="N636">
        <f>(Table2[[#This Row],[1W Return vs Nifty]]-AVERAGE(Table2[1W Return vs Nifty]))/_xlfn.STDEV.P(Table2[1W Return vs Nifty])</f>
        <v>-0.507770762014079</v>
      </c>
      <c r="O636">
        <v>668.92</v>
      </c>
      <c r="P636">
        <v>679.54915768655701</v>
      </c>
      <c r="Q636">
        <v>667.57551884489806</v>
      </c>
      <c r="R636">
        <v>28.7755118688317</v>
      </c>
      <c r="S636" s="1">
        <f>(Table2[[#This Row],[Close Price]]-Table2[[#This Row],[20D EMA]])/Table2[[#This Row],[20D EMA]]</f>
        <v>-7.0890390480176951E-2</v>
      </c>
      <c r="T636" s="1">
        <f>(Table2[[#This Row],[Close Price]]-Table2[[#This Row],[50D EMA]])/Table2[[#This Row],[50D EMA]]</f>
        <v>-8.5423044131462622E-2</v>
      </c>
      <c r="U636" s="1">
        <f>(Table2[[#This Row],[Close Price]]-Table2[[#This Row],[200D EMA]])/Table2[[#This Row],[200D EMA]]</f>
        <v>-6.9019185911164405E-2</v>
      </c>
      <c r="V636">
        <v>0.86999015586981199</v>
      </c>
      <c r="W636">
        <v>611.85</v>
      </c>
      <c r="X636">
        <v>623.5</v>
      </c>
      <c r="Y636">
        <v>602.65</v>
      </c>
      <c r="Z636">
        <v>623.5</v>
      </c>
      <c r="AA636">
        <v>599.25</v>
      </c>
      <c r="AB636">
        <v>748.15</v>
      </c>
      <c r="AC636" s="1">
        <f>(Table2[[#This Row],[Close Price]]/Table2[[#This Row],[Day Low]])-1</f>
        <v>1.577183950314609E-2</v>
      </c>
      <c r="AD636" s="1">
        <f>(Table2[[#This Row],[Day High]]/Table2[[#This Row],[Close Price]])-1</f>
        <v>3.2180209171359664E-3</v>
      </c>
      <c r="AE636" s="1">
        <f>(Table2[[#This Row],[Close Price]]/Table2[[#This Row],[Current Week Low]])-1</f>
        <v>3.1278519870571619E-2</v>
      </c>
      <c r="AF636" s="1">
        <f>(Table2[[#This Row],[Current Week High]]/Table2[[#This Row],[Close Price]])-1</f>
        <v>3.2180209171359664E-3</v>
      </c>
      <c r="AG636" s="1">
        <f>(Table2[[#This Row],[Close Price]]/Table2[[#This Row],[Current Month Low]])-1</f>
        <v>3.7129745515227297E-2</v>
      </c>
      <c r="AH636" s="1">
        <f>(Table2[[#This Row],[Current Month High]]/Table2[[#This Row],[Close Price]])-1</f>
        <v>0.20378117457763478</v>
      </c>
      <c r="AI636">
        <v>30.876910699919499</v>
      </c>
      <c r="AJ636">
        <v>12.2448979591836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-0.04</v>
      </c>
      <c r="AM636" t="s">
        <v>3146</v>
      </c>
      <c r="AN636">
        <v>-9.98</v>
      </c>
      <c r="AO636" t="s">
        <v>3146</v>
      </c>
      <c r="AP636">
        <v>-2.4308925966175E-2</v>
      </c>
      <c r="AQ636">
        <f>(Table2[[#This Row],[Sharpe Ratio]]-AVERAGE(Table2[Sharpe Ratio]))/_xlfn.STDEV.P(Table2[Sharpe Ratio])</f>
        <v>-0.96464482682735875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647</v>
      </c>
      <c r="AT636">
        <f>_xlfn.RANK.AVG(Table2[[#This Row],[6M Return vs Nifty Z-Score]],Table2[6M Return vs Nifty Z-Score])</f>
        <v>482</v>
      </c>
      <c r="AU636">
        <f>_xlfn.RANK.AVG(Table2[[#This Row],[Sharpe Ratio Z-Score]],Table2[Sharpe Ratio Z-Score])</f>
        <v>614</v>
      </c>
      <c r="AV636">
        <f>(Table2[[#This Row],[Rank 1Y]]+Table2[[#This Row],[Rank 6M]]+Table2[[#This Row],[Rank Sharpe]])/3</f>
        <v>581</v>
      </c>
    </row>
    <row r="637" spans="1:48" x14ac:dyDescent="0.3">
      <c r="A637" t="s">
        <v>506</v>
      </c>
      <c r="B637" t="s">
        <v>507</v>
      </c>
      <c r="C637" t="s">
        <v>3100</v>
      </c>
      <c r="D637" t="s">
        <v>21</v>
      </c>
      <c r="E637">
        <v>40556.711286749996</v>
      </c>
      <c r="F637">
        <v>999.75</v>
      </c>
      <c r="G637">
        <v>-52.311029351117497</v>
      </c>
      <c r="H637">
        <f>(Table2[[#This Row],[1Y Return vs Nifty]]-AVERAGE(Table2[1Y Return vs Nifty]))/_xlfn.STDEV.P(Table2[1Y Return vs Nifty])</f>
        <v>-1.2652829964482479</v>
      </c>
      <c r="I637">
        <v>-3.9632362158454599</v>
      </c>
      <c r="J637">
        <f>(Table2[[#This Row],[1M Return vs Nifty]]-AVERAGE(Table2[1M Return vs Nifty]))/_xlfn.STDEV.P(Table2[1M Return vs Nifty])</f>
        <v>-0.26358706797727316</v>
      </c>
      <c r="K637">
        <v>-14.3468341178808</v>
      </c>
      <c r="L637">
        <f>(Table2[[#This Row],[6M Return vs Nifty]]-AVERAGE(Table2[6M Return vs Nifty]))/_xlfn.STDEV.P(Table2[6M Return vs Nifty])</f>
        <v>-0.58689823280021236</v>
      </c>
      <c r="M637">
        <v>-5.1718123529360298</v>
      </c>
      <c r="N637">
        <f>(Table2[[#This Row],[1W Return vs Nifty]]-AVERAGE(Table2[1W Return vs Nifty]))/_xlfn.STDEV.P(Table2[1W Return vs Nifty])</f>
        <v>-0.16522700739800378</v>
      </c>
      <c r="O637">
        <v>1041.8599999999999</v>
      </c>
      <c r="P637">
        <v>1049.96986290768</v>
      </c>
      <c r="Q637">
        <v>1075.69934327547</v>
      </c>
      <c r="R637">
        <v>28.500200185673499</v>
      </c>
      <c r="S637" s="1">
        <f>(Table2[[#This Row],[Close Price]]-Table2[[#This Row],[20D EMA]])/Table2[[#This Row],[20D EMA]]</f>
        <v>-4.0418098400936693E-2</v>
      </c>
      <c r="T637" s="1">
        <f>(Table2[[#This Row],[Close Price]]-Table2[[#This Row],[50D EMA]])/Table2[[#This Row],[50D EMA]]</f>
        <v>-4.7829813675419372E-2</v>
      </c>
      <c r="U637" s="1">
        <f>(Table2[[#This Row],[Close Price]]-Table2[[#This Row],[200D EMA]])/Table2[[#This Row],[200D EMA]]</f>
        <v>-7.0604619915641778E-2</v>
      </c>
      <c r="V637">
        <v>0.402523947092152</v>
      </c>
      <c r="W637">
        <v>986.75</v>
      </c>
      <c r="X637">
        <v>1016.4</v>
      </c>
      <c r="Y637">
        <v>986.75</v>
      </c>
      <c r="Z637">
        <v>1030.5999999999999</v>
      </c>
      <c r="AA637">
        <v>986.75</v>
      </c>
      <c r="AB637">
        <v>1112</v>
      </c>
      <c r="AC637" s="1">
        <f>(Table2[[#This Row],[Close Price]]/Table2[[#This Row],[Day Low]])-1</f>
        <v>1.317456295920949E-2</v>
      </c>
      <c r="AD637" s="1">
        <f>(Table2[[#This Row],[Day High]]/Table2[[#This Row],[Close Price]])-1</f>
        <v>1.6654163540885225E-2</v>
      </c>
      <c r="AE637" s="1">
        <f>(Table2[[#This Row],[Close Price]]/Table2[[#This Row],[Current Week Low]])-1</f>
        <v>1.317456295920949E-2</v>
      </c>
      <c r="AF637" s="1">
        <f>(Table2[[#This Row],[Current Week High]]/Table2[[#This Row],[Close Price]])-1</f>
        <v>3.0857714428607075E-2</v>
      </c>
      <c r="AG637" s="1">
        <f>(Table2[[#This Row],[Close Price]]/Table2[[#This Row],[Current Month Low]])-1</f>
        <v>1.317456295920949E-2</v>
      </c>
      <c r="AH637" s="1">
        <f>(Table2[[#This Row],[Current Month High]]/Table2[[#This Row],[Close Price]])-1</f>
        <v>0.11227806951737929</v>
      </c>
      <c r="AI637">
        <v>40.035008752187998</v>
      </c>
      <c r="AJ637">
        <v>3.05638593959385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-0.06</v>
      </c>
      <c r="AM637" t="s">
        <v>3146</v>
      </c>
      <c r="AN637">
        <v>-5.2</v>
      </c>
      <c r="AO637" t="s">
        <v>3146</v>
      </c>
      <c r="AQ637">
        <f>(Table2[[#This Row],[Sharpe Ratio]]-AVERAGE(Table2[Sharpe Ratio]))/_xlfn.STDEV.P(Table2[Sharpe Ratio])</f>
        <v>-0.67571570385832558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705</v>
      </c>
      <c r="AT637">
        <f>_xlfn.RANK.AVG(Table2[[#This Row],[6M Return vs Nifty Z-Score]],Table2[6M Return vs Nifty Z-Score])</f>
        <v>521</v>
      </c>
      <c r="AU637">
        <f>_xlfn.RANK.AVG(Table2[[#This Row],[Sharpe Ratio Z-Score]],Table2[Sharpe Ratio Z-Score])</f>
        <v>521.5</v>
      </c>
      <c r="AV637">
        <f>(Table2[[#This Row],[Rank 1Y]]+Table2[[#This Row],[Rank 6M]]+Table2[[#This Row],[Rank Sharpe]])/3</f>
        <v>582.5</v>
      </c>
    </row>
    <row r="638" spans="1:48" x14ac:dyDescent="0.3">
      <c r="A638" t="s">
        <v>360</v>
      </c>
      <c r="B638" t="s">
        <v>361</v>
      </c>
      <c r="C638" t="s">
        <v>3113</v>
      </c>
      <c r="D638" t="s">
        <v>125</v>
      </c>
      <c r="E638">
        <v>65988</v>
      </c>
      <c r="F638">
        <v>824.85</v>
      </c>
      <c r="G638">
        <v>-4.0979560346010002</v>
      </c>
      <c r="H638">
        <f>(Table2[[#This Row],[1Y Return vs Nifty]]-AVERAGE(Table2[1Y Return vs Nifty]))/_xlfn.STDEV.P(Table2[1Y Return vs Nifty])</f>
        <v>-0.40690778608078237</v>
      </c>
      <c r="I638">
        <v>-4.3993770763643099</v>
      </c>
      <c r="J638">
        <f>(Table2[[#This Row],[1M Return vs Nifty]]-AVERAGE(Table2[1M Return vs Nifty]))/_xlfn.STDEV.P(Table2[1M Return vs Nifty])</f>
        <v>-0.31400754724955515</v>
      </c>
      <c r="K638">
        <v>-29.138763042003099</v>
      </c>
      <c r="L638">
        <f>(Table2[[#This Row],[6M Return vs Nifty]]-AVERAGE(Table2[6M Return vs Nifty]))/_xlfn.STDEV.P(Table2[6M Return vs Nifty])</f>
        <v>-1.1203648575095226</v>
      </c>
      <c r="M638">
        <v>-3.8987389122914</v>
      </c>
      <c r="N638">
        <f>(Table2[[#This Row],[1W Return vs Nifty]]-AVERAGE(Table2[1W Return vs Nifty]))/_xlfn.STDEV.P(Table2[1W Return vs Nifty])</f>
        <v>0.11188850050543213</v>
      </c>
      <c r="O638">
        <v>860.48</v>
      </c>
      <c r="P638">
        <v>895.29077629014898</v>
      </c>
      <c r="Q638">
        <v>913.73375148846299</v>
      </c>
      <c r="R638">
        <v>31.891462511376901</v>
      </c>
      <c r="S638" s="1">
        <f>(Table2[[#This Row],[Close Price]]-Table2[[#This Row],[20D EMA]])/Table2[[#This Row],[20D EMA]]</f>
        <v>-4.140712160654518E-2</v>
      </c>
      <c r="T638" s="1">
        <f>(Table2[[#This Row],[Close Price]]-Table2[[#This Row],[50D EMA]])/Table2[[#This Row],[50D EMA]]</f>
        <v>-7.8679215910206435E-2</v>
      </c>
      <c r="U638" s="1">
        <f>(Table2[[#This Row],[Close Price]]-Table2[[#This Row],[200D EMA]])/Table2[[#This Row],[200D EMA]]</f>
        <v>-9.7275329212335906E-2</v>
      </c>
      <c r="V638">
        <v>0.80386165320574399</v>
      </c>
      <c r="W638">
        <v>806.5</v>
      </c>
      <c r="X638">
        <v>826.45</v>
      </c>
      <c r="Y638">
        <v>806.5</v>
      </c>
      <c r="Z638">
        <v>830.2</v>
      </c>
      <c r="AA638">
        <v>798.1</v>
      </c>
      <c r="AB638">
        <v>934</v>
      </c>
      <c r="AC638" s="1">
        <f>(Table2[[#This Row],[Close Price]]/Table2[[#This Row],[Day Low]])-1</f>
        <v>2.2752634841909591E-2</v>
      </c>
      <c r="AD638" s="1">
        <f>(Table2[[#This Row],[Day High]]/Table2[[#This Row],[Close Price]])-1</f>
        <v>1.9397466205977043E-3</v>
      </c>
      <c r="AE638" s="1">
        <f>(Table2[[#This Row],[Close Price]]/Table2[[#This Row],[Current Week Low]])-1</f>
        <v>2.2752634841909591E-2</v>
      </c>
      <c r="AF638" s="1">
        <f>(Table2[[#This Row],[Current Week High]]/Table2[[#This Row],[Close Price]])-1</f>
        <v>6.4860277626235252E-3</v>
      </c>
      <c r="AG638" s="1">
        <f>(Table2[[#This Row],[Close Price]]/Table2[[#This Row],[Current Month Low]])-1</f>
        <v>3.3517103119909741E-2</v>
      </c>
      <c r="AH638" s="1">
        <f>(Table2[[#This Row],[Current Month High]]/Table2[[#This Row],[Close Price]])-1</f>
        <v>0.13232708977389818</v>
      </c>
      <c r="AI638">
        <v>38.073589137418899</v>
      </c>
      <c r="AJ638">
        <v>26.958596275203899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-0.15</v>
      </c>
      <c r="AM638" t="s">
        <v>3146</v>
      </c>
      <c r="AN638">
        <v>-7.24</v>
      </c>
      <c r="AO638" t="s">
        <v>3146</v>
      </c>
      <c r="AP638">
        <v>-4.0040684229079998E-2</v>
      </c>
      <c r="AQ638">
        <f>(Table2[[#This Row],[Sharpe Ratio]]-AVERAGE(Table2[Sharpe Ratio]))/_xlfn.STDEV.P(Table2[Sharpe Ratio])</f>
        <v>-1.1516281235796173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449</v>
      </c>
      <c r="AT638">
        <f>_xlfn.RANK.AVG(Table2[[#This Row],[6M Return vs Nifty Z-Score]],Table2[6M Return vs Nifty Z-Score])</f>
        <v>664</v>
      </c>
      <c r="AU638">
        <f>_xlfn.RANK.AVG(Table2[[#This Row],[Sharpe Ratio Z-Score]],Table2[Sharpe Ratio Z-Score])</f>
        <v>639</v>
      </c>
      <c r="AV638">
        <f>(Table2[[#This Row],[Rank 1Y]]+Table2[[#This Row],[Rank 6M]]+Table2[[#This Row],[Rank Sharpe]])/3</f>
        <v>584</v>
      </c>
    </row>
    <row r="639" spans="1:48" x14ac:dyDescent="0.3">
      <c r="A639" t="s">
        <v>895</v>
      </c>
      <c r="B639" t="s">
        <v>896</v>
      </c>
      <c r="C639" t="s">
        <v>3115</v>
      </c>
      <c r="D639" t="s">
        <v>475</v>
      </c>
      <c r="E639">
        <v>16542.072081599999</v>
      </c>
      <c r="F639">
        <v>3335.8</v>
      </c>
      <c r="G639">
        <v>-31.0336536716122</v>
      </c>
      <c r="H639">
        <f>(Table2[[#This Row],[1Y Return vs Nifty]]-AVERAGE(Table2[1Y Return vs Nifty]))/_xlfn.STDEV.P(Table2[1Y Return vs Nifty])</f>
        <v>-0.88646516616680415</v>
      </c>
      <c r="I639">
        <v>4.0225511163888896</v>
      </c>
      <c r="J639">
        <f>(Table2[[#This Row],[1M Return vs Nifty]]-AVERAGE(Table2[1M Return vs Nifty]))/_xlfn.STDEV.P(Table2[1M Return vs Nifty])</f>
        <v>0.65961747694605577</v>
      </c>
      <c r="K639">
        <v>-10.6530122899158</v>
      </c>
      <c r="L639">
        <f>(Table2[[#This Row],[6M Return vs Nifty]]-AVERAGE(Table2[6M Return vs Nifty]))/_xlfn.STDEV.P(Table2[6M Return vs Nifty])</f>
        <v>-0.45368162035228676</v>
      </c>
      <c r="M639">
        <v>1.8994084848499599</v>
      </c>
      <c r="N639">
        <f>(Table2[[#This Row],[1W Return vs Nifty]]-AVERAGE(Table2[1W Return vs Nifty]))/_xlfn.STDEV.P(Table2[1W Return vs Nifty])</f>
        <v>1.3739968043627651</v>
      </c>
      <c r="O639">
        <v>3352.98</v>
      </c>
      <c r="P639">
        <v>3370.7743735224799</v>
      </c>
      <c r="Q639">
        <v>3467.76454153023</v>
      </c>
      <c r="R639">
        <v>48.553798100068498</v>
      </c>
      <c r="S639" s="1">
        <f>(Table2[[#This Row],[Close Price]]-Table2[[#This Row],[20D EMA]])/Table2[[#This Row],[20D EMA]]</f>
        <v>-5.1238003209085163E-3</v>
      </c>
      <c r="T639" s="1">
        <f>(Table2[[#This Row],[Close Price]]-Table2[[#This Row],[50D EMA]])/Table2[[#This Row],[50D EMA]]</f>
        <v>-1.0375768190598671E-2</v>
      </c>
      <c r="U639" s="1">
        <f>(Table2[[#This Row],[Close Price]]-Table2[[#This Row],[200D EMA]])/Table2[[#This Row],[200D EMA]]</f>
        <v>-3.8054642969501451E-2</v>
      </c>
      <c r="V639">
        <v>1.3392651408149701</v>
      </c>
      <c r="W639">
        <v>3291.1</v>
      </c>
      <c r="X639">
        <v>3408.85</v>
      </c>
      <c r="Y639">
        <v>3289.7</v>
      </c>
      <c r="Z639">
        <v>3408.85</v>
      </c>
      <c r="AA639">
        <v>3181.3</v>
      </c>
      <c r="AB639">
        <v>3612.85</v>
      </c>
      <c r="AC639" s="1">
        <f>(Table2[[#This Row],[Close Price]]/Table2[[#This Row],[Day Low]])-1</f>
        <v>1.3582085017167511E-2</v>
      </c>
      <c r="AD639" s="1">
        <f>(Table2[[#This Row],[Day High]]/Table2[[#This Row],[Close Price]])-1</f>
        <v>2.1898794891779927E-2</v>
      </c>
      <c r="AE639" s="1">
        <f>(Table2[[#This Row],[Close Price]]/Table2[[#This Row],[Current Week Low]])-1</f>
        <v>1.4013435875611879E-2</v>
      </c>
      <c r="AF639" s="1">
        <f>(Table2[[#This Row],[Current Week High]]/Table2[[#This Row],[Close Price]])-1</f>
        <v>2.1898794891779927E-2</v>
      </c>
      <c r="AG639" s="1">
        <f>(Table2[[#This Row],[Close Price]]/Table2[[#This Row],[Current Month Low]])-1</f>
        <v>4.8565052022758071E-2</v>
      </c>
      <c r="AH639" s="1">
        <f>(Table2[[#This Row],[Current Month High]]/Table2[[#This Row],[Close Price]])-1</f>
        <v>8.3053540380118696E-2</v>
      </c>
      <c r="AI639">
        <v>19.295221536063298</v>
      </c>
      <c r="AJ639">
        <v>15.9894991220292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-0.02</v>
      </c>
      <c r="AM639" t="s">
        <v>3146</v>
      </c>
      <c r="AN639">
        <v>-1.47</v>
      </c>
      <c r="AO639" t="s">
        <v>3146</v>
      </c>
      <c r="AP639">
        <v>-4.2019503370767E-2</v>
      </c>
      <c r="AQ639">
        <f>(Table2[[#This Row],[Sharpe Ratio]]-AVERAGE(Table2[Sharpe Ratio]))/_xlfn.STDEV.P(Table2[Sharpe Ratio])</f>
        <v>-1.1751478167128109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621</v>
      </c>
      <c r="AT639">
        <f>_xlfn.RANK.AVG(Table2[[#This Row],[6M Return vs Nifty Z-Score]],Table2[6M Return vs Nifty Z-Score])</f>
        <v>486</v>
      </c>
      <c r="AU639">
        <f>_xlfn.RANK.AVG(Table2[[#This Row],[Sharpe Ratio Z-Score]],Table2[Sharpe Ratio Z-Score])</f>
        <v>645</v>
      </c>
      <c r="AV639">
        <f>(Table2[[#This Row],[Rank 1Y]]+Table2[[#This Row],[Rank 6M]]+Table2[[#This Row],[Rank Sharpe]])/3</f>
        <v>584</v>
      </c>
    </row>
    <row r="640" spans="1:48" x14ac:dyDescent="0.3">
      <c r="A640" t="s">
        <v>1061</v>
      </c>
      <c r="B640" t="s">
        <v>1062</v>
      </c>
      <c r="C640" t="s">
        <v>3109</v>
      </c>
      <c r="D640" t="s">
        <v>75</v>
      </c>
      <c r="E640">
        <v>12234.384021014999</v>
      </c>
      <c r="F640">
        <v>342.55</v>
      </c>
      <c r="G640">
        <v>-29.0771820660073</v>
      </c>
      <c r="H640">
        <f>(Table2[[#This Row],[1Y Return vs Nifty]]-AVERAGE(Table2[1Y Return vs Nifty]))/_xlfn.STDEV.P(Table2[1Y Return vs Nifty])</f>
        <v>-0.85163256557704325</v>
      </c>
      <c r="I640">
        <v>0.96895663918801</v>
      </c>
      <c r="J640">
        <f>(Table2[[#This Row],[1M Return vs Nifty]]-AVERAGE(Table2[1M Return vs Nifty]))/_xlfn.STDEV.P(Table2[1M Return vs Nifty])</f>
        <v>0.30660378118615728</v>
      </c>
      <c r="K640">
        <v>-7.0950440101852799</v>
      </c>
      <c r="L640">
        <f>(Table2[[#This Row],[6M Return vs Nifty]]-AVERAGE(Table2[6M Return vs Nifty]))/_xlfn.STDEV.P(Table2[6M Return vs Nifty])</f>
        <v>-0.3253645267029705</v>
      </c>
      <c r="M640">
        <v>-1.5179022118952199</v>
      </c>
      <c r="N640">
        <f>(Table2[[#This Row],[1W Return vs Nifty]]-AVERAGE(Table2[1W Return vs Nifty]))/_xlfn.STDEV.P(Table2[1W Return vs Nifty])</f>
        <v>0.63013572050190803</v>
      </c>
      <c r="O640">
        <v>347.46</v>
      </c>
      <c r="P640">
        <v>348.79812393216298</v>
      </c>
      <c r="Q640">
        <v>345.27167806973802</v>
      </c>
      <c r="R640">
        <v>45.859088025263198</v>
      </c>
      <c r="S640" s="1">
        <f>(Table2[[#This Row],[Close Price]]-Table2[[#This Row],[20D EMA]])/Table2[[#This Row],[20D EMA]]</f>
        <v>-1.413112300696474E-2</v>
      </c>
      <c r="T640" s="1">
        <f>(Table2[[#This Row],[Close Price]]-Table2[[#This Row],[50D EMA]])/Table2[[#This Row],[50D EMA]]</f>
        <v>-1.791329569587408E-2</v>
      </c>
      <c r="U640" s="1">
        <f>(Table2[[#This Row],[Close Price]]-Table2[[#This Row],[200D EMA]])/Table2[[#This Row],[200D EMA]]</f>
        <v>-7.8827145190526731E-3</v>
      </c>
      <c r="V640">
        <v>1.23400761273968</v>
      </c>
      <c r="W640">
        <v>334</v>
      </c>
      <c r="X640">
        <v>345.95</v>
      </c>
      <c r="Y640">
        <v>324.10000000000002</v>
      </c>
      <c r="Z640">
        <v>345.95</v>
      </c>
      <c r="AA640">
        <v>322.25</v>
      </c>
      <c r="AB640">
        <v>371</v>
      </c>
      <c r="AC640" s="1">
        <f>(Table2[[#This Row],[Close Price]]/Table2[[#This Row],[Day Low]])-1</f>
        <v>2.5598802395209619E-2</v>
      </c>
      <c r="AD640" s="1">
        <f>(Table2[[#This Row],[Day High]]/Table2[[#This Row],[Close Price]])-1</f>
        <v>9.9255583126549585E-3</v>
      </c>
      <c r="AE640" s="1">
        <f>(Table2[[#This Row],[Close Price]]/Table2[[#This Row],[Current Week Low]])-1</f>
        <v>5.6926874421474816E-2</v>
      </c>
      <c r="AF640" s="1">
        <f>(Table2[[#This Row],[Current Week High]]/Table2[[#This Row],[Close Price]])-1</f>
        <v>9.9255583126549585E-3</v>
      </c>
      <c r="AG640" s="1">
        <f>(Table2[[#This Row],[Close Price]]/Table2[[#This Row],[Current Month Low]])-1</f>
        <v>6.2994569433669545E-2</v>
      </c>
      <c r="AH640" s="1">
        <f>(Table2[[#This Row],[Current Month High]]/Table2[[#This Row],[Close Price]])-1</f>
        <v>8.3053568822069712E-2</v>
      </c>
      <c r="AI640">
        <v>16.187417895197701</v>
      </c>
      <c r="AJ640">
        <v>17.5935461723309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7.0000000000000007E-2</v>
      </c>
      <c r="AM640" t="s">
        <v>3147</v>
      </c>
      <c r="AN640">
        <v>-4.49</v>
      </c>
      <c r="AO640" t="s">
        <v>3146</v>
      </c>
      <c r="AP640">
        <v>-9.9876644136357995E-2</v>
      </c>
      <c r="AQ640">
        <f>(Table2[[#This Row],[Sharpe Ratio]]-AVERAGE(Table2[Sharpe Ratio]))/_xlfn.STDEV.P(Table2[Sharpe Ratio])</f>
        <v>-1.8628216761897238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607</v>
      </c>
      <c r="AT640">
        <f>_xlfn.RANK.AVG(Table2[[#This Row],[6M Return vs Nifty Z-Score]],Table2[6M Return vs Nifty Z-Score])</f>
        <v>435</v>
      </c>
      <c r="AU640">
        <f>_xlfn.RANK.AVG(Table2[[#This Row],[Sharpe Ratio Z-Score]],Table2[Sharpe Ratio Z-Score])</f>
        <v>713</v>
      </c>
      <c r="AV640">
        <f>(Table2[[#This Row],[Rank 1Y]]+Table2[[#This Row],[Rank 6M]]+Table2[[#This Row],[Rank Sharpe]])/3</f>
        <v>585</v>
      </c>
    </row>
    <row r="641" spans="1:48" x14ac:dyDescent="0.3">
      <c r="A641" t="s">
        <v>1026</v>
      </c>
      <c r="B641" t="s">
        <v>1027</v>
      </c>
      <c r="C641" t="s">
        <v>3110</v>
      </c>
      <c r="D641" t="s">
        <v>1028</v>
      </c>
      <c r="E641">
        <v>13025.925569322</v>
      </c>
      <c r="F641">
        <v>166.62</v>
      </c>
      <c r="G641">
        <v>-14.369233551965801</v>
      </c>
      <c r="H641">
        <f>(Table2[[#This Row],[1Y Return vs Nifty]]-AVERAGE(Table2[1Y Return vs Nifty]))/_xlfn.STDEV.P(Table2[1Y Return vs Nifty])</f>
        <v>-0.58977540669127548</v>
      </c>
      <c r="I641">
        <v>-3.58423301123478</v>
      </c>
      <c r="J641">
        <f>(Table2[[#This Row],[1M Return vs Nifty]]-AVERAGE(Table2[1M Return vs Nifty]))/_xlfn.STDEV.P(Table2[1M Return vs Nifty])</f>
        <v>-0.21977204179635582</v>
      </c>
      <c r="K641">
        <v>-31.621705755765099</v>
      </c>
      <c r="L641">
        <f>(Table2[[#This Row],[6M Return vs Nifty]]-AVERAGE(Table2[6M Return vs Nifty]))/_xlfn.STDEV.P(Table2[6M Return vs Nifty])</f>
        <v>-1.2099114660452843</v>
      </c>
      <c r="M641">
        <v>-3.8010024981903898</v>
      </c>
      <c r="N641">
        <f>(Table2[[#This Row],[1W Return vs Nifty]]-AVERAGE(Table2[1W Return vs Nifty]))/_xlfn.STDEV.P(Table2[1W Return vs Nifty])</f>
        <v>0.13316321661336356</v>
      </c>
      <c r="O641">
        <v>175.42</v>
      </c>
      <c r="P641">
        <v>185.166539086135</v>
      </c>
      <c r="Q641">
        <v>193.38041461455299</v>
      </c>
      <c r="R641">
        <v>35.388271026525203</v>
      </c>
      <c r="S641" s="1">
        <f>(Table2[[#This Row],[Close Price]]-Table2[[#This Row],[20D EMA]])/Table2[[#This Row],[20D EMA]]</f>
        <v>-5.0165317523657417E-2</v>
      </c>
      <c r="T641" s="1">
        <f>(Table2[[#This Row],[Close Price]]-Table2[[#This Row],[50D EMA]])/Table2[[#This Row],[50D EMA]]</f>
        <v>-0.10016139620942852</v>
      </c>
      <c r="U641" s="1">
        <f>(Table2[[#This Row],[Close Price]]-Table2[[#This Row],[200D EMA]])/Table2[[#This Row],[200D EMA]]</f>
        <v>-0.13838223828349941</v>
      </c>
      <c r="V641">
        <v>0.86310867560868898</v>
      </c>
      <c r="W641">
        <v>163.25</v>
      </c>
      <c r="X641">
        <v>169.3</v>
      </c>
      <c r="Y641">
        <v>160.16999999999999</v>
      </c>
      <c r="Z641">
        <v>169.38</v>
      </c>
      <c r="AA641">
        <v>158.61000000000001</v>
      </c>
      <c r="AB641">
        <v>192.65</v>
      </c>
      <c r="AC641" s="1">
        <f>(Table2[[#This Row],[Close Price]]/Table2[[#This Row],[Day Low]])-1</f>
        <v>2.0643185298621747E-2</v>
      </c>
      <c r="AD641" s="1">
        <f>(Table2[[#This Row],[Day High]]/Table2[[#This Row],[Close Price]])-1</f>
        <v>1.6084503661025096E-2</v>
      </c>
      <c r="AE641" s="1">
        <f>(Table2[[#This Row],[Close Price]]/Table2[[#This Row],[Current Week Low]])-1</f>
        <v>4.026971342948138E-2</v>
      </c>
      <c r="AF641" s="1">
        <f>(Table2[[#This Row],[Current Week High]]/Table2[[#This Row],[Close Price]])-1</f>
        <v>1.6564638098667483E-2</v>
      </c>
      <c r="AG641" s="1">
        <f>(Table2[[#This Row],[Close Price]]/Table2[[#This Row],[Current Month Low]])-1</f>
        <v>5.0501229430679029E-2</v>
      </c>
      <c r="AH641" s="1">
        <f>(Table2[[#This Row],[Current Month High]]/Table2[[#This Row],[Close Price]])-1</f>
        <v>0.15622374264794137</v>
      </c>
      <c r="AI641">
        <v>42.569919577481699</v>
      </c>
      <c r="AJ641">
        <v>17.1729957805907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-0.16</v>
      </c>
      <c r="AM641" t="s">
        <v>3146</v>
      </c>
      <c r="AN641">
        <v>-9.59</v>
      </c>
      <c r="AO641" t="s">
        <v>3146</v>
      </c>
      <c r="AP641">
        <v>-4.1232744590979998E-3</v>
      </c>
      <c r="AQ641">
        <f>(Table2[[#This Row],[Sharpe Ratio]]-AVERAGE(Table2[Sharpe Ratio]))/_xlfn.STDEV.P(Table2[Sharpe Ratio])</f>
        <v>-0.72472379557268174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517</v>
      </c>
      <c r="AT641">
        <f>_xlfn.RANK.AVG(Table2[[#This Row],[6M Return vs Nifty Z-Score]],Table2[6M Return vs Nifty Z-Score])</f>
        <v>680</v>
      </c>
      <c r="AU641">
        <f>_xlfn.RANK.AVG(Table2[[#This Row],[Sharpe Ratio Z-Score]],Table2[Sharpe Ratio Z-Score])</f>
        <v>561</v>
      </c>
      <c r="AV641">
        <f>(Table2[[#This Row],[Rank 1Y]]+Table2[[#This Row],[Rank 6M]]+Table2[[#This Row],[Rank Sharpe]])/3</f>
        <v>586</v>
      </c>
    </row>
    <row r="642" spans="1:48" x14ac:dyDescent="0.3">
      <c r="A642" t="s">
        <v>1985</v>
      </c>
      <c r="B642" t="s">
        <v>1986</v>
      </c>
      <c r="C642" t="s">
        <v>3116</v>
      </c>
      <c r="D642" t="s">
        <v>449</v>
      </c>
      <c r="E642">
        <v>3295.1018028599901</v>
      </c>
      <c r="F642">
        <v>21.37</v>
      </c>
      <c r="G642">
        <v>-39.964838449179702</v>
      </c>
      <c r="H642">
        <f>(Table2[[#This Row],[1Y Return vs Nifty]]-AVERAGE(Table2[1Y Return vs Nifty]))/_xlfn.STDEV.P(Table2[1Y Return vs Nifty])</f>
        <v>-1.0454740632339186</v>
      </c>
      <c r="I642">
        <v>-0.62071213729583397</v>
      </c>
      <c r="J642">
        <f>(Table2[[#This Row],[1M Return vs Nifty]]-AVERAGE(Table2[1M Return vs Nifty]))/_xlfn.STDEV.P(Table2[1M Return vs Nifty])</f>
        <v>0.12282860933194079</v>
      </c>
      <c r="K642">
        <v>-18.825341005041999</v>
      </c>
      <c r="L642">
        <f>(Table2[[#This Row],[6M Return vs Nifty]]-AVERAGE(Table2[6M Return vs Nifty]))/_xlfn.STDEV.P(Table2[6M Return vs Nifty])</f>
        <v>-0.74841428422844403</v>
      </c>
      <c r="M642">
        <v>-3.2323430938632902</v>
      </c>
      <c r="N642">
        <f>(Table2[[#This Row],[1W Return vs Nifty]]-AVERAGE(Table2[1W Return vs Nifty]))/_xlfn.STDEV.P(Table2[1W Return vs Nifty])</f>
        <v>0.25694581596943494</v>
      </c>
      <c r="O642">
        <v>23.28</v>
      </c>
      <c r="P642">
        <v>23.071569028231998</v>
      </c>
      <c r="Q642">
        <v>23.7719419897969</v>
      </c>
      <c r="R642">
        <v>36.564253746478201</v>
      </c>
      <c r="S642" s="1">
        <f>(Table2[[#This Row],[Close Price]]-Table2[[#This Row],[20D EMA]])/Table2[[#This Row],[20D EMA]]</f>
        <v>-8.20446735395189E-2</v>
      </c>
      <c r="T642" s="1">
        <f>(Table2[[#This Row],[Close Price]]-Table2[[#This Row],[50D EMA]])/Table2[[#This Row],[50D EMA]]</f>
        <v>-7.3751768947739854E-2</v>
      </c>
      <c r="U642" s="1">
        <f>(Table2[[#This Row],[Close Price]]-Table2[[#This Row],[200D EMA]])/Table2[[#This Row],[200D EMA]]</f>
        <v>-0.10104105044627112</v>
      </c>
      <c r="V642">
        <v>0.53135392401947501</v>
      </c>
      <c r="W642">
        <v>20.98</v>
      </c>
      <c r="X642">
        <v>22.71</v>
      </c>
      <c r="Y642">
        <v>20.98</v>
      </c>
      <c r="Z642">
        <v>23.1</v>
      </c>
      <c r="AA642">
        <v>19.399999999999999</v>
      </c>
      <c r="AB642">
        <v>29.14</v>
      </c>
      <c r="AC642" s="1">
        <f>(Table2[[#This Row],[Close Price]]/Table2[[#This Row],[Day Low]])-1</f>
        <v>1.8589132507149664E-2</v>
      </c>
      <c r="AD642" s="1">
        <f>(Table2[[#This Row],[Day High]]/Table2[[#This Row],[Close Price]])-1</f>
        <v>6.2704726251754828E-2</v>
      </c>
      <c r="AE642" s="1">
        <f>(Table2[[#This Row],[Close Price]]/Table2[[#This Row],[Current Week Low]])-1</f>
        <v>1.8589132507149664E-2</v>
      </c>
      <c r="AF642" s="1">
        <f>(Table2[[#This Row],[Current Week High]]/Table2[[#This Row],[Close Price]])-1</f>
        <v>8.0954609265325272E-2</v>
      </c>
      <c r="AG642" s="1">
        <f>(Table2[[#This Row],[Close Price]]/Table2[[#This Row],[Current Month Low]])-1</f>
        <v>0.1015463917525774</v>
      </c>
      <c r="AH642" s="1">
        <f>(Table2[[#This Row],[Current Month High]]/Table2[[#This Row],[Close Price]])-1</f>
        <v>0.36359382311651856</v>
      </c>
      <c r="AI642">
        <v>111.277491810949</v>
      </c>
      <c r="AJ642">
        <v>27.964071856287401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0.15</v>
      </c>
      <c r="AM642" t="s">
        <v>3147</v>
      </c>
      <c r="AN642">
        <v>-18.03</v>
      </c>
      <c r="AO642" t="s">
        <v>3146</v>
      </c>
      <c r="AQ642">
        <f>(Table2[[#This Row],[Sharpe Ratio]]-AVERAGE(Table2[Sharpe Ratio]))/_xlfn.STDEV.P(Table2[Sharpe Ratio])</f>
        <v>-0.67571570385832558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668</v>
      </c>
      <c r="AT642">
        <f>_xlfn.RANK.AVG(Table2[[#This Row],[6M Return vs Nifty Z-Score]],Table2[6M Return vs Nifty Z-Score])</f>
        <v>571</v>
      </c>
      <c r="AU642">
        <f>_xlfn.RANK.AVG(Table2[[#This Row],[Sharpe Ratio Z-Score]],Table2[Sharpe Ratio Z-Score])</f>
        <v>521.5</v>
      </c>
      <c r="AV642">
        <f>(Table2[[#This Row],[Rank 1Y]]+Table2[[#This Row],[Rank 6M]]+Table2[[#This Row],[Rank Sharpe]])/3</f>
        <v>586.83333333333337</v>
      </c>
    </row>
    <row r="643" spans="1:48" x14ac:dyDescent="0.3">
      <c r="A643" t="s">
        <v>1782</v>
      </c>
      <c r="B643" t="s">
        <v>1783</v>
      </c>
      <c r="C643" t="s">
        <v>3115</v>
      </c>
      <c r="D643" t="s">
        <v>475</v>
      </c>
      <c r="E643">
        <v>4274.8876418500004</v>
      </c>
      <c r="F643">
        <v>772.25</v>
      </c>
      <c r="G643">
        <v>-23.826706942033699</v>
      </c>
      <c r="H643">
        <f>(Table2[[#This Row],[1Y Return vs Nifty]]-AVERAGE(Table2[1Y Return vs Nifty]))/_xlfn.STDEV.P(Table2[1Y Return vs Nifty])</f>
        <v>-0.7581542332690705</v>
      </c>
      <c r="I643">
        <v>-8.2154564229555902</v>
      </c>
      <c r="J643">
        <f>(Table2[[#This Row],[1M Return vs Nifty]]-AVERAGE(Table2[1M Return vs Nifty]))/_xlfn.STDEV.P(Table2[1M Return vs Nifty])</f>
        <v>-0.7551690320214528</v>
      </c>
      <c r="K643">
        <v>-9.0845529081776508</v>
      </c>
      <c r="L643">
        <f>(Table2[[#This Row],[6M Return vs Nifty]]-AVERAGE(Table2[6M Return vs Nifty]))/_xlfn.STDEV.P(Table2[6M Return vs Nifty])</f>
        <v>-0.39711558784485634</v>
      </c>
      <c r="M643">
        <v>-6.6456130101593596</v>
      </c>
      <c r="N643">
        <f>(Table2[[#This Row],[1W Return vs Nifty]]-AVERAGE(Table2[1W Return vs Nifty]))/_xlfn.STDEV.P(Table2[1W Return vs Nifty])</f>
        <v>-0.48603569339812791</v>
      </c>
      <c r="O643">
        <v>830.33</v>
      </c>
      <c r="P643">
        <v>855.66462665537699</v>
      </c>
      <c r="Q643">
        <v>818.89604914542599</v>
      </c>
      <c r="R643">
        <v>24.240318275880099</v>
      </c>
      <c r="S643" s="1">
        <f>(Table2[[#This Row],[Close Price]]-Table2[[#This Row],[20D EMA]])/Table2[[#This Row],[20D EMA]]</f>
        <v>-6.9948092926908623E-2</v>
      </c>
      <c r="T643" s="1">
        <f>(Table2[[#This Row],[Close Price]]-Table2[[#This Row],[50D EMA]])/Table2[[#This Row],[50D EMA]]</f>
        <v>-9.7485187603732315E-2</v>
      </c>
      <c r="U643" s="1">
        <f>(Table2[[#This Row],[Close Price]]-Table2[[#This Row],[200D EMA]])/Table2[[#This Row],[200D EMA]]</f>
        <v>-5.6962112827512519E-2</v>
      </c>
      <c r="V643">
        <v>0.39447110702920002</v>
      </c>
      <c r="W643">
        <v>770</v>
      </c>
      <c r="X643">
        <v>786.3</v>
      </c>
      <c r="Y643">
        <v>751.3</v>
      </c>
      <c r="Z643">
        <v>787.75</v>
      </c>
      <c r="AA643">
        <v>744.2</v>
      </c>
      <c r="AB643">
        <v>916.2</v>
      </c>
      <c r="AC643" s="1">
        <f>(Table2[[#This Row],[Close Price]]/Table2[[#This Row],[Day Low]])-1</f>
        <v>2.9220779220779924E-3</v>
      </c>
      <c r="AD643" s="1">
        <f>(Table2[[#This Row],[Day High]]/Table2[[#This Row],[Close Price]])-1</f>
        <v>1.8193590158627426E-2</v>
      </c>
      <c r="AE643" s="1">
        <f>(Table2[[#This Row],[Close Price]]/Table2[[#This Row],[Current Week Low]])-1</f>
        <v>2.788499933448696E-2</v>
      </c>
      <c r="AF643" s="1">
        <f>(Table2[[#This Row],[Current Week High]]/Table2[[#This Row],[Close Price]])-1</f>
        <v>2.0071220459695782E-2</v>
      </c>
      <c r="AG643" s="1">
        <f>(Table2[[#This Row],[Close Price]]/Table2[[#This Row],[Current Month Low]])-1</f>
        <v>3.7691480784735276E-2</v>
      </c>
      <c r="AH643" s="1">
        <f>(Table2[[#This Row],[Current Month High]]/Table2[[#This Row],[Close Price]])-1</f>
        <v>0.18640336678536751</v>
      </c>
      <c r="AI643">
        <v>25.956620265458</v>
      </c>
      <c r="AJ643">
        <v>17.550802953040499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-0.13</v>
      </c>
      <c r="AM643" t="s">
        <v>3146</v>
      </c>
      <c r="AN643">
        <v>-9.65</v>
      </c>
      <c r="AO643" t="s">
        <v>3146</v>
      </c>
      <c r="AP643">
        <v>-0.13654388254312</v>
      </c>
      <c r="AQ643">
        <f>(Table2[[#This Row],[Sharpe Ratio]]-AVERAGE(Table2[Sharpe Ratio]))/_xlfn.STDEV.P(Table2[Sharpe Ratio])</f>
        <v>-2.2986382585144094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573</v>
      </c>
      <c r="AT643">
        <f>_xlfn.RANK.AVG(Table2[[#This Row],[6M Return vs Nifty Z-Score]],Table2[6M Return vs Nifty Z-Score])</f>
        <v>460</v>
      </c>
      <c r="AU643">
        <f>_xlfn.RANK.AVG(Table2[[#This Row],[Sharpe Ratio Z-Score]],Table2[Sharpe Ratio Z-Score])</f>
        <v>729</v>
      </c>
      <c r="AV643">
        <f>(Table2[[#This Row],[Rank 1Y]]+Table2[[#This Row],[Rank 6M]]+Table2[[#This Row],[Rank Sharpe]])/3</f>
        <v>587.33333333333337</v>
      </c>
    </row>
    <row r="644" spans="1:48" x14ac:dyDescent="0.3">
      <c r="A644" t="s">
        <v>1014</v>
      </c>
      <c r="B644" t="s">
        <v>1015</v>
      </c>
      <c r="C644" t="s">
        <v>3108</v>
      </c>
      <c r="D644" t="s">
        <v>117</v>
      </c>
      <c r="E644">
        <v>13263.9220771</v>
      </c>
      <c r="F644">
        <v>45.26</v>
      </c>
      <c r="G644">
        <v>-16.5622275526149</v>
      </c>
      <c r="H644">
        <f>(Table2[[#This Row],[1Y Return vs Nifty]]-AVERAGE(Table2[1Y Return vs Nifty]))/_xlfn.STDEV.P(Table2[1Y Return vs Nifty])</f>
        <v>-0.62881900124256696</v>
      </c>
      <c r="I644">
        <v>-8.7497323463116903</v>
      </c>
      <c r="J644">
        <f>(Table2[[#This Row],[1M Return vs Nifty]]-AVERAGE(Table2[1M Return vs Nifty]))/_xlfn.STDEV.P(Table2[1M Return vs Nifty])</f>
        <v>-0.81693450863194172</v>
      </c>
      <c r="K644">
        <v>-39.477140840557901</v>
      </c>
      <c r="L644">
        <f>(Table2[[#This Row],[6M Return vs Nifty]]-AVERAGE(Table2[6M Return vs Nifty]))/_xlfn.STDEV.P(Table2[6M Return vs Nifty])</f>
        <v>-1.493215453091461</v>
      </c>
      <c r="M644">
        <v>-5.6601286841626104</v>
      </c>
      <c r="N644">
        <f>(Table2[[#This Row],[1W Return vs Nifty]]-AVERAGE(Table2[1W Return vs Nifty]))/_xlfn.STDEV.P(Table2[1W Return vs Nifty])</f>
        <v>-0.27152097585663099</v>
      </c>
      <c r="O644">
        <v>48.24</v>
      </c>
      <c r="P644">
        <v>51.0700236425672</v>
      </c>
      <c r="Q644">
        <v>54.088616679504099</v>
      </c>
      <c r="R644">
        <v>30.965991377763999</v>
      </c>
      <c r="S644" s="1">
        <f>(Table2[[#This Row],[Close Price]]-Table2[[#This Row],[20D EMA]])/Table2[[#This Row],[20D EMA]]</f>
        <v>-6.1774461028192451E-2</v>
      </c>
      <c r="T644" s="1">
        <f>(Table2[[#This Row],[Close Price]]-Table2[[#This Row],[50D EMA]])/Table2[[#This Row],[50D EMA]]</f>
        <v>-0.11376583028883717</v>
      </c>
      <c r="U644" s="1">
        <f>(Table2[[#This Row],[Close Price]]-Table2[[#This Row],[200D EMA]])/Table2[[#This Row],[200D EMA]]</f>
        <v>-0.16322504108058555</v>
      </c>
      <c r="V644">
        <v>0.85314190983236404</v>
      </c>
      <c r="W644">
        <v>44.64</v>
      </c>
      <c r="X644">
        <v>45.75</v>
      </c>
      <c r="Y644">
        <v>43.18</v>
      </c>
      <c r="Z644">
        <v>45.75</v>
      </c>
      <c r="AA644">
        <v>42.95</v>
      </c>
      <c r="AB644">
        <v>54.87</v>
      </c>
      <c r="AC644" s="1">
        <f>(Table2[[#This Row],[Close Price]]/Table2[[#This Row],[Day Low]])-1</f>
        <v>1.388888888888884E-2</v>
      </c>
      <c r="AD644" s="1">
        <f>(Table2[[#This Row],[Day High]]/Table2[[#This Row],[Close Price]])-1</f>
        <v>1.0826336721166729E-2</v>
      </c>
      <c r="AE644" s="1">
        <f>(Table2[[#This Row],[Close Price]]/Table2[[#This Row],[Current Week Low]])-1</f>
        <v>4.8170449282074923E-2</v>
      </c>
      <c r="AF644" s="1">
        <f>(Table2[[#This Row],[Current Week High]]/Table2[[#This Row],[Close Price]])-1</f>
        <v>1.0826336721166729E-2</v>
      </c>
      <c r="AG644" s="1">
        <f>(Table2[[#This Row],[Close Price]]/Table2[[#This Row],[Current Month Low]])-1</f>
        <v>5.3783469150174401E-2</v>
      </c>
      <c r="AH644" s="1">
        <f>(Table2[[#This Row],[Current Month High]]/Table2[[#This Row],[Close Price]])-1</f>
        <v>0.21232876712328763</v>
      </c>
      <c r="AI644">
        <v>62.836942112240401</v>
      </c>
      <c r="AJ644">
        <v>15.6066411238825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-0.2</v>
      </c>
      <c r="AM644" t="s">
        <v>3146</v>
      </c>
      <c r="AN644">
        <v>-11.89</v>
      </c>
      <c r="AO644" t="s">
        <v>3146</v>
      </c>
      <c r="AQ644">
        <f>(Table2[[#This Row],[Sharpe Ratio]]-AVERAGE(Table2[Sharpe Ratio]))/_xlfn.STDEV.P(Table2[Sharpe Ratio])</f>
        <v>-0.67571570385832558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536</v>
      </c>
      <c r="AT644">
        <f>_xlfn.RANK.AVG(Table2[[#This Row],[6M Return vs Nifty Z-Score]],Table2[6M Return vs Nifty Z-Score])</f>
        <v>711</v>
      </c>
      <c r="AU644">
        <f>_xlfn.RANK.AVG(Table2[[#This Row],[Sharpe Ratio Z-Score]],Table2[Sharpe Ratio Z-Score])</f>
        <v>521.5</v>
      </c>
      <c r="AV644">
        <f>(Table2[[#This Row],[Rank 1Y]]+Table2[[#This Row],[Rank 6M]]+Table2[[#This Row],[Rank Sharpe]])/3</f>
        <v>589.5</v>
      </c>
    </row>
    <row r="645" spans="1:48" x14ac:dyDescent="0.3">
      <c r="A645" t="s">
        <v>629</v>
      </c>
      <c r="B645" t="s">
        <v>630</v>
      </c>
      <c r="C645" t="s">
        <v>3099</v>
      </c>
      <c r="D645" t="s">
        <v>191</v>
      </c>
      <c r="E645">
        <v>29204</v>
      </c>
      <c r="F645">
        <v>417.2</v>
      </c>
      <c r="G645">
        <v>-20.244399281987398</v>
      </c>
      <c r="H645">
        <f>(Table2[[#This Row],[1Y Return vs Nifty]]-AVERAGE(Table2[1Y Return vs Nifty]))/_xlfn.STDEV.P(Table2[1Y Return vs Nifty])</f>
        <v>-0.69437559648509617</v>
      </c>
      <c r="I645">
        <v>-19.575941519778301</v>
      </c>
      <c r="J645">
        <f>(Table2[[#This Row],[1M Return vs Nifty]]-AVERAGE(Table2[1M Return vs Nifty]))/_xlfn.STDEV.P(Table2[1M Return vs Nifty])</f>
        <v>-2.0685087238494355</v>
      </c>
      <c r="K645">
        <v>-17.769409993896101</v>
      </c>
      <c r="L645">
        <f>(Table2[[#This Row],[6M Return vs Nifty]]-AVERAGE(Table2[6M Return vs Nifty]))/_xlfn.STDEV.P(Table2[6M Return vs Nifty])</f>
        <v>-0.71033243869420348</v>
      </c>
      <c r="M645">
        <v>-8.4795644074170298</v>
      </c>
      <c r="N645">
        <f>(Table2[[#This Row],[1W Return vs Nifty]]-AVERAGE(Table2[1W Return vs Nifty]))/_xlfn.STDEV.P(Table2[1W Return vs Nifty])</f>
        <v>-0.88523997863082915</v>
      </c>
      <c r="O645">
        <v>474.03</v>
      </c>
      <c r="P645">
        <v>504.85294450575702</v>
      </c>
      <c r="Q645">
        <v>489.154760004156</v>
      </c>
      <c r="R645">
        <v>21.078467051495402</v>
      </c>
      <c r="S645" s="1">
        <f>(Table2[[#This Row],[Close Price]]-Table2[[#This Row],[20D EMA]])/Table2[[#This Row],[20D EMA]]</f>
        <v>-0.11988692698774336</v>
      </c>
      <c r="T645" s="1">
        <f>(Table2[[#This Row],[Close Price]]-Table2[[#This Row],[50D EMA]])/Table2[[#This Row],[50D EMA]]</f>
        <v>-0.17362074532727123</v>
      </c>
      <c r="U645" s="1">
        <f>(Table2[[#This Row],[Close Price]]-Table2[[#This Row],[200D EMA]])/Table2[[#This Row],[200D EMA]]</f>
        <v>-0.14710019381911907</v>
      </c>
      <c r="V645">
        <v>1.5798381699575801</v>
      </c>
      <c r="W645">
        <v>410.35</v>
      </c>
      <c r="X645">
        <v>425.7</v>
      </c>
      <c r="Y645">
        <v>403.5</v>
      </c>
      <c r="Z645">
        <v>425.7</v>
      </c>
      <c r="AA645">
        <v>403.5</v>
      </c>
      <c r="AB645">
        <v>569.54999999999995</v>
      </c>
      <c r="AC645" s="1">
        <f>(Table2[[#This Row],[Close Price]]/Table2[[#This Row],[Day Low]])-1</f>
        <v>1.6693066894114761E-2</v>
      </c>
      <c r="AD645" s="1">
        <f>(Table2[[#This Row],[Day High]]/Table2[[#This Row],[Close Price]])-1</f>
        <v>2.0373921380632876E-2</v>
      </c>
      <c r="AE645" s="1">
        <f>(Table2[[#This Row],[Close Price]]/Table2[[#This Row],[Current Week Low]])-1</f>
        <v>3.3952912019826531E-2</v>
      </c>
      <c r="AF645" s="1">
        <f>(Table2[[#This Row],[Current Week High]]/Table2[[#This Row],[Close Price]])-1</f>
        <v>2.0373921380632876E-2</v>
      </c>
      <c r="AG645" s="1">
        <f>(Table2[[#This Row],[Close Price]]/Table2[[#This Row],[Current Month Low]])-1</f>
        <v>3.3952912019826531E-2</v>
      </c>
      <c r="AH645" s="1">
        <f>(Table2[[#This Row],[Current Month High]]/Table2[[#This Row],[Close Price]])-1</f>
        <v>0.36517257909875345</v>
      </c>
      <c r="AI645">
        <v>36.709012464045998</v>
      </c>
      <c r="AJ645">
        <v>11.0460473782273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-0.15</v>
      </c>
      <c r="AM645" t="s">
        <v>3146</v>
      </c>
      <c r="AN645">
        <v>-22.82</v>
      </c>
      <c r="AO645" t="s">
        <v>3146</v>
      </c>
      <c r="AP645">
        <v>-4.6937703056522999E-2</v>
      </c>
      <c r="AQ645">
        <f>(Table2[[#This Row],[Sharpe Ratio]]-AVERAGE(Table2[Sharpe Ratio]))/_xlfn.STDEV.P(Table2[Sharpe Ratio])</f>
        <v>-1.233604168250898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556</v>
      </c>
      <c r="AT645">
        <f>_xlfn.RANK.AVG(Table2[[#This Row],[6M Return vs Nifty Z-Score]],Table2[6M Return vs Nifty Z-Score])</f>
        <v>561</v>
      </c>
      <c r="AU645">
        <f>_xlfn.RANK.AVG(Table2[[#This Row],[Sharpe Ratio Z-Score]],Table2[Sharpe Ratio Z-Score])</f>
        <v>653</v>
      </c>
      <c r="AV645">
        <f>(Table2[[#This Row],[Rank 1Y]]+Table2[[#This Row],[Rank 6M]]+Table2[[#This Row],[Rank Sharpe]])/3</f>
        <v>590</v>
      </c>
    </row>
    <row r="646" spans="1:48" x14ac:dyDescent="0.3">
      <c r="A646" t="s">
        <v>1436</v>
      </c>
      <c r="B646" t="s">
        <v>1437</v>
      </c>
      <c r="C646" t="s">
        <v>3101</v>
      </c>
      <c r="D646" t="s">
        <v>24</v>
      </c>
      <c r="E646">
        <v>7097.5407587970003</v>
      </c>
      <c r="F646">
        <v>36.69</v>
      </c>
      <c r="G646">
        <v>-56.157884783155602</v>
      </c>
      <c r="H646">
        <f>(Table2[[#This Row],[1Y Return vs Nifty]]-AVERAGE(Table2[1Y Return vs Nifty]))/_xlfn.STDEV.P(Table2[1Y Return vs Nifty])</f>
        <v>-1.3337715849904297</v>
      </c>
      <c r="I646">
        <v>-3.8873631474938999</v>
      </c>
      <c r="J646">
        <f>(Table2[[#This Row],[1M Return vs Nifty]]-AVERAGE(Table2[1M Return vs Nifty]))/_xlfn.STDEV.P(Table2[1M Return vs Nifty])</f>
        <v>-0.25481568969917912</v>
      </c>
      <c r="K646">
        <v>-39.7924333000364</v>
      </c>
      <c r="L646">
        <f>(Table2[[#This Row],[6M Return vs Nifty]]-AVERAGE(Table2[6M Return vs Nifty]))/_xlfn.STDEV.P(Table2[6M Return vs Nifty])</f>
        <v>-1.504586384159146</v>
      </c>
      <c r="M646">
        <v>-4.6810671335186296</v>
      </c>
      <c r="N646">
        <f>(Table2[[#This Row],[1W Return vs Nifty]]-AVERAGE(Table2[1W Return vs Nifty]))/_xlfn.STDEV.P(Table2[1W Return vs Nifty])</f>
        <v>-5.8404332139634647E-2</v>
      </c>
      <c r="O646">
        <v>38.700000000000003</v>
      </c>
      <c r="P646">
        <v>40.760460763749997</v>
      </c>
      <c r="Q646">
        <v>45.453113369974602</v>
      </c>
      <c r="R646">
        <v>34.947473705186802</v>
      </c>
      <c r="S646" s="1">
        <f>(Table2[[#This Row],[Close Price]]-Table2[[#This Row],[20D EMA]])/Table2[[#This Row],[20D EMA]]</f>
        <v>-5.1937984496124162E-2</v>
      </c>
      <c r="T646" s="1">
        <f>(Table2[[#This Row],[Close Price]]-Table2[[#This Row],[50D EMA]])/Table2[[#This Row],[50D EMA]]</f>
        <v>-9.9862972289313082E-2</v>
      </c>
      <c r="U646" s="1">
        <f>(Table2[[#This Row],[Close Price]]-Table2[[#This Row],[200D EMA]])/Table2[[#This Row],[200D EMA]]</f>
        <v>-0.19279456829822658</v>
      </c>
      <c r="V646">
        <v>0.92212193321382496</v>
      </c>
      <c r="W646">
        <v>36.21</v>
      </c>
      <c r="X646">
        <v>37.31</v>
      </c>
      <c r="Y646">
        <v>35.119999999999997</v>
      </c>
      <c r="Z646">
        <v>37.31</v>
      </c>
      <c r="AA646">
        <v>34.450000000000003</v>
      </c>
      <c r="AB646">
        <v>41.65</v>
      </c>
      <c r="AC646" s="1">
        <f>(Table2[[#This Row],[Close Price]]/Table2[[#This Row],[Day Low]])-1</f>
        <v>1.3256006628003192E-2</v>
      </c>
      <c r="AD646" s="1">
        <f>(Table2[[#This Row],[Day High]]/Table2[[#This Row],[Close Price]])-1</f>
        <v>1.689833742164093E-2</v>
      </c>
      <c r="AE646" s="1">
        <f>(Table2[[#This Row],[Close Price]]/Table2[[#This Row],[Current Week Low]])-1</f>
        <v>4.4703872437357628E-2</v>
      </c>
      <c r="AF646" s="1">
        <f>(Table2[[#This Row],[Current Week High]]/Table2[[#This Row],[Close Price]])-1</f>
        <v>1.689833742164093E-2</v>
      </c>
      <c r="AG646" s="1">
        <f>(Table2[[#This Row],[Close Price]]/Table2[[#This Row],[Current Month Low]])-1</f>
        <v>6.5021770682147872E-2</v>
      </c>
      <c r="AH646" s="1">
        <f>(Table2[[#This Row],[Current Month High]]/Table2[[#This Row],[Close Price]])-1</f>
        <v>0.13518669937312633</v>
      </c>
      <c r="AI646">
        <v>71.708912510220699</v>
      </c>
      <c r="AJ646">
        <v>6.5021770682147801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-0.16</v>
      </c>
      <c r="AM646" t="s">
        <v>3146</v>
      </c>
      <c r="AN646">
        <v>-8.6199999999999992</v>
      </c>
      <c r="AO646" t="s">
        <v>3146</v>
      </c>
      <c r="AP646">
        <v>5.4998408613285997E-2</v>
      </c>
      <c r="AQ646">
        <f>(Table2[[#This Row],[Sharpe Ratio]]-AVERAGE(Table2[Sharpe Ratio]))/_xlfn.STDEV.P(Table2[Sharpe Ratio])</f>
        <v>-2.2019938465790163E-2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717</v>
      </c>
      <c r="AT646">
        <f>_xlfn.RANK.AVG(Table2[[#This Row],[6M Return vs Nifty Z-Score]],Table2[6M Return vs Nifty Z-Score])</f>
        <v>714</v>
      </c>
      <c r="AU646">
        <f>_xlfn.RANK.AVG(Table2[[#This Row],[Sharpe Ratio Z-Score]],Table2[Sharpe Ratio Z-Score])</f>
        <v>341</v>
      </c>
      <c r="AV646">
        <f>(Table2[[#This Row],[Rank 1Y]]+Table2[[#This Row],[Rank 6M]]+Table2[[#This Row],[Rank Sharpe]])/3</f>
        <v>590.66666666666663</v>
      </c>
    </row>
    <row r="647" spans="1:48" x14ac:dyDescent="0.3">
      <c r="A647" t="s">
        <v>1212</v>
      </c>
      <c r="B647" t="s">
        <v>1213</v>
      </c>
      <c r="C647" t="s">
        <v>3102</v>
      </c>
      <c r="D647" t="s">
        <v>21</v>
      </c>
      <c r="E647">
        <v>9493.5154536600003</v>
      </c>
      <c r="F647">
        <v>1507.8</v>
      </c>
      <c r="G647">
        <v>-32.243650366782497</v>
      </c>
      <c r="H647">
        <f>(Table2[[#This Row],[1Y Return vs Nifty]]-AVERAGE(Table2[1Y Return vs Nifty]))/_xlfn.STDEV.P(Table2[1Y Return vs Nifty])</f>
        <v>-0.9080076876514267</v>
      </c>
      <c r="I647">
        <v>4.2682925956220901</v>
      </c>
      <c r="J647">
        <f>(Table2[[#This Row],[1M Return vs Nifty]]-AVERAGE(Table2[1M Return vs Nifty]))/_xlfn.STDEV.P(Table2[1M Return vs Nifty])</f>
        <v>0.68802665453440959</v>
      </c>
      <c r="K647">
        <v>-9.1677987311109401</v>
      </c>
      <c r="L647">
        <f>(Table2[[#This Row],[6M Return vs Nifty]]-AVERAGE(Table2[6M Return vs Nifty]))/_xlfn.STDEV.P(Table2[6M Return vs Nifty])</f>
        <v>-0.40011782429482673</v>
      </c>
      <c r="M647">
        <v>-4.9817015725510903</v>
      </c>
      <c r="N647">
        <f>(Table2[[#This Row],[1W Return vs Nifty]]-AVERAGE(Table2[1W Return vs Nifty]))/_xlfn.STDEV.P(Table2[1W Return vs Nifty])</f>
        <v>-0.12384475576795261</v>
      </c>
      <c r="O647">
        <v>1542.77</v>
      </c>
      <c r="P647">
        <v>1570.18774412019</v>
      </c>
      <c r="Q647">
        <v>1577.50758160436</v>
      </c>
      <c r="R647">
        <v>33.690319957592401</v>
      </c>
      <c r="S647" s="1">
        <f>(Table2[[#This Row],[Close Price]]-Table2[[#This Row],[20D EMA]])/Table2[[#This Row],[20D EMA]]</f>
        <v>-2.2667021007668042E-2</v>
      </c>
      <c r="T647" s="1">
        <f>(Table2[[#This Row],[Close Price]]-Table2[[#This Row],[50D EMA]])/Table2[[#This Row],[50D EMA]]</f>
        <v>-3.9732665315858298E-2</v>
      </c>
      <c r="U647" s="1">
        <f>(Table2[[#This Row],[Close Price]]-Table2[[#This Row],[200D EMA]])/Table2[[#This Row],[200D EMA]]</f>
        <v>-4.4188428897099744E-2</v>
      </c>
      <c r="V647">
        <v>0.57849840446165701</v>
      </c>
      <c r="W647">
        <v>1491.5</v>
      </c>
      <c r="X647">
        <v>1523.95</v>
      </c>
      <c r="Y647">
        <v>1491.5</v>
      </c>
      <c r="Z647">
        <v>1529</v>
      </c>
      <c r="AA647">
        <v>1486.15</v>
      </c>
      <c r="AB647">
        <v>1607.7</v>
      </c>
      <c r="AC647" s="1">
        <f>(Table2[[#This Row],[Close Price]]/Table2[[#This Row],[Day Low]])-1</f>
        <v>1.0928595373784766E-2</v>
      </c>
      <c r="AD647" s="1">
        <f>(Table2[[#This Row],[Day High]]/Table2[[#This Row],[Close Price]])-1</f>
        <v>1.0710969624618816E-2</v>
      </c>
      <c r="AE647" s="1">
        <f>(Table2[[#This Row],[Close Price]]/Table2[[#This Row],[Current Week Low]])-1</f>
        <v>1.0928595373784766E-2</v>
      </c>
      <c r="AF647" s="1">
        <f>(Table2[[#This Row],[Current Week High]]/Table2[[#This Row],[Close Price]])-1</f>
        <v>1.4060220188353956E-2</v>
      </c>
      <c r="AG647" s="1">
        <f>(Table2[[#This Row],[Close Price]]/Table2[[#This Row],[Current Month Low]])-1</f>
        <v>1.4567843084480003E-2</v>
      </c>
      <c r="AH647" s="1">
        <f>(Table2[[#This Row],[Current Month High]]/Table2[[#This Row],[Close Price]])-1</f>
        <v>6.625547154795064E-2</v>
      </c>
      <c r="AI647">
        <v>28.826767475792501</v>
      </c>
      <c r="AJ647">
        <v>8.7839544027993295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-0.12</v>
      </c>
      <c r="AM647" t="s">
        <v>3146</v>
      </c>
      <c r="AN647">
        <v>-3.54</v>
      </c>
      <c r="AO647" t="s">
        <v>3146</v>
      </c>
      <c r="AP647">
        <v>-6.8221003100889993E-2</v>
      </c>
      <c r="AQ647">
        <f>(Table2[[#This Row],[Sharpe Ratio]]-AVERAGE(Table2[Sharpe Ratio]))/_xlfn.STDEV.P(Table2[Sharpe Ratio])</f>
        <v>-1.4865715442782206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628</v>
      </c>
      <c r="AT647">
        <f>_xlfn.RANK.AVG(Table2[[#This Row],[6M Return vs Nifty Z-Score]],Table2[6M Return vs Nifty Z-Score])</f>
        <v>461</v>
      </c>
      <c r="AU647">
        <f>_xlfn.RANK.AVG(Table2[[#This Row],[Sharpe Ratio Z-Score]],Table2[Sharpe Ratio Z-Score])</f>
        <v>688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445</v>
      </c>
      <c r="B648" t="s">
        <v>446</v>
      </c>
      <c r="C648" t="s">
        <v>3101</v>
      </c>
      <c r="D648" t="s">
        <v>24</v>
      </c>
      <c r="E648">
        <v>49457.98194844</v>
      </c>
      <c r="F648">
        <v>67.599999999999994</v>
      </c>
      <c r="G648">
        <v>-47.203451285618598</v>
      </c>
      <c r="H648">
        <f>(Table2[[#This Row],[1Y Return vs Nifty]]-AVERAGE(Table2[1Y Return vs Nifty]))/_xlfn.STDEV.P(Table2[1Y Return vs Nifty])</f>
        <v>-1.1743487727023629</v>
      </c>
      <c r="I648">
        <v>-3.7619902722546401</v>
      </c>
      <c r="J648">
        <f>(Table2[[#This Row],[1M Return vs Nifty]]-AVERAGE(Table2[1M Return vs Nifty]))/_xlfn.STDEV.P(Table2[1M Return vs Nifty])</f>
        <v>-0.24032183913496613</v>
      </c>
      <c r="K648">
        <v>-25.2604918027209</v>
      </c>
      <c r="L648">
        <f>(Table2[[#This Row],[6M Return vs Nifty]]-AVERAGE(Table2[6M Return vs Nifty]))/_xlfn.STDEV.P(Table2[6M Return vs Nifty])</f>
        <v>-0.98049613056119922</v>
      </c>
      <c r="M648">
        <v>-4.4198281372086399</v>
      </c>
      <c r="N648">
        <f>(Table2[[#This Row],[1W Return vs Nifty]]-AVERAGE(Table2[1W Return vs Nifty]))/_xlfn.STDEV.P(Table2[1W Return vs Nifty])</f>
        <v>-1.5392881952965122E-3</v>
      </c>
      <c r="O648">
        <v>70.09</v>
      </c>
      <c r="P648">
        <v>72.127465390686197</v>
      </c>
      <c r="Q648">
        <v>76.345741900165095</v>
      </c>
      <c r="R648">
        <v>38.685765961047998</v>
      </c>
      <c r="S648" s="1">
        <f>(Table2[[#This Row],[Close Price]]-Table2[[#This Row],[20D EMA]])/Table2[[#This Row],[20D EMA]]</f>
        <v>-3.5525752603795251E-2</v>
      </c>
      <c r="T648" s="1">
        <f>(Table2[[#This Row],[Close Price]]-Table2[[#This Row],[50D EMA]])/Table2[[#This Row],[50D EMA]]</f>
        <v>-6.277033812518848E-2</v>
      </c>
      <c r="U648" s="1">
        <f>(Table2[[#This Row],[Close Price]]-Table2[[#This Row],[200D EMA]])/Table2[[#This Row],[200D EMA]]</f>
        <v>-0.11455441629739652</v>
      </c>
      <c r="V648">
        <v>1.3905393590841999</v>
      </c>
      <c r="W648">
        <v>65.709999999999994</v>
      </c>
      <c r="X648">
        <v>67.989999999999995</v>
      </c>
      <c r="Y648">
        <v>59.3</v>
      </c>
      <c r="Z648">
        <v>67.989999999999995</v>
      </c>
      <c r="AA648">
        <v>59.3</v>
      </c>
      <c r="AB648">
        <v>75.099999999999994</v>
      </c>
      <c r="AC648" s="1">
        <f>(Table2[[#This Row],[Close Price]]/Table2[[#This Row],[Day Low]])-1</f>
        <v>2.8762745396438971E-2</v>
      </c>
      <c r="AD648" s="1">
        <f>(Table2[[#This Row],[Day High]]/Table2[[#This Row],[Close Price]])-1</f>
        <v>5.7692307692307487E-3</v>
      </c>
      <c r="AE648" s="1">
        <f>(Table2[[#This Row],[Close Price]]/Table2[[#This Row],[Current Week Low]])-1</f>
        <v>0.1399662731871838</v>
      </c>
      <c r="AF648" s="1">
        <f>(Table2[[#This Row],[Current Week High]]/Table2[[#This Row],[Close Price]])-1</f>
        <v>5.7692307692307487E-3</v>
      </c>
      <c r="AG648" s="1">
        <f>(Table2[[#This Row],[Close Price]]/Table2[[#This Row],[Current Month Low]])-1</f>
        <v>0.1399662731871838</v>
      </c>
      <c r="AH648" s="1">
        <f>(Table2[[#This Row],[Current Month High]]/Table2[[#This Row],[Close Price]])-1</f>
        <v>0.11094674556213024</v>
      </c>
      <c r="AI648">
        <v>36.760355029585803</v>
      </c>
      <c r="AJ648">
        <v>13.9966273187183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</v>
      </c>
      <c r="AM648" t="s">
        <v>3146</v>
      </c>
      <c r="AN648">
        <v>-6.59</v>
      </c>
      <c r="AO648" t="s">
        <v>3146</v>
      </c>
      <c r="AP648">
        <v>1.8619361812233001E-2</v>
      </c>
      <c r="AQ648">
        <f>(Table2[[#This Row],[Sharpe Ratio]]-AVERAGE(Table2[Sharpe Ratio]))/_xlfn.STDEV.P(Table2[Sharpe Ratio])</f>
        <v>-0.45441115563858042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693</v>
      </c>
      <c r="AT648">
        <f>_xlfn.RANK.AVG(Table2[[#This Row],[6M Return vs Nifty Z-Score]],Table2[6M Return vs Nifty Z-Score])</f>
        <v>641</v>
      </c>
      <c r="AU648">
        <f>_xlfn.RANK.AVG(Table2[[#This Row],[Sharpe Ratio Z-Score]],Table2[Sharpe Ratio Z-Score])</f>
        <v>451</v>
      </c>
      <c r="AV648">
        <f>(Table2[[#This Row],[Rank 1Y]]+Table2[[#This Row],[Rank 6M]]+Table2[[#This Row],[Rank Sharpe]])/3</f>
        <v>595</v>
      </c>
    </row>
    <row r="649" spans="1:48" x14ac:dyDescent="0.3">
      <c r="A649" t="s">
        <v>733</v>
      </c>
      <c r="B649" t="s">
        <v>734</v>
      </c>
      <c r="C649" t="s">
        <v>3111</v>
      </c>
      <c r="D649" t="s">
        <v>91</v>
      </c>
      <c r="E649">
        <v>23164.6125390899</v>
      </c>
      <c r="F649">
        <v>286.55</v>
      </c>
      <c r="G649">
        <v>-37.2100187111878</v>
      </c>
      <c r="H649">
        <f>(Table2[[#This Row],[1Y Return vs Nifty]]-AVERAGE(Table2[1Y Return vs Nifty]))/_xlfn.STDEV.P(Table2[1Y Return vs Nifty])</f>
        <v>-0.99642784382783944</v>
      </c>
      <c r="I649">
        <v>-1.9964012952604699</v>
      </c>
      <c r="J649">
        <f>(Table2[[#This Row],[1M Return vs Nifty]]-AVERAGE(Table2[1M Return vs Nifty]))/_xlfn.STDEV.P(Table2[1M Return vs Nifty])</f>
        <v>-3.6209245070745043E-2</v>
      </c>
      <c r="K649">
        <v>-5.8413771036706503</v>
      </c>
      <c r="L649">
        <f>(Table2[[#This Row],[6M Return vs Nifty]]-AVERAGE(Table2[6M Return vs Nifty]))/_xlfn.STDEV.P(Table2[6M Return vs Nifty])</f>
        <v>-0.28015139347614182</v>
      </c>
      <c r="M649">
        <v>1.6713812655699001</v>
      </c>
      <c r="N649">
        <f>(Table2[[#This Row],[1W Return vs Nifty]]-AVERAGE(Table2[1W Return vs Nifty]))/_xlfn.STDEV.P(Table2[1W Return vs Nifty])</f>
        <v>1.3243611143317129</v>
      </c>
      <c r="O649">
        <v>286.77</v>
      </c>
      <c r="P649">
        <v>291.66258587838303</v>
      </c>
      <c r="Q649">
        <v>293.38426805385802</v>
      </c>
      <c r="R649">
        <v>53.886493068738901</v>
      </c>
      <c r="S649" s="1">
        <f>(Table2[[#This Row],[Close Price]]-Table2[[#This Row],[20D EMA]])/Table2[[#This Row],[20D EMA]]</f>
        <v>-7.6716532412724641E-4</v>
      </c>
      <c r="T649" s="1">
        <f>(Table2[[#This Row],[Close Price]]-Table2[[#This Row],[50D EMA]])/Table2[[#This Row],[50D EMA]]</f>
        <v>-1.7529111123340491E-2</v>
      </c>
      <c r="U649" s="1">
        <f>(Table2[[#This Row],[Close Price]]-Table2[[#This Row],[200D EMA]])/Table2[[#This Row],[200D EMA]]</f>
        <v>-2.3294596193560762E-2</v>
      </c>
      <c r="V649">
        <v>0.59836478733337095</v>
      </c>
      <c r="W649">
        <v>280.60000000000002</v>
      </c>
      <c r="X649">
        <v>289.05</v>
      </c>
      <c r="Y649">
        <v>277.64999999999998</v>
      </c>
      <c r="Z649">
        <v>289.05</v>
      </c>
      <c r="AA649">
        <v>265.75</v>
      </c>
      <c r="AB649">
        <v>313.5</v>
      </c>
      <c r="AC649" s="1">
        <f>(Table2[[#This Row],[Close Price]]/Table2[[#This Row],[Day Low]])-1</f>
        <v>2.1204561653599407E-2</v>
      </c>
      <c r="AD649" s="1">
        <f>(Table2[[#This Row],[Day High]]/Table2[[#This Row],[Close Price]])-1</f>
        <v>8.7244808933868434E-3</v>
      </c>
      <c r="AE649" s="1">
        <f>(Table2[[#This Row],[Close Price]]/Table2[[#This Row],[Current Week Low]])-1</f>
        <v>3.2054745182784172E-2</v>
      </c>
      <c r="AF649" s="1">
        <f>(Table2[[#This Row],[Current Week High]]/Table2[[#This Row],[Close Price]])-1</f>
        <v>8.7244808933868434E-3</v>
      </c>
      <c r="AG649" s="1">
        <f>(Table2[[#This Row],[Close Price]]/Table2[[#This Row],[Current Month Low]])-1</f>
        <v>7.826904985889005E-2</v>
      </c>
      <c r="AH649" s="1">
        <f>(Table2[[#This Row],[Current Month High]]/Table2[[#This Row],[Close Price]])-1</f>
        <v>9.4049904030710119E-2</v>
      </c>
      <c r="AI649">
        <v>24.6902809282847</v>
      </c>
      <c r="AJ649">
        <v>13.7780424856065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0.02</v>
      </c>
      <c r="AM649" t="s">
        <v>3147</v>
      </c>
      <c r="AN649">
        <v>-0.76</v>
      </c>
      <c r="AO649" t="s">
        <v>3146</v>
      </c>
      <c r="AP649">
        <v>-9.2264951602039E-2</v>
      </c>
      <c r="AQ649">
        <f>(Table2[[#This Row],[Sharpe Ratio]]-AVERAGE(Table2[Sharpe Ratio]))/_xlfn.STDEV.P(Table2[Sharpe Ratio])</f>
        <v>-1.7723512189053958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657</v>
      </c>
      <c r="AT649">
        <f>_xlfn.RANK.AVG(Table2[[#This Row],[6M Return vs Nifty Z-Score]],Table2[6M Return vs Nifty Z-Score])</f>
        <v>422</v>
      </c>
      <c r="AU649">
        <f>_xlfn.RANK.AVG(Table2[[#This Row],[Sharpe Ratio Z-Score]],Table2[Sharpe Ratio Z-Score])</f>
        <v>706</v>
      </c>
      <c r="AV649">
        <f>(Table2[[#This Row],[Rank 1Y]]+Table2[[#This Row],[Rank 6M]]+Table2[[#This Row],[Rank Sharpe]])/3</f>
        <v>595</v>
      </c>
    </row>
    <row r="650" spans="1:48" x14ac:dyDescent="0.3">
      <c r="A650" t="s">
        <v>1642</v>
      </c>
      <c r="B650" t="s">
        <v>1643</v>
      </c>
      <c r="C650" t="s">
        <v>3103</v>
      </c>
      <c r="D650" t="s">
        <v>37</v>
      </c>
      <c r="E650">
        <v>5338.9298534</v>
      </c>
      <c r="F650">
        <v>314.89999999999998</v>
      </c>
      <c r="G650">
        <v>-21.087314129477601</v>
      </c>
      <c r="H650">
        <f>(Table2[[#This Row],[1Y Return vs Nifty]]-AVERAGE(Table2[1Y Return vs Nifty]))/_xlfn.STDEV.P(Table2[1Y Return vs Nifty])</f>
        <v>-0.70938267153269319</v>
      </c>
      <c r="I650">
        <v>-10.805353362273401</v>
      </c>
      <c r="J650">
        <f>(Table2[[#This Row],[1M Return vs Nifty]]-AVERAGE(Table2[1M Return vs Nifty]))/_xlfn.STDEV.P(Table2[1M Return vs Nifty])</f>
        <v>-1.0545765325956311</v>
      </c>
      <c r="K650">
        <v>-22.641548537754002</v>
      </c>
      <c r="L650">
        <f>(Table2[[#This Row],[6M Return vs Nifty]]-AVERAGE(Table2[6M Return vs Nifty]))/_xlfn.STDEV.P(Table2[6M Return vs Nifty])</f>
        <v>-0.8860447016073536</v>
      </c>
      <c r="M650">
        <v>-12.7711661116105</v>
      </c>
      <c r="N650">
        <f>(Table2[[#This Row],[1W Return vs Nifty]]-AVERAGE(Table2[1W Return vs Nifty]))/_xlfn.STDEV.P(Table2[1W Return vs Nifty])</f>
        <v>-1.8194118402122232</v>
      </c>
      <c r="O650">
        <v>355.93</v>
      </c>
      <c r="P650">
        <v>376.58173311235998</v>
      </c>
      <c r="Q650">
        <v>365.77446013519301</v>
      </c>
      <c r="R650">
        <v>19.7502339423649</v>
      </c>
      <c r="S650" s="1">
        <f>(Table2[[#This Row],[Close Price]]-Table2[[#This Row],[20D EMA]])/Table2[[#This Row],[20D EMA]]</f>
        <v>-0.1152754755148485</v>
      </c>
      <c r="T650" s="1">
        <f>(Table2[[#This Row],[Close Price]]-Table2[[#This Row],[50D EMA]])/Table2[[#This Row],[50D EMA]]</f>
        <v>-0.16379374698441931</v>
      </c>
      <c r="U650" s="1">
        <f>(Table2[[#This Row],[Close Price]]-Table2[[#This Row],[200D EMA]])/Table2[[#This Row],[200D EMA]]</f>
        <v>-0.13908696664165521</v>
      </c>
      <c r="V650">
        <v>0.42460207947116402</v>
      </c>
      <c r="W650">
        <v>310.25</v>
      </c>
      <c r="X650">
        <v>319.7</v>
      </c>
      <c r="Y650">
        <v>301.05</v>
      </c>
      <c r="Z650">
        <v>319.7</v>
      </c>
      <c r="AA650">
        <v>301.05</v>
      </c>
      <c r="AB650">
        <v>384.5</v>
      </c>
      <c r="AC650" s="1">
        <f>(Table2[[#This Row],[Close Price]]/Table2[[#This Row],[Day Low]])-1</f>
        <v>1.4987912973408513E-2</v>
      </c>
      <c r="AD650" s="1">
        <f>(Table2[[#This Row],[Day High]]/Table2[[#This Row],[Close Price]])-1</f>
        <v>1.5242934264846131E-2</v>
      </c>
      <c r="AE650" s="1">
        <f>(Table2[[#This Row],[Close Price]]/Table2[[#This Row],[Current Week Low]])-1</f>
        <v>4.6005646902507857E-2</v>
      </c>
      <c r="AF650" s="1">
        <f>(Table2[[#This Row],[Current Week High]]/Table2[[#This Row],[Close Price]])-1</f>
        <v>1.5242934264846131E-2</v>
      </c>
      <c r="AG650" s="1">
        <f>(Table2[[#This Row],[Close Price]]/Table2[[#This Row],[Current Month Low]])-1</f>
        <v>4.6005646902507857E-2</v>
      </c>
      <c r="AH650" s="1">
        <f>(Table2[[#This Row],[Current Month High]]/Table2[[#This Row],[Close Price]])-1</f>
        <v>0.2210225468402669</v>
      </c>
      <c r="AI650">
        <v>54.382343601143198</v>
      </c>
      <c r="AJ650">
        <v>9.1043671354552096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-0.12</v>
      </c>
      <c r="AM650" t="s">
        <v>3146</v>
      </c>
      <c r="AN650">
        <v>-17.18</v>
      </c>
      <c r="AO650" t="s">
        <v>3146</v>
      </c>
      <c r="AP650">
        <v>-2.3478716472293E-2</v>
      </c>
      <c r="AQ650">
        <f>(Table2[[#This Row],[Sharpe Ratio]]-AVERAGE(Table2[Sharpe Ratio]))/_xlfn.STDEV.P(Table2[Sharpe Ratio])</f>
        <v>-0.95477718803156553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561</v>
      </c>
      <c r="AT650">
        <f>_xlfn.RANK.AVG(Table2[[#This Row],[6M Return vs Nifty Z-Score]],Table2[6M Return vs Nifty Z-Score])</f>
        <v>616</v>
      </c>
      <c r="AU650">
        <f>_xlfn.RANK.AVG(Table2[[#This Row],[Sharpe Ratio Z-Score]],Table2[Sharpe Ratio Z-Score])</f>
        <v>610</v>
      </c>
      <c r="AV650">
        <f>(Table2[[#This Row],[Rank 1Y]]+Table2[[#This Row],[Rank 6M]]+Table2[[#This Row],[Rank Sharpe]])/3</f>
        <v>595.66666666666663</v>
      </c>
    </row>
    <row r="651" spans="1:48" x14ac:dyDescent="0.3">
      <c r="A651" t="s">
        <v>1578</v>
      </c>
      <c r="B651" t="s">
        <v>1579</v>
      </c>
      <c r="C651" t="s">
        <v>3103</v>
      </c>
      <c r="D651" t="s">
        <v>962</v>
      </c>
      <c r="E651">
        <v>5810.4399208799996</v>
      </c>
      <c r="F651">
        <v>126.68</v>
      </c>
      <c r="G651">
        <v>-51.747426459702801</v>
      </c>
      <c r="H651">
        <f>(Table2[[#This Row],[1Y Return vs Nifty]]-AVERAGE(Table2[1Y Return vs Nifty]))/_xlfn.STDEV.P(Table2[1Y Return vs Nifty])</f>
        <v>-1.2552487315237577</v>
      </c>
      <c r="I651">
        <v>4.3095912867433697</v>
      </c>
      <c r="J651">
        <f>(Table2[[#This Row],[1M Return vs Nifty]]-AVERAGE(Table2[1M Return vs Nifty]))/_xlfn.STDEV.P(Table2[1M Return vs Nifty])</f>
        <v>0.692801029027035</v>
      </c>
      <c r="K651">
        <v>-33.116489069968303</v>
      </c>
      <c r="L651">
        <f>(Table2[[#This Row],[6M Return vs Nifty]]-AVERAGE(Table2[6M Return vs Nifty]))/_xlfn.STDEV.P(Table2[6M Return vs Nifty])</f>
        <v>-1.2638203925544818</v>
      </c>
      <c r="M651">
        <v>-5.0108541059822702</v>
      </c>
      <c r="N651">
        <f>(Table2[[#This Row],[1W Return vs Nifty]]-AVERAGE(Table2[1W Return vs Nifty]))/_xlfn.STDEV.P(Table2[1W Return vs Nifty])</f>
        <v>-0.13019051623277125</v>
      </c>
      <c r="O651">
        <v>130.76</v>
      </c>
      <c r="P651">
        <v>133.467073067147</v>
      </c>
      <c r="Q651">
        <v>145.74178666434301</v>
      </c>
      <c r="R651">
        <v>41.768114803141003</v>
      </c>
      <c r="S651" s="1">
        <f>(Table2[[#This Row],[Close Price]]-Table2[[#This Row],[20D EMA]])/Table2[[#This Row],[20D EMA]]</f>
        <v>-3.1202202508412238E-2</v>
      </c>
      <c r="T651" s="1">
        <f>(Table2[[#This Row],[Close Price]]-Table2[[#This Row],[50D EMA]])/Table2[[#This Row],[50D EMA]]</f>
        <v>-5.0852040965432943E-2</v>
      </c>
      <c r="U651" s="1">
        <f>(Table2[[#This Row],[Close Price]]-Table2[[#This Row],[200D EMA]])/Table2[[#This Row],[200D EMA]]</f>
        <v>-0.13079149844817042</v>
      </c>
      <c r="V651">
        <v>0.51754184400209702</v>
      </c>
      <c r="W651">
        <v>123.51</v>
      </c>
      <c r="X651">
        <v>127.5</v>
      </c>
      <c r="Y651">
        <v>122.15</v>
      </c>
      <c r="Z651">
        <v>128.52000000000001</v>
      </c>
      <c r="AA651">
        <v>120.03</v>
      </c>
      <c r="AB651">
        <v>146.94999999999999</v>
      </c>
      <c r="AC651" s="1">
        <f>(Table2[[#This Row],[Close Price]]/Table2[[#This Row],[Day Low]])-1</f>
        <v>2.5665937980730247E-2</v>
      </c>
      <c r="AD651" s="1">
        <f>(Table2[[#This Row],[Day High]]/Table2[[#This Row],[Close Price]])-1</f>
        <v>6.4730028418060748E-3</v>
      </c>
      <c r="AE651" s="1">
        <f>(Table2[[#This Row],[Close Price]]/Table2[[#This Row],[Current Week Low]])-1</f>
        <v>3.7085550552599322E-2</v>
      </c>
      <c r="AF651" s="1">
        <f>(Table2[[#This Row],[Current Week High]]/Table2[[#This Row],[Close Price]])-1</f>
        <v>1.4524786864540618E-2</v>
      </c>
      <c r="AG651" s="1">
        <f>(Table2[[#This Row],[Close Price]]/Table2[[#This Row],[Current Month Low]])-1</f>
        <v>5.5402815962676044E-2</v>
      </c>
      <c r="AH651" s="1">
        <f>(Table2[[#This Row],[Current Month High]]/Table2[[#This Row],[Close Price]])-1</f>
        <v>0.16000947268708532</v>
      </c>
      <c r="AI651">
        <v>66.245658351752397</v>
      </c>
      <c r="AJ651">
        <v>5.5402815962676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0.03</v>
      </c>
      <c r="AM651" t="s">
        <v>3147</v>
      </c>
      <c r="AN651">
        <v>-9.75</v>
      </c>
      <c r="AO651" t="s">
        <v>3146</v>
      </c>
      <c r="AP651">
        <v>3.9544097322551E-2</v>
      </c>
      <c r="AQ651">
        <f>(Table2[[#This Row],[Sharpe Ratio]]-AVERAGE(Table2[Sharpe Ratio]))/_xlfn.STDEV.P(Table2[Sharpe Ratio])</f>
        <v>-0.20570557778756263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704</v>
      </c>
      <c r="AT651">
        <f>_xlfn.RANK.AVG(Table2[[#This Row],[6M Return vs Nifty Z-Score]],Table2[6M Return vs Nifty Z-Score])</f>
        <v>689</v>
      </c>
      <c r="AU651">
        <f>_xlfn.RANK.AVG(Table2[[#This Row],[Sharpe Ratio Z-Score]],Table2[Sharpe Ratio Z-Score])</f>
        <v>401</v>
      </c>
      <c r="AV651">
        <f>(Table2[[#This Row],[Rank 1Y]]+Table2[[#This Row],[Rank 6M]]+Table2[[#This Row],[Rank Sharpe]])/3</f>
        <v>598</v>
      </c>
    </row>
    <row r="652" spans="1:48" x14ac:dyDescent="0.3">
      <c r="A652" t="s">
        <v>574</v>
      </c>
      <c r="B652" t="s">
        <v>575</v>
      </c>
      <c r="C652" t="s">
        <v>3109</v>
      </c>
      <c r="D652" t="s">
        <v>75</v>
      </c>
      <c r="E652">
        <v>33698.557978719997</v>
      </c>
      <c r="F652">
        <v>1796.8</v>
      </c>
      <c r="G652">
        <v>-40.545234352719099</v>
      </c>
      <c r="H652">
        <f>(Table2[[#This Row],[1Y Return vs Nifty]]-AVERAGE(Table2[1Y Return vs Nifty]))/_xlfn.STDEV.P(Table2[1Y Return vs Nifty])</f>
        <v>-1.0558073073423453</v>
      </c>
      <c r="I652">
        <v>1.2791899814896399</v>
      </c>
      <c r="J652">
        <f>(Table2[[#This Row],[1M Return vs Nifty]]-AVERAGE(Table2[1M Return vs Nifty]))/_xlfn.STDEV.P(Table2[1M Return vs Nifty])</f>
        <v>0.34246860198391882</v>
      </c>
      <c r="K652">
        <v>-10.011756931075199</v>
      </c>
      <c r="L652">
        <f>(Table2[[#This Row],[6M Return vs Nifty]]-AVERAGE(Table2[6M Return vs Nifty]))/_xlfn.STDEV.P(Table2[6M Return vs Nifty])</f>
        <v>-0.43055493189858657</v>
      </c>
      <c r="M652">
        <v>-1.53569259701497</v>
      </c>
      <c r="N652">
        <f>(Table2[[#This Row],[1W Return vs Nifty]]-AVERAGE(Table2[1W Return vs Nifty]))/_xlfn.STDEV.P(Table2[1W Return vs Nifty])</f>
        <v>0.6262632089476956</v>
      </c>
      <c r="O652">
        <v>1834.66</v>
      </c>
      <c r="P652">
        <v>1848.1519966636299</v>
      </c>
      <c r="Q652">
        <v>1904.7544234710399</v>
      </c>
      <c r="R652">
        <v>42.183406594748</v>
      </c>
      <c r="S652" s="1">
        <f>(Table2[[#This Row],[Close Price]]-Table2[[#This Row],[20D EMA]])/Table2[[#This Row],[20D EMA]]</f>
        <v>-2.063597614816921E-2</v>
      </c>
      <c r="T652" s="1">
        <f>(Table2[[#This Row],[Close Price]]-Table2[[#This Row],[50D EMA]])/Table2[[#This Row],[50D EMA]]</f>
        <v>-2.7785591637664531E-2</v>
      </c>
      <c r="U652" s="1">
        <f>(Table2[[#This Row],[Close Price]]-Table2[[#This Row],[200D EMA]])/Table2[[#This Row],[200D EMA]]</f>
        <v>-5.6676294928515912E-2</v>
      </c>
      <c r="V652">
        <v>0.79494419767929503</v>
      </c>
      <c r="W652">
        <v>1772.05</v>
      </c>
      <c r="X652">
        <v>1804.5</v>
      </c>
      <c r="Y652">
        <v>1765.9</v>
      </c>
      <c r="Z652">
        <v>1817.55</v>
      </c>
      <c r="AA652">
        <v>1751</v>
      </c>
      <c r="AB652">
        <v>1982</v>
      </c>
      <c r="AC652" s="1">
        <f>(Table2[[#This Row],[Close Price]]/Table2[[#This Row],[Day Low]])-1</f>
        <v>1.3966874523856587E-2</v>
      </c>
      <c r="AD652" s="1">
        <f>(Table2[[#This Row],[Day High]]/Table2[[#This Row],[Close Price]])-1</f>
        <v>4.285396260017782E-3</v>
      </c>
      <c r="AE652" s="1">
        <f>(Table2[[#This Row],[Close Price]]/Table2[[#This Row],[Current Week Low]])-1</f>
        <v>1.7498159578684946E-2</v>
      </c>
      <c r="AF652" s="1">
        <f>(Table2[[#This Row],[Current Week High]]/Table2[[#This Row],[Close Price]])-1</f>
        <v>1.1548308103294769E-2</v>
      </c>
      <c r="AG652" s="1">
        <f>(Table2[[#This Row],[Close Price]]/Table2[[#This Row],[Current Month Low]])-1</f>
        <v>2.6156482010279758E-2</v>
      </c>
      <c r="AH652" s="1">
        <f>(Table2[[#This Row],[Current Month High]]/Table2[[#This Row],[Close Price]])-1</f>
        <v>0.10307212822796075</v>
      </c>
      <c r="AI652">
        <v>35.279385574354301</v>
      </c>
      <c r="AJ652">
        <v>8.80465059949133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0.08</v>
      </c>
      <c r="AM652" t="s">
        <v>3147</v>
      </c>
      <c r="AN652">
        <v>-4.07</v>
      </c>
      <c r="AO652" t="s">
        <v>3146</v>
      </c>
      <c r="AP652">
        <v>-4.4979214787037002E-2</v>
      </c>
      <c r="AQ652">
        <f>(Table2[[#This Row],[Sharpe Ratio]]-AVERAGE(Table2[Sharpe Ratio]))/_xlfn.STDEV.P(Table2[Sharpe Ratio])</f>
        <v>-1.2103261222016768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670</v>
      </c>
      <c r="AT652">
        <f>_xlfn.RANK.AVG(Table2[[#This Row],[6M Return vs Nifty Z-Score]],Table2[6M Return vs Nifty Z-Score])</f>
        <v>475</v>
      </c>
      <c r="AU652">
        <f>_xlfn.RANK.AVG(Table2[[#This Row],[Sharpe Ratio Z-Score]],Table2[Sharpe Ratio Z-Score])</f>
        <v>650</v>
      </c>
      <c r="AV652">
        <f>(Table2[[#This Row],[Rank 1Y]]+Table2[[#This Row],[Rank 6M]]+Table2[[#This Row],[Rank Sharpe]])/3</f>
        <v>598.33333333333337</v>
      </c>
    </row>
    <row r="653" spans="1:48" x14ac:dyDescent="0.3">
      <c r="A653" t="s">
        <v>1447</v>
      </c>
      <c r="B653" t="s">
        <v>1448</v>
      </c>
      <c r="C653" t="s">
        <v>3115</v>
      </c>
      <c r="D653" t="s">
        <v>475</v>
      </c>
      <c r="E653">
        <v>6979.0926157049998</v>
      </c>
      <c r="F653">
        <v>252.35</v>
      </c>
      <c r="G653">
        <v>-29.239769351276198</v>
      </c>
      <c r="H653">
        <f>(Table2[[#This Row],[1Y Return vs Nifty]]-AVERAGE(Table2[1Y Return vs Nifty]))/_xlfn.STDEV.P(Table2[1Y Return vs Nifty])</f>
        <v>-0.8545272347112749</v>
      </c>
      <c r="I653">
        <v>-5.9512160980463502</v>
      </c>
      <c r="J653">
        <f>(Table2[[#This Row],[1M Return vs Nifty]]-AVERAGE(Table2[1M Return vs Nifty]))/_xlfn.STDEV.P(Table2[1M Return vs Nifty])</f>
        <v>-0.49340937429587917</v>
      </c>
      <c r="K653">
        <v>-10.109952559532999</v>
      </c>
      <c r="L653">
        <f>(Table2[[#This Row],[6M Return vs Nifty]]-AVERAGE(Table2[6M Return vs Nifty]))/_xlfn.STDEV.P(Table2[6M Return vs Nifty])</f>
        <v>-0.43409632874705073</v>
      </c>
      <c r="M653">
        <v>-6.6577214824711399</v>
      </c>
      <c r="N653">
        <f>(Table2[[#This Row],[1W Return vs Nifty]]-AVERAGE(Table2[1W Return vs Nifty]))/_xlfn.STDEV.P(Table2[1W Return vs Nifty])</f>
        <v>-0.48867139794390385</v>
      </c>
      <c r="O653">
        <v>268.60000000000002</v>
      </c>
      <c r="P653">
        <v>276.106142141757</v>
      </c>
      <c r="Q653">
        <v>269.93804935000998</v>
      </c>
      <c r="R653">
        <v>35.743802580236498</v>
      </c>
      <c r="S653" s="1">
        <f>(Table2[[#This Row],[Close Price]]-Table2[[#This Row],[20D EMA]])/Table2[[#This Row],[20D EMA]]</f>
        <v>-6.0498883097542915E-2</v>
      </c>
      <c r="T653" s="1">
        <f>(Table2[[#This Row],[Close Price]]-Table2[[#This Row],[50D EMA]])/Table2[[#This Row],[50D EMA]]</f>
        <v>-8.6039890157750473E-2</v>
      </c>
      <c r="U653" s="1">
        <f>(Table2[[#This Row],[Close Price]]-Table2[[#This Row],[200D EMA]])/Table2[[#This Row],[200D EMA]]</f>
        <v>-6.5155873328567981E-2</v>
      </c>
      <c r="V653">
        <v>0.37886823862037899</v>
      </c>
      <c r="W653">
        <v>247.65</v>
      </c>
      <c r="X653">
        <v>254.95</v>
      </c>
      <c r="Y653">
        <v>241.05</v>
      </c>
      <c r="Z653">
        <v>254.95</v>
      </c>
      <c r="AA653">
        <v>241.05</v>
      </c>
      <c r="AB653">
        <v>293.95</v>
      </c>
      <c r="AC653" s="1">
        <f>(Table2[[#This Row],[Close Price]]/Table2[[#This Row],[Day Low]])-1</f>
        <v>1.8978396931152774E-2</v>
      </c>
      <c r="AD653" s="1">
        <f>(Table2[[#This Row],[Day High]]/Table2[[#This Row],[Close Price]])-1</f>
        <v>1.0303150386368198E-2</v>
      </c>
      <c r="AE653" s="1">
        <f>(Table2[[#This Row],[Close Price]]/Table2[[#This Row],[Current Week Low]])-1</f>
        <v>4.6878241028832202E-2</v>
      </c>
      <c r="AF653" s="1">
        <f>(Table2[[#This Row],[Current Week High]]/Table2[[#This Row],[Close Price]])-1</f>
        <v>1.0303150386368198E-2</v>
      </c>
      <c r="AG653" s="1">
        <f>(Table2[[#This Row],[Close Price]]/Table2[[#This Row],[Current Month Low]])-1</f>
        <v>4.6878241028832202E-2</v>
      </c>
      <c r="AH653" s="1">
        <f>(Table2[[#This Row],[Current Month High]]/Table2[[#This Row],[Close Price]])-1</f>
        <v>0.16485040618189029</v>
      </c>
      <c r="AI653">
        <v>28.9875173370319</v>
      </c>
      <c r="AJ653">
        <v>14.7045454545454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-0.02</v>
      </c>
      <c r="AM653" t="s">
        <v>3146</v>
      </c>
      <c r="AN653">
        <v>-9.36</v>
      </c>
      <c r="AO653" t="s">
        <v>3146</v>
      </c>
      <c r="AP653">
        <v>-9.4782436286180993E-2</v>
      </c>
      <c r="AQ653">
        <f>(Table2[[#This Row],[Sharpe Ratio]]-AVERAGE(Table2[Sharpe Ratio]))/_xlfn.STDEV.P(Table2[Sharpe Ratio])</f>
        <v>-1.8022733406350533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610</v>
      </c>
      <c r="AT653">
        <f>_xlfn.RANK.AVG(Table2[[#This Row],[6M Return vs Nifty Z-Score]],Table2[6M Return vs Nifty Z-Score])</f>
        <v>477</v>
      </c>
      <c r="AU653">
        <f>_xlfn.RANK.AVG(Table2[[#This Row],[Sharpe Ratio Z-Score]],Table2[Sharpe Ratio Z-Score])</f>
        <v>708</v>
      </c>
      <c r="AV653">
        <f>(Table2[[#This Row],[Rank 1Y]]+Table2[[#This Row],[Rank 6M]]+Table2[[#This Row],[Rank Sharpe]])/3</f>
        <v>598.33333333333337</v>
      </c>
    </row>
    <row r="654" spans="1:48" x14ac:dyDescent="0.3">
      <c r="A654" t="s">
        <v>2166</v>
      </c>
      <c r="B654" t="s">
        <v>2167</v>
      </c>
      <c r="C654" t="s">
        <v>3099</v>
      </c>
      <c r="D654" t="s">
        <v>444</v>
      </c>
      <c r="E654">
        <v>2634.6714709900002</v>
      </c>
      <c r="F654">
        <v>79.3</v>
      </c>
      <c r="G654">
        <v>-26.721571875740501</v>
      </c>
      <c r="H654">
        <f>(Table2[[#This Row],[1Y Return vs Nifty]]-AVERAGE(Table2[1Y Return vs Nifty]))/_xlfn.STDEV.P(Table2[1Y Return vs Nifty])</f>
        <v>-0.80969378728469721</v>
      </c>
      <c r="I654">
        <v>-4.7891627486659996</v>
      </c>
      <c r="J654">
        <f>(Table2[[#This Row],[1M Return vs Nifty]]-AVERAGE(Table2[1M Return vs Nifty]))/_xlfn.STDEV.P(Table2[1M Return vs Nifty])</f>
        <v>-0.35906909086998012</v>
      </c>
      <c r="K654">
        <v>-20.2345152490951</v>
      </c>
      <c r="L654">
        <f>(Table2[[#This Row],[6M Return vs Nifty]]-AVERAGE(Table2[6M Return vs Nifty]))/_xlfn.STDEV.P(Table2[6M Return vs Nifty])</f>
        <v>-0.79923574446250256</v>
      </c>
      <c r="M654">
        <v>-2.6460485638537898</v>
      </c>
      <c r="N654">
        <f>(Table2[[#This Row],[1W Return vs Nifty]]-AVERAGE(Table2[1W Return vs Nifty]))/_xlfn.STDEV.P(Table2[1W Return vs Nifty])</f>
        <v>0.38456713087356209</v>
      </c>
      <c r="O654">
        <v>81.430000000000007</v>
      </c>
      <c r="P654">
        <v>83.810255758421107</v>
      </c>
      <c r="Q654">
        <v>85.529850818539103</v>
      </c>
      <c r="R654">
        <v>44.449996575014403</v>
      </c>
      <c r="S654" s="1">
        <f>(Table2[[#This Row],[Close Price]]-Table2[[#This Row],[20D EMA]])/Table2[[#This Row],[20D EMA]]</f>
        <v>-2.6157435834459161E-2</v>
      </c>
      <c r="T654" s="1">
        <f>(Table2[[#This Row],[Close Price]]-Table2[[#This Row],[50D EMA]])/Table2[[#This Row],[50D EMA]]</f>
        <v>-5.3815081669977213E-2</v>
      </c>
      <c r="U654" s="1">
        <f>(Table2[[#This Row],[Close Price]]-Table2[[#This Row],[200D EMA]])/Table2[[#This Row],[200D EMA]]</f>
        <v>-7.2838322046842013E-2</v>
      </c>
      <c r="V654">
        <v>0.45743149088273799</v>
      </c>
      <c r="W654">
        <v>76.7</v>
      </c>
      <c r="X654">
        <v>79.900000000000006</v>
      </c>
      <c r="Y654">
        <v>76.12</v>
      </c>
      <c r="Z654">
        <v>79.900000000000006</v>
      </c>
      <c r="AA654">
        <v>75.64</v>
      </c>
      <c r="AB654">
        <v>90</v>
      </c>
      <c r="AC654" s="1">
        <f>(Table2[[#This Row],[Close Price]]/Table2[[#This Row],[Day Low]])-1</f>
        <v>3.3898305084745672E-2</v>
      </c>
      <c r="AD654" s="1">
        <f>(Table2[[#This Row],[Day High]]/Table2[[#This Row],[Close Price]])-1</f>
        <v>7.5662042875159763E-3</v>
      </c>
      <c r="AE654" s="1">
        <f>(Table2[[#This Row],[Close Price]]/Table2[[#This Row],[Current Week Low]])-1</f>
        <v>4.1776142932212101E-2</v>
      </c>
      <c r="AF654" s="1">
        <f>(Table2[[#This Row],[Current Week High]]/Table2[[#This Row],[Close Price]])-1</f>
        <v>7.5662042875159763E-3</v>
      </c>
      <c r="AG654" s="1">
        <f>(Table2[[#This Row],[Close Price]]/Table2[[#This Row],[Current Month Low]])-1</f>
        <v>4.8387096774193505E-2</v>
      </c>
      <c r="AH654" s="1">
        <f>(Table2[[#This Row],[Current Month High]]/Table2[[#This Row],[Close Price]])-1</f>
        <v>0.13493064312736447</v>
      </c>
      <c r="AI654">
        <v>51.324085750315199</v>
      </c>
      <c r="AJ654">
        <v>26.7785771382893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0.04</v>
      </c>
      <c r="AM654" t="s">
        <v>3147</v>
      </c>
      <c r="AN654">
        <v>-2.57</v>
      </c>
      <c r="AO654" t="s">
        <v>3146</v>
      </c>
      <c r="AP654">
        <v>-2.4433330901703999E-2</v>
      </c>
      <c r="AQ654">
        <f>(Table2[[#This Row],[Sharpe Ratio]]-AVERAGE(Table2[Sharpe Ratio]))/_xlfn.STDEV.P(Table2[Sharpe Ratio])</f>
        <v>-0.96612346923901549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595</v>
      </c>
      <c r="AT654">
        <f>_xlfn.RANK.AVG(Table2[[#This Row],[6M Return vs Nifty Z-Score]],Table2[6M Return vs Nifty Z-Score])</f>
        <v>586</v>
      </c>
      <c r="AU654">
        <f>_xlfn.RANK.AVG(Table2[[#This Row],[Sharpe Ratio Z-Score]],Table2[Sharpe Ratio Z-Score])</f>
        <v>615</v>
      </c>
      <c r="AV654">
        <f>(Table2[[#This Row],[Rank 1Y]]+Table2[[#This Row],[Rank 6M]]+Table2[[#This Row],[Rank Sharpe]])/3</f>
        <v>598.66666666666663</v>
      </c>
    </row>
    <row r="655" spans="1:48" x14ac:dyDescent="0.3">
      <c r="A655" t="s">
        <v>1640</v>
      </c>
      <c r="B655" t="s">
        <v>1641</v>
      </c>
      <c r="C655" t="s">
        <v>3115</v>
      </c>
      <c r="D655" t="s">
        <v>285</v>
      </c>
      <c r="E655">
        <v>5382.8762467160004</v>
      </c>
      <c r="F655">
        <v>160.04</v>
      </c>
      <c r="G655">
        <v>-24.430051870604</v>
      </c>
      <c r="H655">
        <f>(Table2[[#This Row],[1Y Return vs Nifty]]-AVERAGE(Table2[1Y Return vs Nifty]))/_xlfn.STDEV.P(Table2[1Y Return vs Nifty])</f>
        <v>-0.76889605689407992</v>
      </c>
      <c r="I655">
        <v>-6.23271975487188</v>
      </c>
      <c r="J655">
        <f>(Table2[[#This Row],[1M Return vs Nifty]]-AVERAGE(Table2[1M Return vs Nifty]))/_xlfn.STDEV.P(Table2[1M Return vs Nifty])</f>
        <v>-0.52595287246103162</v>
      </c>
      <c r="K655">
        <v>-17.914909117526399</v>
      </c>
      <c r="L655">
        <f>(Table2[[#This Row],[6M Return vs Nifty]]-AVERAGE(Table2[6M Return vs Nifty]))/_xlfn.STDEV.P(Table2[6M Return vs Nifty])</f>
        <v>-0.71557982237075957</v>
      </c>
      <c r="M655">
        <v>-7.7410234579289598</v>
      </c>
      <c r="N655">
        <f>(Table2[[#This Row],[1W Return vs Nifty]]-AVERAGE(Table2[1W Return vs Nifty]))/_xlfn.STDEV.P(Table2[1W Return vs Nifty])</f>
        <v>-0.72447851445226563</v>
      </c>
      <c r="O655">
        <v>167.11</v>
      </c>
      <c r="P655">
        <v>169.32552557576301</v>
      </c>
      <c r="Q655">
        <v>167.63055538149001</v>
      </c>
      <c r="R655">
        <v>38.772664543117997</v>
      </c>
      <c r="S655" s="1">
        <f>(Table2[[#This Row],[Close Price]]-Table2[[#This Row],[20D EMA]])/Table2[[#This Row],[20D EMA]]</f>
        <v>-4.230746215067932E-2</v>
      </c>
      <c r="T655" s="1">
        <f>(Table2[[#This Row],[Close Price]]-Table2[[#This Row],[50D EMA]])/Table2[[#This Row],[50D EMA]]</f>
        <v>-5.4838309488124411E-2</v>
      </c>
      <c r="U655" s="1">
        <f>(Table2[[#This Row],[Close Price]]-Table2[[#This Row],[200D EMA]])/Table2[[#This Row],[200D EMA]]</f>
        <v>-4.5281454590516614E-2</v>
      </c>
      <c r="V655">
        <v>0.702269588413033</v>
      </c>
      <c r="W655">
        <v>156.5</v>
      </c>
      <c r="X655">
        <v>160.63999999999999</v>
      </c>
      <c r="Y655">
        <v>153.88</v>
      </c>
      <c r="Z655">
        <v>160.63999999999999</v>
      </c>
      <c r="AA655">
        <v>151.68</v>
      </c>
      <c r="AB655">
        <v>185</v>
      </c>
      <c r="AC655" s="1">
        <f>(Table2[[#This Row],[Close Price]]/Table2[[#This Row],[Day Low]])-1</f>
        <v>2.2619808306709288E-2</v>
      </c>
      <c r="AD655" s="1">
        <f>(Table2[[#This Row],[Day High]]/Table2[[#This Row],[Close Price]])-1</f>
        <v>3.7490627343164107E-3</v>
      </c>
      <c r="AE655" s="1">
        <f>(Table2[[#This Row],[Close Price]]/Table2[[#This Row],[Current Week Low]])-1</f>
        <v>4.0031193137509691E-2</v>
      </c>
      <c r="AF655" s="1">
        <f>(Table2[[#This Row],[Current Week High]]/Table2[[#This Row],[Close Price]])-1</f>
        <v>3.7490627343164107E-3</v>
      </c>
      <c r="AG655" s="1">
        <f>(Table2[[#This Row],[Close Price]]/Table2[[#This Row],[Current Month Low]])-1</f>
        <v>5.5116033755274074E-2</v>
      </c>
      <c r="AH655" s="1">
        <f>(Table2[[#This Row],[Current Month High]]/Table2[[#This Row],[Close Price]])-1</f>
        <v>0.15596100974756322</v>
      </c>
      <c r="AI655">
        <v>37.215696075981</v>
      </c>
      <c r="AJ655">
        <v>23.060361399461701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0.12</v>
      </c>
      <c r="AM655" t="s">
        <v>3147</v>
      </c>
      <c r="AN655">
        <v>-7.48</v>
      </c>
      <c r="AO655" t="s">
        <v>3146</v>
      </c>
      <c r="AP655">
        <v>-4.9888229409017E-2</v>
      </c>
      <c r="AQ655">
        <f>(Table2[[#This Row],[Sharpe Ratio]]-AVERAGE(Table2[Sharpe Ratio]))/_xlfn.STDEV.P(Table2[Sharpe Ratio])</f>
        <v>-1.2686733026301511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576</v>
      </c>
      <c r="AT655">
        <f>_xlfn.RANK.AVG(Table2[[#This Row],[6M Return vs Nifty Z-Score]],Table2[6M Return vs Nifty Z-Score])</f>
        <v>563</v>
      </c>
      <c r="AU655">
        <f>_xlfn.RANK.AVG(Table2[[#This Row],[Sharpe Ratio Z-Score]],Table2[Sharpe Ratio Z-Score])</f>
        <v>658</v>
      </c>
      <c r="AV655">
        <f>(Table2[[#This Row],[Rank 1Y]]+Table2[[#This Row],[Rank 6M]]+Table2[[#This Row],[Rank Sharpe]])/3</f>
        <v>599</v>
      </c>
    </row>
    <row r="656" spans="1:48" x14ac:dyDescent="0.3">
      <c r="A656" t="s">
        <v>2409</v>
      </c>
      <c r="B656" t="s">
        <v>2410</v>
      </c>
      <c r="C656" t="s">
        <v>3109</v>
      </c>
      <c r="D656" t="s">
        <v>75</v>
      </c>
      <c r="E656">
        <v>2020.625972</v>
      </c>
      <c r="F656">
        <v>78.22</v>
      </c>
      <c r="G656">
        <v>-61.311820384331099</v>
      </c>
      <c r="H656">
        <f>(Table2[[#This Row],[1Y Return vs Nifty]]-AVERAGE(Table2[1Y Return vs Nifty]))/_xlfn.STDEV.P(Table2[1Y Return vs Nifty])</f>
        <v>-1.425531148352756</v>
      </c>
      <c r="I656">
        <v>-3.2522975866123001</v>
      </c>
      <c r="J656">
        <f>(Table2[[#This Row],[1M Return vs Nifty]]-AVERAGE(Table2[1M Return vs Nifty]))/_xlfn.STDEV.P(Table2[1M Return vs Nifty])</f>
        <v>-0.18139833111718745</v>
      </c>
      <c r="K656">
        <v>-23.9453715345951</v>
      </c>
      <c r="L656">
        <f>(Table2[[#This Row],[6M Return vs Nifty]]-AVERAGE(Table2[6M Return vs Nifty]))/_xlfn.STDEV.P(Table2[6M Return vs Nifty])</f>
        <v>-0.93306669967880995</v>
      </c>
      <c r="M656">
        <v>-5.6037798309033899</v>
      </c>
      <c r="N656">
        <f>(Table2[[#This Row],[1W Return vs Nifty]]-AVERAGE(Table2[1W Return vs Nifty]))/_xlfn.STDEV.P(Table2[1W Return vs Nifty])</f>
        <v>-0.25925527256554809</v>
      </c>
      <c r="O656">
        <v>80.319999999999993</v>
      </c>
      <c r="P656">
        <v>84.360889778629598</v>
      </c>
      <c r="Q656">
        <v>93.436967399410705</v>
      </c>
      <c r="R656">
        <v>42.332521491646098</v>
      </c>
      <c r="S656" s="1">
        <f>(Table2[[#This Row],[Close Price]]-Table2[[#This Row],[20D EMA]])/Table2[[#This Row],[20D EMA]]</f>
        <v>-2.6145418326693159E-2</v>
      </c>
      <c r="T656" s="1">
        <f>(Table2[[#This Row],[Close Price]]-Table2[[#This Row],[50D EMA]])/Table2[[#This Row],[50D EMA]]</f>
        <v>-7.279308924720726E-2</v>
      </c>
      <c r="U656" s="1">
        <f>(Table2[[#This Row],[Close Price]]-Table2[[#This Row],[200D EMA]])/Table2[[#This Row],[200D EMA]]</f>
        <v>-0.16285810448410035</v>
      </c>
      <c r="V656">
        <v>0.77335063708475404</v>
      </c>
      <c r="W656">
        <v>75</v>
      </c>
      <c r="X656">
        <v>78.95</v>
      </c>
      <c r="Y656">
        <v>72.86</v>
      </c>
      <c r="Z656">
        <v>78.95</v>
      </c>
      <c r="AA656">
        <v>72.86</v>
      </c>
      <c r="AB656">
        <v>87.5</v>
      </c>
      <c r="AC656" s="1">
        <f>(Table2[[#This Row],[Close Price]]/Table2[[#This Row],[Day Low]])-1</f>
        <v>4.2933333333333268E-2</v>
      </c>
      <c r="AD656" s="1">
        <f>(Table2[[#This Row],[Day High]]/Table2[[#This Row],[Close Price]])-1</f>
        <v>9.332651495781219E-3</v>
      </c>
      <c r="AE656" s="1">
        <f>(Table2[[#This Row],[Close Price]]/Table2[[#This Row],[Current Week Low]])-1</f>
        <v>7.3565742519901223E-2</v>
      </c>
      <c r="AF656" s="1">
        <f>(Table2[[#This Row],[Current Week High]]/Table2[[#This Row],[Close Price]])-1</f>
        <v>9.332651495781219E-3</v>
      </c>
      <c r="AG656" s="1">
        <f>(Table2[[#This Row],[Close Price]]/Table2[[#This Row],[Current Month Low]])-1</f>
        <v>7.3565742519901223E-2</v>
      </c>
      <c r="AH656" s="1">
        <f>(Table2[[#This Row],[Current Month High]]/Table2[[#This Row],[Close Price]])-1</f>
        <v>0.11863973408335471</v>
      </c>
      <c r="AI656">
        <v>99.437484019432304</v>
      </c>
      <c r="AJ656">
        <v>7.3565742519901196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-0.12</v>
      </c>
      <c r="AM656" t="s">
        <v>3146</v>
      </c>
      <c r="AN656">
        <v>-5.88</v>
      </c>
      <c r="AO656" t="s">
        <v>3146</v>
      </c>
      <c r="AP656">
        <v>1.8756185252875E-2</v>
      </c>
      <c r="AQ656">
        <f>(Table2[[#This Row],[Sharpe Ratio]]-AVERAGE(Table2[Sharpe Ratio]))/_xlfn.STDEV.P(Table2[Sharpe Ratio])</f>
        <v>-0.45278491033422985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722</v>
      </c>
      <c r="AT656">
        <f>_xlfn.RANK.AVG(Table2[[#This Row],[6M Return vs Nifty Z-Score]],Table2[6M Return vs Nifty Z-Score])</f>
        <v>628</v>
      </c>
      <c r="AU656">
        <f>_xlfn.RANK.AVG(Table2[[#This Row],[Sharpe Ratio Z-Score]],Table2[Sharpe Ratio Z-Score])</f>
        <v>450</v>
      </c>
      <c r="AV656">
        <f>(Table2[[#This Row],[Rank 1Y]]+Table2[[#This Row],[Rank 6M]]+Table2[[#This Row],[Rank Sharpe]])/3</f>
        <v>600</v>
      </c>
    </row>
    <row r="657" spans="1:48" x14ac:dyDescent="0.3">
      <c r="A657" t="s">
        <v>1223</v>
      </c>
      <c r="B657" t="s">
        <v>1224</v>
      </c>
      <c r="C657" t="s">
        <v>3100</v>
      </c>
      <c r="D657" t="s">
        <v>21</v>
      </c>
      <c r="E657">
        <v>9291.5313102599994</v>
      </c>
      <c r="F657">
        <v>451.05</v>
      </c>
      <c r="G657">
        <v>-19.5699268438564</v>
      </c>
      <c r="H657">
        <f>(Table2[[#This Row],[1Y Return vs Nifty]]-AVERAGE(Table2[1Y Return vs Nifty]))/_xlfn.STDEV.P(Table2[1Y Return vs Nifty])</f>
        <v>-0.68236743394447208</v>
      </c>
      <c r="I657">
        <v>-0.25429122245729702</v>
      </c>
      <c r="J657">
        <f>(Table2[[#This Row],[1M Return vs Nifty]]-AVERAGE(Table2[1M Return vs Nifty]))/_xlfn.STDEV.P(Table2[1M Return vs Nifty])</f>
        <v>0.16518904792870132</v>
      </c>
      <c r="K657">
        <v>-17.1153984163155</v>
      </c>
      <c r="L657">
        <f>(Table2[[#This Row],[6M Return vs Nifty]]-AVERAGE(Table2[6M Return vs Nifty]))/_xlfn.STDEV.P(Table2[6M Return vs Nifty])</f>
        <v>-0.68674570091291465</v>
      </c>
      <c r="M657">
        <v>-8.1157917377157904</v>
      </c>
      <c r="N657">
        <f>(Table2[[#This Row],[1W Return vs Nifty]]-AVERAGE(Table2[1W Return vs Nifty]))/_xlfn.STDEV.P(Table2[1W Return vs Nifty])</f>
        <v>-0.80605597800113782</v>
      </c>
      <c r="O657">
        <v>462.29</v>
      </c>
      <c r="P657">
        <v>474.07416946788601</v>
      </c>
      <c r="Q657">
        <v>478.753333942577</v>
      </c>
      <c r="R657">
        <v>40.821294952375297</v>
      </c>
      <c r="S657" s="1">
        <f>(Table2[[#This Row],[Close Price]]-Table2[[#This Row],[20D EMA]])/Table2[[#This Row],[20D EMA]]</f>
        <v>-2.4313742456034109E-2</v>
      </c>
      <c r="T657" s="1">
        <f>(Table2[[#This Row],[Close Price]]-Table2[[#This Row],[50D EMA]])/Table2[[#This Row],[50D EMA]]</f>
        <v>-4.8566597698687028E-2</v>
      </c>
      <c r="U657" s="1">
        <f>(Table2[[#This Row],[Close Price]]-Table2[[#This Row],[200D EMA]])/Table2[[#This Row],[200D EMA]]</f>
        <v>-5.7865568714556052E-2</v>
      </c>
      <c r="V657">
        <v>1.12869444751528</v>
      </c>
      <c r="W657">
        <v>440.55</v>
      </c>
      <c r="X657">
        <v>455</v>
      </c>
      <c r="Y657">
        <v>440.55</v>
      </c>
      <c r="Z657">
        <v>455</v>
      </c>
      <c r="AA657">
        <v>440.55</v>
      </c>
      <c r="AB657">
        <v>493.45</v>
      </c>
      <c r="AC657" s="1">
        <f>(Table2[[#This Row],[Close Price]]/Table2[[#This Row],[Day Low]])-1</f>
        <v>2.3833844058563258E-2</v>
      </c>
      <c r="AD657" s="1">
        <f>(Table2[[#This Row],[Day High]]/Table2[[#This Row],[Close Price]])-1</f>
        <v>8.7573439751689186E-3</v>
      </c>
      <c r="AE657" s="1">
        <f>(Table2[[#This Row],[Close Price]]/Table2[[#This Row],[Current Week Low]])-1</f>
        <v>2.3833844058563258E-2</v>
      </c>
      <c r="AF657" s="1">
        <f>(Table2[[#This Row],[Current Week High]]/Table2[[#This Row],[Close Price]])-1</f>
        <v>8.7573439751689186E-3</v>
      </c>
      <c r="AG657" s="1">
        <f>(Table2[[#This Row],[Close Price]]/Table2[[#This Row],[Current Month Low]])-1</f>
        <v>2.3833844058563258E-2</v>
      </c>
      <c r="AH657" s="1">
        <f>(Table2[[#This Row],[Current Month High]]/Table2[[#This Row],[Close Price]])-1</f>
        <v>9.4002882163839896E-2</v>
      </c>
      <c r="AI657">
        <v>27.480323689169701</v>
      </c>
      <c r="AJ657">
        <v>14.132085020242901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>
        <v>0</v>
      </c>
      <c r="AN657">
        <v>-2.17</v>
      </c>
      <c r="AO657" t="s">
        <v>3146</v>
      </c>
      <c r="AP657">
        <v>-8.6713190254531003E-2</v>
      </c>
      <c r="AQ657">
        <f>(Table2[[#This Row],[Sharpe Ratio]]-AVERAGE(Table2[Sharpe Ratio]))/_xlfn.STDEV.P(Table2[Sharpe Ratio])</f>
        <v>-1.7063645299294674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548</v>
      </c>
      <c r="AT657">
        <f>_xlfn.RANK.AVG(Table2[[#This Row],[6M Return vs Nifty Z-Score]],Table2[6M Return vs Nifty Z-Score])</f>
        <v>553</v>
      </c>
      <c r="AU657">
        <f>_xlfn.RANK.AVG(Table2[[#This Row],[Sharpe Ratio Z-Score]],Table2[Sharpe Ratio Z-Score])</f>
        <v>700</v>
      </c>
      <c r="AV657">
        <f>(Table2[[#This Row],[Rank 1Y]]+Table2[[#This Row],[Rank 6M]]+Table2[[#This Row],[Rank Sharpe]])/3</f>
        <v>600.33333333333337</v>
      </c>
    </row>
    <row r="658" spans="1:48" x14ac:dyDescent="0.3">
      <c r="A658" t="s">
        <v>2070</v>
      </c>
      <c r="B658" t="s">
        <v>2071</v>
      </c>
      <c r="C658" t="s">
        <v>3110</v>
      </c>
      <c r="D658" t="s">
        <v>449</v>
      </c>
      <c r="E658">
        <v>2952.6229741799998</v>
      </c>
      <c r="F658">
        <v>409.8</v>
      </c>
      <c r="G658">
        <v>-11.434604912117701</v>
      </c>
      <c r="H658">
        <f>(Table2[[#This Row],[1Y Return vs Nifty]]-AVERAGE(Table2[1Y Return vs Nifty]))/_xlfn.STDEV.P(Table2[1Y Return vs Nifty])</f>
        <v>-0.5375279081851585</v>
      </c>
      <c r="I658">
        <v>-9.2883847176799001</v>
      </c>
      <c r="J658">
        <f>(Table2[[#This Row],[1M Return vs Nifty]]-AVERAGE(Table2[1M Return vs Nifty]))/_xlfn.STDEV.P(Table2[1M Return vs Nifty])</f>
        <v>-0.87920592868010428</v>
      </c>
      <c r="K658">
        <v>-21.9514171682852</v>
      </c>
      <c r="L658">
        <f>(Table2[[#This Row],[6M Return vs Nifty]]-AVERAGE(Table2[6M Return vs Nifty]))/_xlfn.STDEV.P(Table2[6M Return vs Nifty])</f>
        <v>-0.86115531401192336</v>
      </c>
      <c r="M658">
        <v>-16.543463563335099</v>
      </c>
      <c r="N658">
        <f>(Table2[[#This Row],[1W Return vs Nifty]]-AVERAGE(Table2[1W Return vs Nifty]))/_xlfn.STDEV.P(Table2[1W Return vs Nifty])</f>
        <v>-2.6405444559144042</v>
      </c>
      <c r="O658">
        <v>460.91</v>
      </c>
      <c r="P658">
        <v>476.25018915241202</v>
      </c>
      <c r="Q658">
        <v>462.02098583656402</v>
      </c>
      <c r="R658">
        <v>15.091077435040001</v>
      </c>
      <c r="S658" s="1">
        <f>(Table2[[#This Row],[Close Price]]-Table2[[#This Row],[20D EMA]])/Table2[[#This Row],[20D EMA]]</f>
        <v>-0.11088932763446228</v>
      </c>
      <c r="T658" s="1">
        <f>(Table2[[#This Row],[Close Price]]-Table2[[#This Row],[50D EMA]])/Table2[[#This Row],[50D EMA]]</f>
        <v>-0.1395279008091822</v>
      </c>
      <c r="U658" s="1">
        <f>(Table2[[#This Row],[Close Price]]-Table2[[#This Row],[200D EMA]])/Table2[[#This Row],[200D EMA]]</f>
        <v>-0.1130273027360639</v>
      </c>
      <c r="V658">
        <v>1.2864957571845801</v>
      </c>
      <c r="W658">
        <v>407.5</v>
      </c>
      <c r="X658">
        <v>419.6</v>
      </c>
      <c r="Y658">
        <v>405.6</v>
      </c>
      <c r="Z658">
        <v>429.95</v>
      </c>
      <c r="AA658">
        <v>405.6</v>
      </c>
      <c r="AB658">
        <v>512.35</v>
      </c>
      <c r="AC658" s="1">
        <f>(Table2[[#This Row],[Close Price]]/Table2[[#This Row],[Day Low]])-1</f>
        <v>5.6441717791411161E-3</v>
      </c>
      <c r="AD658" s="1">
        <f>(Table2[[#This Row],[Day High]]/Table2[[#This Row],[Close Price]])-1</f>
        <v>2.3914104441190798E-2</v>
      </c>
      <c r="AE658" s="1">
        <f>(Table2[[#This Row],[Close Price]]/Table2[[#This Row],[Current Week Low]])-1</f>
        <v>1.0355029585798814E-2</v>
      </c>
      <c r="AF658" s="1">
        <f>(Table2[[#This Row],[Current Week High]]/Table2[[#This Row],[Close Price]])-1</f>
        <v>4.9170326988774882E-2</v>
      </c>
      <c r="AG658" s="1">
        <f>(Table2[[#This Row],[Close Price]]/Table2[[#This Row],[Current Month Low]])-1</f>
        <v>1.0355029585798814E-2</v>
      </c>
      <c r="AH658" s="1">
        <f>(Table2[[#This Row],[Current Month High]]/Table2[[#This Row],[Close Price]])-1</f>
        <v>0.25024402147388969</v>
      </c>
      <c r="AI658">
        <v>35.358711566617799</v>
      </c>
      <c r="AJ658">
        <v>17.741703778192701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-0.12</v>
      </c>
      <c r="AM658" t="s">
        <v>3146</v>
      </c>
      <c r="AN658">
        <v>-18.16</v>
      </c>
      <c r="AO658" t="s">
        <v>3146</v>
      </c>
      <c r="AP658">
        <v>-8.8320505363827004E-2</v>
      </c>
      <c r="AQ658">
        <f>(Table2[[#This Row],[Sharpe Ratio]]-AVERAGE(Table2[Sharpe Ratio]))/_xlfn.STDEV.P(Table2[Sharpe Ratio])</f>
        <v>-1.7254686296132609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495</v>
      </c>
      <c r="AT658">
        <f>_xlfn.RANK.AVG(Table2[[#This Row],[6M Return vs Nifty Z-Score]],Table2[6M Return vs Nifty Z-Score])</f>
        <v>603</v>
      </c>
      <c r="AU658">
        <f>_xlfn.RANK.AVG(Table2[[#This Row],[Sharpe Ratio Z-Score]],Table2[Sharpe Ratio Z-Score])</f>
        <v>703</v>
      </c>
      <c r="AV658">
        <f>(Table2[[#This Row],[Rank 1Y]]+Table2[[#This Row],[Rank 6M]]+Table2[[#This Row],[Rank Sharpe]])/3</f>
        <v>600.33333333333337</v>
      </c>
    </row>
    <row r="659" spans="1:48" x14ac:dyDescent="0.3">
      <c r="A659" t="s">
        <v>126</v>
      </c>
      <c r="B659" t="s">
        <v>127</v>
      </c>
      <c r="C659" t="s">
        <v>3103</v>
      </c>
      <c r="D659" t="s">
        <v>128</v>
      </c>
      <c r="E659">
        <v>218612.9944584</v>
      </c>
      <c r="F659">
        <v>2267.4</v>
      </c>
      <c r="G659">
        <v>-34.649540100224101</v>
      </c>
      <c r="H659">
        <f>(Table2[[#This Row],[1Y Return vs Nifty]]-AVERAGE(Table2[1Y Return vs Nifty]))/_xlfn.STDEV.P(Table2[1Y Return vs Nifty])</f>
        <v>-0.95084163214001416</v>
      </c>
      <c r="I659">
        <v>-10.2042413753285</v>
      </c>
      <c r="J659">
        <f>(Table2[[#This Row],[1M Return vs Nifty]]-AVERAGE(Table2[1M Return vs Nifty]))/_xlfn.STDEV.P(Table2[1M Return vs Nifty])</f>
        <v>-0.98508440924351126</v>
      </c>
      <c r="K659">
        <v>-17.711038507159401</v>
      </c>
      <c r="L659">
        <f>(Table2[[#This Row],[6M Return vs Nifty]]-AVERAGE(Table2[6M Return vs Nifty]))/_xlfn.STDEV.P(Table2[6M Return vs Nifty])</f>
        <v>-0.70822728796177192</v>
      </c>
      <c r="M659">
        <v>-3.4783027800236299</v>
      </c>
      <c r="N659">
        <f>(Table2[[#This Row],[1W Return vs Nifty]]-AVERAGE(Table2[1W Return vs Nifty]))/_xlfn.STDEV.P(Table2[1W Return vs Nifty])</f>
        <v>0.20340668682101806</v>
      </c>
      <c r="O659">
        <v>2410.16</v>
      </c>
      <c r="P659">
        <v>2488.0519278688498</v>
      </c>
      <c r="Q659">
        <v>2488.8588664756498</v>
      </c>
      <c r="R659">
        <v>13.9058591655402</v>
      </c>
      <c r="S659" s="1">
        <f>(Table2[[#This Row],[Close Price]]-Table2[[#This Row],[20D EMA]])/Table2[[#This Row],[20D EMA]]</f>
        <v>-5.9232582069240119E-2</v>
      </c>
      <c r="T659" s="1">
        <f>(Table2[[#This Row],[Close Price]]-Table2[[#This Row],[50D EMA]])/Table2[[#This Row],[50D EMA]]</f>
        <v>-8.8684615219365603E-2</v>
      </c>
      <c r="U659" s="1">
        <f>(Table2[[#This Row],[Close Price]]-Table2[[#This Row],[200D EMA]])/Table2[[#This Row],[200D EMA]]</f>
        <v>-8.8980082180893899E-2</v>
      </c>
      <c r="V659">
        <v>1.30178157201177</v>
      </c>
      <c r="W659">
        <v>2260.75</v>
      </c>
      <c r="X659">
        <v>2285.8000000000002</v>
      </c>
      <c r="Y659">
        <v>2256.0500000000002</v>
      </c>
      <c r="Z659">
        <v>2319</v>
      </c>
      <c r="AA659">
        <v>2216</v>
      </c>
      <c r="AB659">
        <v>2710</v>
      </c>
      <c r="AC659" s="1">
        <f>(Table2[[#This Row],[Close Price]]/Table2[[#This Row],[Day Low]])-1</f>
        <v>2.9415017140330679E-3</v>
      </c>
      <c r="AD659" s="1">
        <f>(Table2[[#This Row],[Day High]]/Table2[[#This Row],[Close Price]])-1</f>
        <v>8.1150216106553597E-3</v>
      </c>
      <c r="AE659" s="1">
        <f>(Table2[[#This Row],[Close Price]]/Table2[[#This Row],[Current Week Low]])-1</f>
        <v>5.0309168679771865E-3</v>
      </c>
      <c r="AF659" s="1">
        <f>(Table2[[#This Row],[Current Week High]]/Table2[[#This Row],[Close Price]])-1</f>
        <v>2.2757343212490122E-2</v>
      </c>
      <c r="AG659" s="1">
        <f>(Table2[[#This Row],[Close Price]]/Table2[[#This Row],[Current Month Low]])-1</f>
        <v>2.3194945848375559E-2</v>
      </c>
      <c r="AH659" s="1">
        <f>(Table2[[#This Row],[Current Month High]]/Table2[[#This Row],[Close Price]])-1</f>
        <v>0.19520155243891679</v>
      </c>
      <c r="AI659">
        <v>22.519184969568599</v>
      </c>
      <c r="AJ659">
        <v>2.3194945848375501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-0.05</v>
      </c>
      <c r="AM659" t="s">
        <v>3146</v>
      </c>
      <c r="AN659">
        <v>-9.73</v>
      </c>
      <c r="AO659" t="s">
        <v>3146</v>
      </c>
      <c r="AP659">
        <v>-2.0854627265548001E-2</v>
      </c>
      <c r="AQ659">
        <f>(Table2[[#This Row],[Sharpe Ratio]]-AVERAGE(Table2[Sharpe Ratio]))/_xlfn.STDEV.P(Table2[Sharpe Ratio])</f>
        <v>-0.92358799464012109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643</v>
      </c>
      <c r="AT659">
        <f>_xlfn.RANK.AVG(Table2[[#This Row],[6M Return vs Nifty Z-Score]],Table2[6M Return vs Nifty Z-Score])</f>
        <v>559</v>
      </c>
      <c r="AU659">
        <f>_xlfn.RANK.AVG(Table2[[#This Row],[Sharpe Ratio Z-Score]],Table2[Sharpe Ratio Z-Score])</f>
        <v>600</v>
      </c>
      <c r="AV659">
        <f>(Table2[[#This Row],[Rank 1Y]]+Table2[[#This Row],[Rank 6M]]+Table2[[#This Row],[Rank Sharpe]])/3</f>
        <v>600.66666666666663</v>
      </c>
    </row>
    <row r="660" spans="1:48" x14ac:dyDescent="0.3">
      <c r="A660" t="s">
        <v>937</v>
      </c>
      <c r="B660" t="s">
        <v>938</v>
      </c>
      <c r="C660" t="s">
        <v>3113</v>
      </c>
      <c r="D660" t="s">
        <v>125</v>
      </c>
      <c r="E660">
        <v>15311.31913672</v>
      </c>
      <c r="F660">
        <v>2553.8000000000002</v>
      </c>
      <c r="G660">
        <v>-31.5129714799703</v>
      </c>
      <c r="H660">
        <f>(Table2[[#This Row],[1Y Return vs Nifty]]-AVERAGE(Table2[1Y Return vs Nifty]))/_xlfn.STDEV.P(Table2[1Y Return vs Nifty])</f>
        <v>-0.89499883756089271</v>
      </c>
      <c r="I660">
        <v>-7.0144566316078603</v>
      </c>
      <c r="J660">
        <f>(Table2[[#This Row],[1M Return vs Nifty]]-AVERAGE(Table2[1M Return vs Nifty]))/_xlfn.STDEV.P(Table2[1M Return vs Nifty])</f>
        <v>-0.61632630810509093</v>
      </c>
      <c r="K660">
        <v>-10.7003776882111</v>
      </c>
      <c r="L660">
        <f>(Table2[[#This Row],[6M Return vs Nifty]]-AVERAGE(Table2[6M Return vs Nifty]))/_xlfn.STDEV.P(Table2[6M Return vs Nifty])</f>
        <v>-0.45538983969854119</v>
      </c>
      <c r="M660">
        <v>-0.10521947090692201</v>
      </c>
      <c r="N660">
        <f>(Table2[[#This Row],[1W Return vs Nifty]]-AVERAGE(Table2[1W Return vs Nifty]))/_xlfn.STDEV.P(Table2[1W Return vs Nifty])</f>
        <v>0.9376406002495864</v>
      </c>
      <c r="O660">
        <v>2744.61</v>
      </c>
      <c r="P660">
        <v>2841.46306236793</v>
      </c>
      <c r="Q660">
        <v>2781.5773956063799</v>
      </c>
      <c r="R660">
        <v>33.856698341165099</v>
      </c>
      <c r="S660" s="1">
        <f>(Table2[[#This Row],[Close Price]]-Table2[[#This Row],[20D EMA]])/Table2[[#This Row],[20D EMA]]</f>
        <v>-6.9521717110992073E-2</v>
      </c>
      <c r="T660" s="1">
        <f>(Table2[[#This Row],[Close Price]]-Table2[[#This Row],[50D EMA]])/Table2[[#This Row],[50D EMA]]</f>
        <v>-0.10123765681761357</v>
      </c>
      <c r="U660" s="1">
        <f>(Table2[[#This Row],[Close Price]]-Table2[[#This Row],[200D EMA]])/Table2[[#This Row],[200D EMA]]</f>
        <v>-8.1887851104256115E-2</v>
      </c>
      <c r="V660">
        <v>2.2419243980808501</v>
      </c>
      <c r="W660">
        <v>2486.75</v>
      </c>
      <c r="X660">
        <v>2576.85</v>
      </c>
      <c r="Y660">
        <v>2401</v>
      </c>
      <c r="Z660">
        <v>2576.85</v>
      </c>
      <c r="AA660">
        <v>2401</v>
      </c>
      <c r="AB660">
        <v>3127.6</v>
      </c>
      <c r="AC660" s="1">
        <f>(Table2[[#This Row],[Close Price]]/Table2[[#This Row],[Day Low]])-1</f>
        <v>2.696290338795615E-2</v>
      </c>
      <c r="AD660" s="1">
        <f>(Table2[[#This Row],[Day High]]/Table2[[#This Row],[Close Price]])-1</f>
        <v>9.0257655258829672E-3</v>
      </c>
      <c r="AE660" s="1">
        <f>(Table2[[#This Row],[Close Price]]/Table2[[#This Row],[Current Week Low]])-1</f>
        <v>6.3640149937526092E-2</v>
      </c>
      <c r="AF660" s="1">
        <f>(Table2[[#This Row],[Current Week High]]/Table2[[#This Row],[Close Price]])-1</f>
        <v>9.0257655258829672E-3</v>
      </c>
      <c r="AG660" s="1">
        <f>(Table2[[#This Row],[Close Price]]/Table2[[#This Row],[Current Month Low]])-1</f>
        <v>6.3640149937526092E-2</v>
      </c>
      <c r="AH660" s="1">
        <f>(Table2[[#This Row],[Current Month High]]/Table2[[#This Row],[Close Price]])-1</f>
        <v>0.22468478345994192</v>
      </c>
      <c r="AI660">
        <v>25.240817605137401</v>
      </c>
      <c r="AJ660">
        <v>14.520179372197299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-0.15</v>
      </c>
      <c r="AM660" t="s">
        <v>3146</v>
      </c>
      <c r="AN660">
        <v>-15.2</v>
      </c>
      <c r="AO660" t="s">
        <v>3146</v>
      </c>
      <c r="AP660">
        <v>-8.0242023179133995E-2</v>
      </c>
      <c r="AQ660">
        <f>(Table2[[#This Row],[Sharpe Ratio]]-AVERAGE(Table2[Sharpe Ratio]))/_xlfn.STDEV.P(Table2[Sharpe Ratio])</f>
        <v>-1.6294500405652654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624</v>
      </c>
      <c r="AT660">
        <f>_xlfn.RANK.AVG(Table2[[#This Row],[6M Return vs Nifty Z-Score]],Table2[6M Return vs Nifty Z-Score])</f>
        <v>487</v>
      </c>
      <c r="AU660">
        <f>_xlfn.RANK.AVG(Table2[[#This Row],[Sharpe Ratio Z-Score]],Table2[Sharpe Ratio Z-Score])</f>
        <v>692</v>
      </c>
      <c r="AV660">
        <f>(Table2[[#This Row],[Rank 1Y]]+Table2[[#This Row],[Rank 6M]]+Table2[[#This Row],[Rank Sharpe]])/3</f>
        <v>601</v>
      </c>
    </row>
    <row r="661" spans="1:48" x14ac:dyDescent="0.3">
      <c r="A661" t="s">
        <v>109</v>
      </c>
      <c r="B661" t="s">
        <v>110</v>
      </c>
      <c r="C661" t="s">
        <v>3113</v>
      </c>
      <c r="D661" t="s">
        <v>111</v>
      </c>
      <c r="E661">
        <v>258025.42245802001</v>
      </c>
      <c r="F661">
        <v>3965.15</v>
      </c>
      <c r="G661">
        <v>-19.719407711379201</v>
      </c>
      <c r="H661">
        <f>(Table2[[#This Row],[1Y Return vs Nifty]]-AVERAGE(Table2[1Y Return vs Nifty]))/_xlfn.STDEV.P(Table2[1Y Return vs Nifty])</f>
        <v>-0.68502875922990747</v>
      </c>
      <c r="I661">
        <v>-15.574589746140999</v>
      </c>
      <c r="J661">
        <f>(Table2[[#This Row],[1M Return vs Nifty]]-AVERAGE(Table2[1M Return vs Nifty]))/_xlfn.STDEV.P(Table2[1M Return vs Nifty])</f>
        <v>-1.6059286438180014</v>
      </c>
      <c r="K661">
        <v>-19.620095882750199</v>
      </c>
      <c r="L661">
        <f>(Table2[[#This Row],[6M Return vs Nifty]]-AVERAGE(Table2[6M Return vs Nifty]))/_xlfn.STDEV.P(Table2[6M Return vs Nifty])</f>
        <v>-0.77707688829158594</v>
      </c>
      <c r="M661">
        <v>-0.26237860000405999</v>
      </c>
      <c r="N661">
        <f>(Table2[[#This Row],[1W Return vs Nifty]]-AVERAGE(Table2[1W Return vs Nifty]))/_xlfn.STDEV.P(Table2[1W Return vs Nifty])</f>
        <v>0.90343107981582227</v>
      </c>
      <c r="O661">
        <v>4306.28</v>
      </c>
      <c r="P661">
        <v>4630.5083960941402</v>
      </c>
      <c r="Q661">
        <v>4566.9644041455604</v>
      </c>
      <c r="R661">
        <v>25.9141478627586</v>
      </c>
      <c r="S661" s="1">
        <f>(Table2[[#This Row],[Close Price]]-Table2[[#This Row],[20D EMA]])/Table2[[#This Row],[20D EMA]]</f>
        <v>-7.9216864672060266E-2</v>
      </c>
      <c r="T661" s="1">
        <f>(Table2[[#This Row],[Close Price]]-Table2[[#This Row],[50D EMA]])/Table2[[#This Row],[50D EMA]]</f>
        <v>-0.14369013921999874</v>
      </c>
      <c r="U661" s="1">
        <f>(Table2[[#This Row],[Close Price]]-Table2[[#This Row],[200D EMA]])/Table2[[#This Row],[200D EMA]]</f>
        <v>-0.13177558458727567</v>
      </c>
      <c r="V661">
        <v>1.0501888670085899</v>
      </c>
      <c r="W661">
        <v>3940.2</v>
      </c>
      <c r="X661">
        <v>4010</v>
      </c>
      <c r="Y661">
        <v>3940.2</v>
      </c>
      <c r="Z661">
        <v>4094.3</v>
      </c>
      <c r="AA661">
        <v>3940.2</v>
      </c>
      <c r="AB661">
        <v>5138</v>
      </c>
      <c r="AC661" s="1">
        <f>(Table2[[#This Row],[Close Price]]/Table2[[#This Row],[Day Low]])-1</f>
        <v>6.3321658799047054E-3</v>
      </c>
      <c r="AD661" s="1">
        <f>(Table2[[#This Row],[Day High]]/Table2[[#This Row],[Close Price]])-1</f>
        <v>1.1311047501355587E-2</v>
      </c>
      <c r="AE661" s="1">
        <f>(Table2[[#This Row],[Close Price]]/Table2[[#This Row],[Current Week Low]])-1</f>
        <v>6.3321658799047054E-3</v>
      </c>
      <c r="AF661" s="1">
        <f>(Table2[[#This Row],[Current Week High]]/Table2[[#This Row],[Close Price]])-1</f>
        <v>3.2571277253067299E-2</v>
      </c>
      <c r="AG661" s="1">
        <f>(Table2[[#This Row],[Close Price]]/Table2[[#This Row],[Current Month Low]])-1</f>
        <v>6.3321658799047054E-3</v>
      </c>
      <c r="AH661" s="1">
        <f>(Table2[[#This Row],[Current Month High]]/Table2[[#This Row],[Close Price]])-1</f>
        <v>0.2957895665989938</v>
      </c>
      <c r="AI661">
        <v>38.326418924883001</v>
      </c>
      <c r="AJ661">
        <v>9.5345303867403199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-0.19</v>
      </c>
      <c r="AM661" t="s">
        <v>3146</v>
      </c>
      <c r="AN661">
        <v>-13.29</v>
      </c>
      <c r="AO661" t="s">
        <v>3146</v>
      </c>
      <c r="AP661">
        <v>-6.4313726113823994E-2</v>
      </c>
      <c r="AQ661">
        <f>(Table2[[#This Row],[Sharpe Ratio]]-AVERAGE(Table2[Sharpe Ratio]))/_xlfn.STDEV.P(Table2[Sharpe Ratio])</f>
        <v>-1.4401307383519972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549</v>
      </c>
      <c r="AT661">
        <f>_xlfn.RANK.AVG(Table2[[#This Row],[6M Return vs Nifty Z-Score]],Table2[6M Return vs Nifty Z-Score])</f>
        <v>580</v>
      </c>
      <c r="AU661">
        <f>_xlfn.RANK.AVG(Table2[[#This Row],[Sharpe Ratio Z-Score]],Table2[Sharpe Ratio Z-Score])</f>
        <v>679</v>
      </c>
      <c r="AV661">
        <f>(Table2[[#This Row],[Rank 1Y]]+Table2[[#This Row],[Rank 6M]]+Table2[[#This Row],[Rank Sharpe]])/3</f>
        <v>602.66666666666663</v>
      </c>
    </row>
    <row r="662" spans="1:48" x14ac:dyDescent="0.3">
      <c r="A662" t="s">
        <v>666</v>
      </c>
      <c r="B662" t="s">
        <v>667</v>
      </c>
      <c r="C662" t="s">
        <v>3105</v>
      </c>
      <c r="D662" t="s">
        <v>51</v>
      </c>
      <c r="E662">
        <v>26778.745056420001</v>
      </c>
      <c r="F662">
        <v>1625.4</v>
      </c>
      <c r="G662">
        <v>-22.508985114324101</v>
      </c>
      <c r="H662">
        <f>(Table2[[#This Row],[1Y Return vs Nifty]]-AVERAGE(Table2[1Y Return vs Nifty]))/_xlfn.STDEV.P(Table2[1Y Return vs Nifty])</f>
        <v>-0.73469379664350176</v>
      </c>
      <c r="I662">
        <v>-2.9066309426141199</v>
      </c>
      <c r="J662">
        <f>(Table2[[#This Row],[1M Return vs Nifty]]-AVERAGE(Table2[1M Return vs Nifty]))/_xlfn.STDEV.P(Table2[1M Return vs Nifty])</f>
        <v>-0.14143720975356266</v>
      </c>
      <c r="K662">
        <v>-14.058392127462</v>
      </c>
      <c r="L662">
        <f>(Table2[[#This Row],[6M Return vs Nifty]]-AVERAGE(Table2[6M Return vs Nifty]))/_xlfn.STDEV.P(Table2[6M Return vs Nifty])</f>
        <v>-0.57649565610839115</v>
      </c>
      <c r="M662">
        <v>-3.7132827146143401</v>
      </c>
      <c r="N662">
        <f>(Table2[[#This Row],[1W Return vs Nifty]]-AVERAGE(Table2[1W Return vs Nifty]))/_xlfn.STDEV.P(Table2[1W Return vs Nifty])</f>
        <v>0.1522575685987036</v>
      </c>
      <c r="O662">
        <v>1680.62</v>
      </c>
      <c r="P662">
        <v>1766.2984727528701</v>
      </c>
      <c r="Q662">
        <v>1808.89711183861</v>
      </c>
      <c r="R662">
        <v>38.643854052005203</v>
      </c>
      <c r="S662" s="1">
        <f>(Table2[[#This Row],[Close Price]]-Table2[[#This Row],[20D EMA]])/Table2[[#This Row],[20D EMA]]</f>
        <v>-3.2856921850269429E-2</v>
      </c>
      <c r="T662" s="1">
        <f>(Table2[[#This Row],[Close Price]]-Table2[[#This Row],[50D EMA]])/Table2[[#This Row],[50D EMA]]</f>
        <v>-7.9770477598427772E-2</v>
      </c>
      <c r="U662" s="1">
        <f>(Table2[[#This Row],[Close Price]]-Table2[[#This Row],[200D EMA]])/Table2[[#This Row],[200D EMA]]</f>
        <v>-0.10144143115585978</v>
      </c>
      <c r="V662">
        <v>0.67708142838701002</v>
      </c>
      <c r="W662">
        <v>1601.4</v>
      </c>
      <c r="X662">
        <v>1639.9</v>
      </c>
      <c r="Y662">
        <v>1601.4</v>
      </c>
      <c r="Z662">
        <v>1640</v>
      </c>
      <c r="AA662">
        <v>1585.7</v>
      </c>
      <c r="AB662">
        <v>1805</v>
      </c>
      <c r="AC662" s="1">
        <f>(Table2[[#This Row],[Close Price]]/Table2[[#This Row],[Day Low]])-1</f>
        <v>1.4986886474334993E-2</v>
      </c>
      <c r="AD662" s="1">
        <f>(Table2[[#This Row],[Day High]]/Table2[[#This Row],[Close Price]])-1</f>
        <v>8.9208810139043138E-3</v>
      </c>
      <c r="AE662" s="1">
        <f>(Table2[[#This Row],[Close Price]]/Table2[[#This Row],[Current Week Low]])-1</f>
        <v>1.4986886474334993E-2</v>
      </c>
      <c r="AF662" s="1">
        <f>(Table2[[#This Row],[Current Week High]]/Table2[[#This Row],[Close Price]])-1</f>
        <v>8.9824043312414226E-3</v>
      </c>
      <c r="AG662" s="1">
        <f>(Table2[[#This Row],[Close Price]]/Table2[[#This Row],[Current Month Low]])-1</f>
        <v>2.5036261587942255E-2</v>
      </c>
      <c r="AH662" s="1">
        <f>(Table2[[#This Row],[Current Month High]]/Table2[[#This Row],[Close Price]])-1</f>
        <v>0.1104958779377383</v>
      </c>
      <c r="AI662">
        <v>36.640211640211596</v>
      </c>
      <c r="AJ662">
        <v>9.3330642720209802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-0.21</v>
      </c>
      <c r="AM662" t="s">
        <v>3146</v>
      </c>
      <c r="AN662">
        <v>-4.3099999999999996</v>
      </c>
      <c r="AO662" t="s">
        <v>3146</v>
      </c>
      <c r="AP662">
        <v>-0.11438606911235</v>
      </c>
      <c r="AQ662">
        <f>(Table2[[#This Row],[Sharpe Ratio]]-AVERAGE(Table2[Sharpe Ratio]))/_xlfn.STDEV.P(Table2[Sharpe Ratio])</f>
        <v>-2.0352766599652985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567</v>
      </c>
      <c r="AT662">
        <f>_xlfn.RANK.AVG(Table2[[#This Row],[6M Return vs Nifty Z-Score]],Table2[6M Return vs Nifty Z-Score])</f>
        <v>518</v>
      </c>
      <c r="AU662">
        <f>_xlfn.RANK.AVG(Table2[[#This Row],[Sharpe Ratio Z-Score]],Table2[Sharpe Ratio Z-Score])</f>
        <v>723</v>
      </c>
      <c r="AV662">
        <f>(Table2[[#This Row],[Rank 1Y]]+Table2[[#This Row],[Rank 6M]]+Table2[[#This Row],[Rank Sharpe]])/3</f>
        <v>602.66666666666663</v>
      </c>
    </row>
    <row r="663" spans="1:48" x14ac:dyDescent="0.3">
      <c r="A663" t="s">
        <v>353</v>
      </c>
      <c r="B663" t="s">
        <v>354</v>
      </c>
      <c r="C663" t="s">
        <v>3115</v>
      </c>
      <c r="D663" t="s">
        <v>165</v>
      </c>
      <c r="E663">
        <v>67005.349567124998</v>
      </c>
      <c r="F663">
        <v>2260.4499999999998</v>
      </c>
      <c r="G663">
        <v>-24.829631720201899</v>
      </c>
      <c r="H663">
        <f>(Table2[[#This Row],[1Y Return vs Nifty]]-AVERAGE(Table2[1Y Return vs Nifty]))/_xlfn.STDEV.P(Table2[1Y Return vs Nifty])</f>
        <v>-0.77601009078288608</v>
      </c>
      <c r="I663">
        <v>-1.7633202785419</v>
      </c>
      <c r="J663">
        <f>(Table2[[#This Row],[1M Return vs Nifty]]-AVERAGE(Table2[1M Return vs Nifty]))/_xlfn.STDEV.P(Table2[1M Return vs Nifty])</f>
        <v>-9.2636923008432154E-3</v>
      </c>
      <c r="K663">
        <v>-22.307995618781099</v>
      </c>
      <c r="L663">
        <f>(Table2[[#This Row],[6M Return vs Nifty]]-AVERAGE(Table2[6M Return vs Nifty]))/_xlfn.STDEV.P(Table2[6M Return vs Nifty])</f>
        <v>-0.87401521236635049</v>
      </c>
      <c r="M663">
        <v>-8.2192223020010197E-2</v>
      </c>
      <c r="N663">
        <f>(Table2[[#This Row],[1W Return vs Nifty]]-AVERAGE(Table2[1W Return vs Nifty]))/_xlfn.STDEV.P(Table2[1W Return vs Nifty])</f>
        <v>0.94265304280794249</v>
      </c>
      <c r="O663">
        <v>2306.38</v>
      </c>
      <c r="P663">
        <v>2377.5612761938301</v>
      </c>
      <c r="Q663">
        <v>2408.4714178734798</v>
      </c>
      <c r="R663">
        <v>45.508324540683901</v>
      </c>
      <c r="S663" s="1">
        <f>(Table2[[#This Row],[Close Price]]-Table2[[#This Row],[20D EMA]])/Table2[[#This Row],[20D EMA]]</f>
        <v>-1.9914324612596488E-2</v>
      </c>
      <c r="T663" s="1">
        <f>(Table2[[#This Row],[Close Price]]-Table2[[#This Row],[50D EMA]])/Table2[[#This Row],[50D EMA]]</f>
        <v>-4.925689081768287E-2</v>
      </c>
      <c r="U663" s="1">
        <f>(Table2[[#This Row],[Close Price]]-Table2[[#This Row],[200D EMA]])/Table2[[#This Row],[200D EMA]]</f>
        <v>-6.1458656629678039E-2</v>
      </c>
      <c r="V663">
        <v>1.3427416909099401</v>
      </c>
      <c r="W663">
        <v>2226.0500000000002</v>
      </c>
      <c r="X663">
        <v>2275</v>
      </c>
      <c r="Y663">
        <v>2206.9</v>
      </c>
      <c r="Z663">
        <v>2275</v>
      </c>
      <c r="AA663">
        <v>2146.5</v>
      </c>
      <c r="AB663">
        <v>2499.5</v>
      </c>
      <c r="AC663" s="1">
        <f>(Table2[[#This Row],[Close Price]]/Table2[[#This Row],[Day Low]])-1</f>
        <v>1.5453381550279532E-2</v>
      </c>
      <c r="AD663" s="1">
        <f>(Table2[[#This Row],[Day High]]/Table2[[#This Row],[Close Price]])-1</f>
        <v>6.4367714393152031E-3</v>
      </c>
      <c r="AE663" s="1">
        <f>(Table2[[#This Row],[Close Price]]/Table2[[#This Row],[Current Week Low]])-1</f>
        <v>2.4264805836240688E-2</v>
      </c>
      <c r="AF663" s="1">
        <f>(Table2[[#This Row],[Current Week High]]/Table2[[#This Row],[Close Price]])-1</f>
        <v>6.4367714393152031E-3</v>
      </c>
      <c r="AG663" s="1">
        <f>(Table2[[#This Row],[Close Price]]/Table2[[#This Row],[Current Month Low]])-1</f>
        <v>5.3086419753086256E-2</v>
      </c>
      <c r="AH663" s="1">
        <f>(Table2[[#This Row],[Current Month High]]/Table2[[#This Row],[Close Price]])-1</f>
        <v>0.10575327921431588</v>
      </c>
      <c r="AI663">
        <v>19.177597381052401</v>
      </c>
      <c r="AJ663">
        <v>8.2020965966205406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3146</v>
      </c>
      <c r="AN663">
        <v>-3.76</v>
      </c>
      <c r="AO663" t="s">
        <v>3146</v>
      </c>
      <c r="AP663">
        <v>-3.2826413985246002E-2</v>
      </c>
      <c r="AQ663">
        <f>(Table2[[#This Row],[Sharpe Ratio]]-AVERAGE(Table2[Sharpe Ratio]))/_xlfn.STDEV.P(Table2[Sharpe Ratio])</f>
        <v>-1.0658813169410624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579</v>
      </c>
      <c r="AT663">
        <f>_xlfn.RANK.AVG(Table2[[#This Row],[6M Return vs Nifty Z-Score]],Table2[6M Return vs Nifty Z-Score])</f>
        <v>610</v>
      </c>
      <c r="AU663">
        <f>_xlfn.RANK.AVG(Table2[[#This Row],[Sharpe Ratio Z-Score]],Table2[Sharpe Ratio Z-Score])</f>
        <v>627</v>
      </c>
      <c r="AV663">
        <f>(Table2[[#This Row],[Rank 1Y]]+Table2[[#This Row],[Rank 6M]]+Table2[[#This Row],[Rank Sharpe]])/3</f>
        <v>605.33333333333337</v>
      </c>
    </row>
    <row r="664" spans="1:48" x14ac:dyDescent="0.3">
      <c r="A664" t="s">
        <v>1567</v>
      </c>
      <c r="B664" t="s">
        <v>1568</v>
      </c>
      <c r="C664" t="s">
        <v>3113</v>
      </c>
      <c r="D664" t="s">
        <v>454</v>
      </c>
      <c r="E664">
        <v>5938.8278806400003</v>
      </c>
      <c r="F664">
        <v>1099.5999999999999</v>
      </c>
      <c r="G664">
        <v>-40.457292514811897</v>
      </c>
      <c r="H664">
        <f>(Table2[[#This Row],[1Y Return vs Nifty]]-AVERAGE(Table2[1Y Return vs Nifty]))/_xlfn.STDEV.P(Table2[1Y Return vs Nifty])</f>
        <v>-1.054241609733356</v>
      </c>
      <c r="I664">
        <v>-9.4573769987977805</v>
      </c>
      <c r="J664">
        <f>(Table2[[#This Row],[1M Return vs Nifty]]-AVERAGE(Table2[1M Return vs Nifty]))/_xlfn.STDEV.P(Table2[1M Return vs Nifty])</f>
        <v>-0.89874244217517829</v>
      </c>
      <c r="K664">
        <v>-10.458152698733199</v>
      </c>
      <c r="L664">
        <f>(Table2[[#This Row],[6M Return vs Nifty]]-AVERAGE(Table2[6M Return vs Nifty]))/_xlfn.STDEV.P(Table2[6M Return vs Nifty])</f>
        <v>-0.44665406573560001</v>
      </c>
      <c r="M664">
        <v>-4.7667300613620496</v>
      </c>
      <c r="N664">
        <f>(Table2[[#This Row],[1W Return vs Nifty]]-AVERAGE(Table2[1W Return vs Nifty]))/_xlfn.STDEV.P(Table2[1W Return vs Nifty])</f>
        <v>-7.7050959270434372E-2</v>
      </c>
      <c r="O664">
        <v>1221.2</v>
      </c>
      <c r="P664">
        <v>1217.91232960862</v>
      </c>
      <c r="Q664">
        <v>1162.38360858392</v>
      </c>
      <c r="R664">
        <v>10.384060421729799</v>
      </c>
      <c r="S664" s="1">
        <f>(Table2[[#This Row],[Close Price]]-Table2[[#This Row],[20D EMA]])/Table2[[#This Row],[20D EMA]]</f>
        <v>-9.9574189321978493E-2</v>
      </c>
      <c r="T664" s="1">
        <f>(Table2[[#This Row],[Close Price]]-Table2[[#This Row],[50D EMA]])/Table2[[#This Row],[50D EMA]]</f>
        <v>-9.7143551906269082E-2</v>
      </c>
      <c r="U664" s="1">
        <f>(Table2[[#This Row],[Close Price]]-Table2[[#This Row],[200D EMA]])/Table2[[#This Row],[200D EMA]]</f>
        <v>-5.4012813085351899E-2</v>
      </c>
      <c r="V664">
        <v>1.21784898504706</v>
      </c>
      <c r="W664">
        <v>1077.5</v>
      </c>
      <c r="X664">
        <v>1150</v>
      </c>
      <c r="Y664">
        <v>1061.3</v>
      </c>
      <c r="Z664">
        <v>1180.4000000000001</v>
      </c>
      <c r="AA664">
        <v>1061.3</v>
      </c>
      <c r="AB664">
        <v>1400.05</v>
      </c>
      <c r="AC664" s="1">
        <f>(Table2[[#This Row],[Close Price]]/Table2[[#This Row],[Day Low]])-1</f>
        <v>2.0510440835266763E-2</v>
      </c>
      <c r="AD664" s="1">
        <f>(Table2[[#This Row],[Day High]]/Table2[[#This Row],[Close Price]])-1</f>
        <v>4.5834849036013203E-2</v>
      </c>
      <c r="AE664" s="1">
        <f>(Table2[[#This Row],[Close Price]]/Table2[[#This Row],[Current Week Low]])-1</f>
        <v>3.6087816828417996E-2</v>
      </c>
      <c r="AF664" s="1">
        <f>(Table2[[#This Row],[Current Week High]]/Table2[[#This Row],[Close Price]])-1</f>
        <v>7.3481265914878247E-2</v>
      </c>
      <c r="AG664" s="1">
        <f>(Table2[[#This Row],[Close Price]]/Table2[[#This Row],[Current Month Low]])-1</f>
        <v>3.6087816828417996E-2</v>
      </c>
      <c r="AH664" s="1">
        <f>(Table2[[#This Row],[Current Month High]]/Table2[[#This Row],[Close Price]])-1</f>
        <v>0.27323572208075664</v>
      </c>
      <c r="AI664">
        <v>28.028373954165101</v>
      </c>
      <c r="AJ664">
        <v>17.818493517625601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</v>
      </c>
      <c r="AM664" t="s">
        <v>3145</v>
      </c>
      <c r="AN664">
        <v>-12.97</v>
      </c>
      <c r="AO664" t="s">
        <v>3146</v>
      </c>
      <c r="AP664">
        <v>-5.3089341072438997E-2</v>
      </c>
      <c r="AQ664">
        <f>(Table2[[#This Row],[Sharpe Ratio]]-AVERAGE(Table2[Sharpe Ratio]))/_xlfn.STDEV.P(Table2[Sharpe Ratio])</f>
        <v>-1.3067208242164778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-3.7834099011310469</v>
      </c>
      <c r="AS664">
        <f>_xlfn.RANK.AVG(Table2[[#This Row],[1Y Return vs Nifty Z-Score]],Table2[1Y Return vs Nifty Z-Score])</f>
        <v>669</v>
      </c>
      <c r="AT664">
        <f>_xlfn.RANK.AVG(Table2[[#This Row],[6M Return vs Nifty Z-Score]],Table2[6M Return vs Nifty Z-Score])</f>
        <v>481</v>
      </c>
      <c r="AU664">
        <f>_xlfn.RANK.AVG(Table2[[#This Row],[Sharpe Ratio Z-Score]],Table2[Sharpe Ratio Z-Score])</f>
        <v>667</v>
      </c>
      <c r="AV664">
        <f>(Table2[[#This Row],[Rank 1Y]]+Table2[[#This Row],[Rank 6M]]+Table2[[#This Row],[Rank Sharpe]])/3</f>
        <v>605.66666666666663</v>
      </c>
    </row>
    <row r="665" spans="1:48" x14ac:dyDescent="0.3">
      <c r="A665" t="s">
        <v>1525</v>
      </c>
      <c r="B665" t="s">
        <v>1526</v>
      </c>
      <c r="C665" t="s">
        <v>3103</v>
      </c>
      <c r="D665" t="s">
        <v>371</v>
      </c>
      <c r="E665">
        <v>6392.89468356</v>
      </c>
      <c r="F665">
        <v>279.3</v>
      </c>
      <c r="G665">
        <v>-52.864817997391299</v>
      </c>
      <c r="H665">
        <f>(Table2[[#This Row],[1Y Return vs Nifty]]-AVERAGE(Table2[1Y Return vs Nifty]))/_xlfn.STDEV.P(Table2[1Y Return vs Nifty])</f>
        <v>-1.2751425306584752</v>
      </c>
      <c r="I665">
        <v>-4.14654121755279</v>
      </c>
      <c r="J665">
        <f>(Table2[[#This Row],[1M Return vs Nifty]]-AVERAGE(Table2[1M Return vs Nifty]))/_xlfn.STDEV.P(Table2[1M Return vs Nifty])</f>
        <v>-0.28477821715805623</v>
      </c>
      <c r="K665">
        <v>-14.012494375911499</v>
      </c>
      <c r="L665">
        <f>(Table2[[#This Row],[6M Return vs Nifty]]-AVERAGE(Table2[6M Return vs Nifty]))/_xlfn.STDEV.P(Table2[6M Return vs Nifty])</f>
        <v>-0.57484036701614416</v>
      </c>
      <c r="M665">
        <v>-4.06479286870203</v>
      </c>
      <c r="N665">
        <f>(Table2[[#This Row],[1W Return vs Nifty]]-AVERAGE(Table2[1W Return vs Nifty]))/_xlfn.STDEV.P(Table2[1W Return vs Nifty])</f>
        <v>7.5742803799351957E-2</v>
      </c>
      <c r="O665">
        <v>284.55</v>
      </c>
      <c r="P665">
        <v>291.936808614808</v>
      </c>
      <c r="Q665">
        <v>308.82572378696699</v>
      </c>
      <c r="R665">
        <v>46.099125780509603</v>
      </c>
      <c r="S665" s="1">
        <f>(Table2[[#This Row],[Close Price]]-Table2[[#This Row],[20D EMA]])/Table2[[#This Row],[20D EMA]]</f>
        <v>-1.8450184501845018E-2</v>
      </c>
      <c r="T665" s="1">
        <f>(Table2[[#This Row],[Close Price]]-Table2[[#This Row],[50D EMA]])/Table2[[#This Row],[50D EMA]]</f>
        <v>-4.3286109328822091E-2</v>
      </c>
      <c r="U665" s="1">
        <f>(Table2[[#This Row],[Close Price]]-Table2[[#This Row],[200D EMA]])/Table2[[#This Row],[200D EMA]]</f>
        <v>-9.5606426255263319E-2</v>
      </c>
      <c r="V665">
        <v>0.54653138204145901</v>
      </c>
      <c r="W665">
        <v>275</v>
      </c>
      <c r="X665">
        <v>280.8</v>
      </c>
      <c r="Y665">
        <v>265.89999999999998</v>
      </c>
      <c r="Z665">
        <v>280.8</v>
      </c>
      <c r="AA665">
        <v>263</v>
      </c>
      <c r="AB665">
        <v>306.8</v>
      </c>
      <c r="AC665" s="1">
        <f>(Table2[[#This Row],[Close Price]]/Table2[[#This Row],[Day Low]])-1</f>
        <v>1.563636363636367E-2</v>
      </c>
      <c r="AD665" s="1">
        <f>(Table2[[#This Row],[Day High]]/Table2[[#This Row],[Close Price]])-1</f>
        <v>5.3705692803436289E-3</v>
      </c>
      <c r="AE665" s="1">
        <f>(Table2[[#This Row],[Close Price]]/Table2[[#This Row],[Current Week Low]])-1</f>
        <v>5.0394885295223846E-2</v>
      </c>
      <c r="AF665" s="1">
        <f>(Table2[[#This Row],[Current Week High]]/Table2[[#This Row],[Close Price]])-1</f>
        <v>5.3705692803436289E-3</v>
      </c>
      <c r="AG665" s="1">
        <f>(Table2[[#This Row],[Close Price]]/Table2[[#This Row],[Current Month Low]])-1</f>
        <v>6.1977186311787058E-2</v>
      </c>
      <c r="AH665" s="1">
        <f>(Table2[[#This Row],[Current Month High]]/Table2[[#This Row],[Close Price]])-1</f>
        <v>9.8460436806301566E-2</v>
      </c>
      <c r="AI665">
        <v>40.529896168993901</v>
      </c>
      <c r="AJ665">
        <v>8.1929110981987296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0.03</v>
      </c>
      <c r="AM665" t="s">
        <v>3147</v>
      </c>
      <c r="AN665">
        <v>-2.65</v>
      </c>
      <c r="AO665" t="s">
        <v>3146</v>
      </c>
      <c r="AP665">
        <v>-1.8799545301825999E-2</v>
      </c>
      <c r="AQ665">
        <f>(Table2[[#This Row],[Sharpe Ratio]]-AVERAGE(Table2[Sharpe Ratio]))/_xlfn.STDEV.P(Table2[Sharpe Ratio])</f>
        <v>-0.89916186284664368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708</v>
      </c>
      <c r="AT665">
        <f>_xlfn.RANK.AVG(Table2[[#This Row],[6M Return vs Nifty Z-Score]],Table2[6M Return vs Nifty Z-Score])</f>
        <v>517</v>
      </c>
      <c r="AU665">
        <f>_xlfn.RANK.AVG(Table2[[#This Row],[Sharpe Ratio Z-Score]],Table2[Sharpe Ratio Z-Score])</f>
        <v>594</v>
      </c>
      <c r="AV665">
        <f>(Table2[[#This Row],[Rank 1Y]]+Table2[[#This Row],[Rank 6M]]+Table2[[#This Row],[Rank Sharpe]])/3</f>
        <v>606.33333333333337</v>
      </c>
    </row>
    <row r="666" spans="1:48" x14ac:dyDescent="0.3">
      <c r="A666" t="s">
        <v>2046</v>
      </c>
      <c r="B666" t="s">
        <v>2047</v>
      </c>
      <c r="C666" t="s">
        <v>3103</v>
      </c>
      <c r="D666" t="s">
        <v>202</v>
      </c>
      <c r="E666">
        <v>3035.5825336470002</v>
      </c>
      <c r="F666">
        <v>221.49</v>
      </c>
      <c r="G666">
        <v>-36.907229337914302</v>
      </c>
      <c r="H666">
        <f>(Table2[[#This Row],[1Y Return vs Nifty]]-AVERAGE(Table2[1Y Return vs Nifty]))/_xlfn.STDEV.P(Table2[1Y Return vs Nifty])</f>
        <v>-0.99103704680740479</v>
      </c>
      <c r="I666">
        <v>-4.95682800676766</v>
      </c>
      <c r="J666">
        <f>(Table2[[#This Row],[1M Return vs Nifty]]-AVERAGE(Table2[1M Return vs Nifty]))/_xlfn.STDEV.P(Table2[1M Return vs Nifty])</f>
        <v>-0.37845219260628532</v>
      </c>
      <c r="K666">
        <v>-14.9703180422873</v>
      </c>
      <c r="L666">
        <f>(Table2[[#This Row],[6M Return vs Nifty]]-AVERAGE(Table2[6M Return vs Nifty]))/_xlfn.STDEV.P(Table2[6M Return vs Nifty])</f>
        <v>-0.60938399962750167</v>
      </c>
      <c r="M666">
        <v>-1.16526640817015</v>
      </c>
      <c r="N666">
        <f>(Table2[[#This Row],[1W Return vs Nifty]]-AVERAGE(Table2[1W Return vs Nifty]))/_xlfn.STDEV.P(Table2[1W Return vs Nifty])</f>
        <v>0.70689551042001941</v>
      </c>
      <c r="O666">
        <v>229.93</v>
      </c>
      <c r="P666">
        <v>243.19968789539399</v>
      </c>
      <c r="Q666">
        <v>243.53229072840301</v>
      </c>
      <c r="R666">
        <v>36.468035926594197</v>
      </c>
      <c r="S666" s="1">
        <f>(Table2[[#This Row],[Close Price]]-Table2[[#This Row],[20D EMA]])/Table2[[#This Row],[20D EMA]]</f>
        <v>-3.6706823815943972E-2</v>
      </c>
      <c r="T666" s="1">
        <f>(Table2[[#This Row],[Close Price]]-Table2[[#This Row],[50D EMA]])/Table2[[#This Row],[50D EMA]]</f>
        <v>-8.9266923338864809E-2</v>
      </c>
      <c r="U666" s="1">
        <f>(Table2[[#This Row],[Close Price]]-Table2[[#This Row],[200D EMA]])/Table2[[#This Row],[200D EMA]]</f>
        <v>-9.0510751828739827E-2</v>
      </c>
      <c r="V666">
        <v>0.63251830844359802</v>
      </c>
      <c r="W666">
        <v>217.9</v>
      </c>
      <c r="X666">
        <v>223.25</v>
      </c>
      <c r="Y666">
        <v>215.26</v>
      </c>
      <c r="Z666">
        <v>223.25</v>
      </c>
      <c r="AA666">
        <v>212.73</v>
      </c>
      <c r="AB666">
        <v>250</v>
      </c>
      <c r="AC666" s="1">
        <f>(Table2[[#This Row],[Close Price]]/Table2[[#This Row],[Day Low]])-1</f>
        <v>1.6475447452960035E-2</v>
      </c>
      <c r="AD666" s="1">
        <f>(Table2[[#This Row],[Day High]]/Table2[[#This Row],[Close Price]])-1</f>
        <v>7.9461826719038342E-3</v>
      </c>
      <c r="AE666" s="1">
        <f>(Table2[[#This Row],[Close Price]]/Table2[[#This Row],[Current Week Low]])-1</f>
        <v>2.8941744866672892E-2</v>
      </c>
      <c r="AF666" s="1">
        <f>(Table2[[#This Row],[Current Week High]]/Table2[[#This Row],[Close Price]])-1</f>
        <v>7.9461826719038342E-3</v>
      </c>
      <c r="AG666" s="1">
        <f>(Table2[[#This Row],[Close Price]]/Table2[[#This Row],[Current Month Low]])-1</f>
        <v>4.1178959244112301E-2</v>
      </c>
      <c r="AH666" s="1">
        <f>(Table2[[#This Row],[Current Month High]]/Table2[[#This Row],[Close Price]])-1</f>
        <v>0.12871912953180731</v>
      </c>
      <c r="AI666">
        <v>30.457356991286201</v>
      </c>
      <c r="AJ666">
        <v>10.883604505632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-0.14000000000000001</v>
      </c>
      <c r="AM666" t="s">
        <v>3146</v>
      </c>
      <c r="AN666">
        <v>-3.7</v>
      </c>
      <c r="AO666" t="s">
        <v>3146</v>
      </c>
      <c r="AP666">
        <v>-3.7521189919742001E-2</v>
      </c>
      <c r="AQ666">
        <f>(Table2[[#This Row],[Sharpe Ratio]]-AVERAGE(Table2[Sharpe Ratio]))/_xlfn.STDEV.P(Table2[Sharpe Ratio])</f>
        <v>-1.1216821160046457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654</v>
      </c>
      <c r="AT666">
        <f>_xlfn.RANK.AVG(Table2[[#This Row],[6M Return vs Nifty Z-Score]],Table2[6M Return vs Nifty Z-Score])</f>
        <v>531</v>
      </c>
      <c r="AU666">
        <f>_xlfn.RANK.AVG(Table2[[#This Row],[Sharpe Ratio Z-Score]],Table2[Sharpe Ratio Z-Score])</f>
        <v>635</v>
      </c>
      <c r="AV666">
        <f>(Table2[[#This Row],[Rank 1Y]]+Table2[[#This Row],[Rank 6M]]+Table2[[#This Row],[Rank Sharpe]])/3</f>
        <v>606.66666666666663</v>
      </c>
    </row>
    <row r="667" spans="1:48" x14ac:dyDescent="0.3">
      <c r="A667" t="s">
        <v>1016</v>
      </c>
      <c r="B667" t="s">
        <v>1017</v>
      </c>
      <c r="C667" t="s">
        <v>3101</v>
      </c>
      <c r="D667" t="s">
        <v>54</v>
      </c>
      <c r="E667">
        <v>13195.070990381</v>
      </c>
      <c r="F667">
        <v>155.88999999999999</v>
      </c>
      <c r="G667">
        <v>-12.291007172354799</v>
      </c>
      <c r="H667">
        <f>(Table2[[#This Row],[1Y Return vs Nifty]]-AVERAGE(Table2[1Y Return vs Nifty]))/_xlfn.STDEV.P(Table2[1Y Return vs Nifty])</f>
        <v>-0.5527751102347811</v>
      </c>
      <c r="I667">
        <v>-20.593545624889</v>
      </c>
      <c r="J667">
        <f>(Table2[[#This Row],[1M Return vs Nifty]]-AVERAGE(Table2[1M Return vs Nifty]))/_xlfn.STDEV.P(Table2[1M Return vs Nifty])</f>
        <v>-2.1861498149136507</v>
      </c>
      <c r="K667">
        <v>-28.880729802806101</v>
      </c>
      <c r="L667">
        <f>(Table2[[#This Row],[6M Return vs Nifty]]-AVERAGE(Table2[6M Return vs Nifty]))/_xlfn.STDEV.P(Table2[6M Return vs Nifty])</f>
        <v>-1.111058963607291</v>
      </c>
      <c r="M667">
        <v>1.09701460811643</v>
      </c>
      <c r="N667">
        <f>(Table2[[#This Row],[1W Return vs Nifty]]-AVERAGE(Table2[1W Return vs Nifty]))/_xlfn.STDEV.P(Table2[1W Return vs Nifty])</f>
        <v>1.1993361920283914</v>
      </c>
      <c r="O667">
        <v>167.64</v>
      </c>
      <c r="P667">
        <v>184.66497626397799</v>
      </c>
      <c r="Q667">
        <v>185.119144217691</v>
      </c>
      <c r="R667">
        <v>42.3626249953873</v>
      </c>
      <c r="S667" s="1">
        <f>(Table2[[#This Row],[Close Price]]-Table2[[#This Row],[20D EMA]])/Table2[[#This Row],[20D EMA]]</f>
        <v>-7.0090670484371273E-2</v>
      </c>
      <c r="T667" s="1">
        <f>(Table2[[#This Row],[Close Price]]-Table2[[#This Row],[50D EMA]])/Table2[[#This Row],[50D EMA]]</f>
        <v>-0.15582259747427291</v>
      </c>
      <c r="U667" s="1">
        <f>(Table2[[#This Row],[Close Price]]-Table2[[#This Row],[200D EMA]])/Table2[[#This Row],[200D EMA]]</f>
        <v>-0.15789368701553083</v>
      </c>
      <c r="V667">
        <v>2.2026048267920002</v>
      </c>
      <c r="W667">
        <v>147.38</v>
      </c>
      <c r="X667">
        <v>156.94999999999999</v>
      </c>
      <c r="Y667">
        <v>143.55000000000001</v>
      </c>
      <c r="Z667">
        <v>156.94999999999999</v>
      </c>
      <c r="AA667">
        <v>138.35</v>
      </c>
      <c r="AB667">
        <v>198.59</v>
      </c>
      <c r="AC667" s="1">
        <f>(Table2[[#This Row],[Close Price]]/Table2[[#This Row],[Day Low]])-1</f>
        <v>5.774189170850863E-2</v>
      </c>
      <c r="AD667" s="1">
        <f>(Table2[[#This Row],[Day High]]/Table2[[#This Row],[Close Price]])-1</f>
        <v>6.799666431458018E-3</v>
      </c>
      <c r="AE667" s="1">
        <f>(Table2[[#This Row],[Close Price]]/Table2[[#This Row],[Current Week Low]])-1</f>
        <v>8.5963079066527115E-2</v>
      </c>
      <c r="AF667" s="1">
        <f>(Table2[[#This Row],[Current Week High]]/Table2[[#This Row],[Close Price]])-1</f>
        <v>6.799666431458018E-3</v>
      </c>
      <c r="AG667" s="1">
        <f>(Table2[[#This Row],[Close Price]]/Table2[[#This Row],[Current Month Low]])-1</f>
        <v>0.12677990603541733</v>
      </c>
      <c r="AH667" s="1">
        <f>(Table2[[#This Row],[Current Month High]]/Table2[[#This Row],[Close Price]])-1</f>
        <v>0.27391109115401902</v>
      </c>
      <c r="AI667">
        <v>47.796523189428399</v>
      </c>
      <c r="AJ667">
        <v>19.547546012269901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-0.28000000000000003</v>
      </c>
      <c r="AM667" t="s">
        <v>3146</v>
      </c>
      <c r="AN667">
        <v>-16.21</v>
      </c>
      <c r="AO667" t="s">
        <v>3146</v>
      </c>
      <c r="AP667">
        <v>-5.1097236608054999E-2</v>
      </c>
      <c r="AQ667">
        <f>(Table2[[#This Row],[Sharpe Ratio]]-AVERAGE(Table2[Sharpe Ratio]))/_xlfn.STDEV.P(Table2[Sharpe Ratio])</f>
        <v>-1.2830432254382325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501</v>
      </c>
      <c r="AT667">
        <f>_xlfn.RANK.AVG(Table2[[#This Row],[6M Return vs Nifty Z-Score]],Table2[6M Return vs Nifty Z-Score])</f>
        <v>661</v>
      </c>
      <c r="AU667">
        <f>_xlfn.RANK.AVG(Table2[[#This Row],[Sharpe Ratio Z-Score]],Table2[Sharpe Ratio Z-Score])</f>
        <v>659</v>
      </c>
      <c r="AV667">
        <f>(Table2[[#This Row],[Rank 1Y]]+Table2[[#This Row],[Rank 6M]]+Table2[[#This Row],[Rank Sharpe]])/3</f>
        <v>607</v>
      </c>
    </row>
    <row r="668" spans="1:48" x14ac:dyDescent="0.3">
      <c r="A668" t="s">
        <v>1180</v>
      </c>
      <c r="B668" t="s">
        <v>1181</v>
      </c>
      <c r="C668" t="s">
        <v>3112</v>
      </c>
      <c r="D668" t="s">
        <v>240</v>
      </c>
      <c r="E668">
        <v>9927.0339311400003</v>
      </c>
      <c r="F668">
        <v>508.1</v>
      </c>
      <c r="G668">
        <v>-18.819186532139302</v>
      </c>
      <c r="H668">
        <f>(Table2[[#This Row],[1Y Return vs Nifty]]-AVERAGE(Table2[1Y Return vs Nifty]))/_xlfn.STDEV.P(Table2[1Y Return vs Nifty])</f>
        <v>-0.66900141455029383</v>
      </c>
      <c r="I668">
        <v>-8.0649405026413294</v>
      </c>
      <c r="J668">
        <f>(Table2[[#This Row],[1M Return vs Nifty]]-AVERAGE(Table2[1M Return vs Nifty]))/_xlfn.STDEV.P(Table2[1M Return vs Nifty])</f>
        <v>-0.73776849580174308</v>
      </c>
      <c r="K668">
        <v>-33.189188382427197</v>
      </c>
      <c r="L668">
        <f>(Table2[[#This Row],[6M Return vs Nifty]]-AVERAGE(Table2[6M Return vs Nifty]))/_xlfn.STDEV.P(Table2[6M Return vs Nifty])</f>
        <v>-1.2664422721643065</v>
      </c>
      <c r="M668">
        <v>-8.3225192763686202</v>
      </c>
      <c r="N668">
        <f>(Table2[[#This Row],[1W Return vs Nifty]]-AVERAGE(Table2[1W Return vs Nifty]))/_xlfn.STDEV.P(Table2[1W Return vs Nifty])</f>
        <v>-0.85105527265486824</v>
      </c>
      <c r="O668">
        <v>543.66999999999996</v>
      </c>
      <c r="P668">
        <v>549.62198611547399</v>
      </c>
      <c r="Q668">
        <v>548.23545905959202</v>
      </c>
      <c r="R668">
        <v>31.139640940062701</v>
      </c>
      <c r="S668" s="1">
        <f>(Table2[[#This Row],[Close Price]]-Table2[[#This Row],[20D EMA]])/Table2[[#This Row],[20D EMA]]</f>
        <v>-6.5425717806757669E-2</v>
      </c>
      <c r="T668" s="1">
        <f>(Table2[[#This Row],[Close Price]]-Table2[[#This Row],[50D EMA]])/Table2[[#This Row],[50D EMA]]</f>
        <v>-7.5546443127095561E-2</v>
      </c>
      <c r="U668" s="1">
        <f>(Table2[[#This Row],[Close Price]]-Table2[[#This Row],[200D EMA]])/Table2[[#This Row],[200D EMA]]</f>
        <v>-7.3208433340736095E-2</v>
      </c>
      <c r="V668">
        <v>0.47772472355851803</v>
      </c>
      <c r="W668">
        <v>500.05</v>
      </c>
      <c r="X668">
        <v>512.6</v>
      </c>
      <c r="Y668">
        <v>490</v>
      </c>
      <c r="Z668">
        <v>512.6</v>
      </c>
      <c r="AA668">
        <v>490</v>
      </c>
      <c r="AB668">
        <v>608.6</v>
      </c>
      <c r="AC668" s="1">
        <f>(Table2[[#This Row],[Close Price]]/Table2[[#This Row],[Day Low]])-1</f>
        <v>1.6098390160983911E-2</v>
      </c>
      <c r="AD668" s="1">
        <f>(Table2[[#This Row],[Day High]]/Table2[[#This Row],[Close Price]])-1</f>
        <v>8.8565243062388443E-3</v>
      </c>
      <c r="AE668" s="1">
        <f>(Table2[[#This Row],[Close Price]]/Table2[[#This Row],[Current Week Low]])-1</f>
        <v>3.6938775510204191E-2</v>
      </c>
      <c r="AF668" s="1">
        <f>(Table2[[#This Row],[Current Week High]]/Table2[[#This Row],[Close Price]])-1</f>
        <v>8.8565243062388443E-3</v>
      </c>
      <c r="AG668" s="1">
        <f>(Table2[[#This Row],[Close Price]]/Table2[[#This Row],[Current Month Low]])-1</f>
        <v>3.6938775510204191E-2</v>
      </c>
      <c r="AH668" s="1">
        <f>(Table2[[#This Row],[Current Month High]]/Table2[[#This Row],[Close Price]])-1</f>
        <v>0.19779570950600278</v>
      </c>
      <c r="AI668">
        <v>39.618185396575399</v>
      </c>
      <c r="AJ668">
        <v>14.1797752808988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0.02</v>
      </c>
      <c r="AM668" t="s">
        <v>3147</v>
      </c>
      <c r="AN668">
        <v>-12.25</v>
      </c>
      <c r="AO668" t="s">
        <v>3146</v>
      </c>
      <c r="AP668">
        <v>-1.8024502279334002E-2</v>
      </c>
      <c r="AQ668">
        <f>(Table2[[#This Row],[Sharpe Ratio]]-AVERAGE(Table2[Sharpe Ratio]))/_xlfn.STDEV.P(Table2[Sharpe Ratio])</f>
        <v>-0.88994991736359452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543</v>
      </c>
      <c r="AT668">
        <f>_xlfn.RANK.AVG(Table2[[#This Row],[6M Return vs Nifty Z-Score]],Table2[6M Return vs Nifty Z-Score])</f>
        <v>691</v>
      </c>
      <c r="AU668">
        <f>_xlfn.RANK.AVG(Table2[[#This Row],[Sharpe Ratio Z-Score]],Table2[Sharpe Ratio Z-Score])</f>
        <v>593</v>
      </c>
      <c r="AV668">
        <f>(Table2[[#This Row],[Rank 1Y]]+Table2[[#This Row],[Rank 6M]]+Table2[[#This Row],[Rank Sharpe]])/3</f>
        <v>609</v>
      </c>
    </row>
    <row r="669" spans="1:48" x14ac:dyDescent="0.3">
      <c r="A669" t="s">
        <v>1166</v>
      </c>
      <c r="B669" t="s">
        <v>1167</v>
      </c>
      <c r="C669" t="s">
        <v>3100</v>
      </c>
      <c r="D669" t="s">
        <v>271</v>
      </c>
      <c r="E669">
        <v>10154.690194999999</v>
      </c>
      <c r="F669">
        <v>734.5</v>
      </c>
      <c r="G669">
        <v>-20.351309847690899</v>
      </c>
      <c r="H669">
        <f>(Table2[[#This Row],[1Y Return vs Nifty]]-AVERAGE(Table2[1Y Return vs Nifty]))/_xlfn.STDEV.P(Table2[1Y Return vs Nifty])</f>
        <v>-0.69627900925291086</v>
      </c>
      <c r="I669">
        <v>-17.6012777957121</v>
      </c>
      <c r="J669">
        <f>(Table2[[#This Row],[1M Return vs Nifty]]-AVERAGE(Table2[1M Return vs Nifty]))/_xlfn.STDEV.P(Table2[1M Return vs Nifty])</f>
        <v>-1.8402258446654893</v>
      </c>
      <c r="K669">
        <v>-40.8648267002526</v>
      </c>
      <c r="L669">
        <f>(Table2[[#This Row],[6M Return vs Nifty]]-AVERAGE(Table2[6M Return vs Nifty]))/_xlfn.STDEV.P(Table2[6M Return vs Nifty])</f>
        <v>-1.5432619409785771</v>
      </c>
      <c r="M669">
        <v>-11.246404141275701</v>
      </c>
      <c r="N669">
        <f>(Table2[[#This Row],[1W Return vs Nifty]]-AVERAGE(Table2[1W Return vs Nifty]))/_xlfn.STDEV.P(Table2[1W Return vs Nifty])</f>
        <v>-1.4875101805348228</v>
      </c>
      <c r="O669">
        <v>844.95</v>
      </c>
      <c r="P669">
        <v>907.31646930883505</v>
      </c>
      <c r="Q669">
        <v>924.15243296449501</v>
      </c>
      <c r="R669">
        <v>10.8142944989794</v>
      </c>
      <c r="S669" s="1">
        <f>(Table2[[#This Row],[Close Price]]-Table2[[#This Row],[20D EMA]])/Table2[[#This Row],[20D EMA]]</f>
        <v>-0.13071779395230493</v>
      </c>
      <c r="T669" s="1">
        <f>(Table2[[#This Row],[Close Price]]-Table2[[#This Row],[50D EMA]])/Table2[[#This Row],[50D EMA]]</f>
        <v>-0.19046989132742312</v>
      </c>
      <c r="U669" s="1">
        <f>(Table2[[#This Row],[Close Price]]-Table2[[#This Row],[200D EMA]])/Table2[[#This Row],[200D EMA]]</f>
        <v>-0.2052176959120566</v>
      </c>
      <c r="V669">
        <v>1.0091733105038401</v>
      </c>
      <c r="W669">
        <v>723.05</v>
      </c>
      <c r="X669">
        <v>755.05</v>
      </c>
      <c r="Y669">
        <v>706.25</v>
      </c>
      <c r="Z669">
        <v>755.05</v>
      </c>
      <c r="AA669">
        <v>706.25</v>
      </c>
      <c r="AB669">
        <v>973.2</v>
      </c>
      <c r="AC669" s="1">
        <f>(Table2[[#This Row],[Close Price]]/Table2[[#This Row],[Day Low]])-1</f>
        <v>1.5835696009957934E-2</v>
      </c>
      <c r="AD669" s="1">
        <f>(Table2[[#This Row],[Day High]]/Table2[[#This Row],[Close Price]])-1</f>
        <v>2.7978216473791617E-2</v>
      </c>
      <c r="AE669" s="1">
        <f>(Table2[[#This Row],[Close Price]]/Table2[[#This Row],[Current Week Low]])-1</f>
        <v>4.0000000000000036E-2</v>
      </c>
      <c r="AF669" s="1">
        <f>(Table2[[#This Row],[Current Week High]]/Table2[[#This Row],[Close Price]])-1</f>
        <v>2.7978216473791617E-2</v>
      </c>
      <c r="AG669" s="1">
        <f>(Table2[[#This Row],[Close Price]]/Table2[[#This Row],[Current Month Low]])-1</f>
        <v>4.0000000000000036E-2</v>
      </c>
      <c r="AH669" s="1">
        <f>(Table2[[#This Row],[Current Month High]]/Table2[[#This Row],[Close Price]])-1</f>
        <v>0.32498298162014971</v>
      </c>
      <c r="AI669">
        <v>63.240299523485298</v>
      </c>
      <c r="AJ669">
        <v>16.5873015873015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-0.27</v>
      </c>
      <c r="AM669" t="s">
        <v>3146</v>
      </c>
      <c r="AN669">
        <v>-18.38</v>
      </c>
      <c r="AO669" t="s">
        <v>3146</v>
      </c>
      <c r="AP669">
        <v>-3.7366999243550001E-3</v>
      </c>
      <c r="AQ669">
        <f>(Table2[[#This Row],[Sharpe Ratio]]-AVERAGE(Table2[Sharpe Ratio]))/_xlfn.STDEV.P(Table2[Sharpe Ratio])</f>
        <v>-0.72012907833009876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557</v>
      </c>
      <c r="AT669">
        <f>_xlfn.RANK.AVG(Table2[[#This Row],[6M Return vs Nifty Z-Score]],Table2[6M Return vs Nifty Z-Score])</f>
        <v>718</v>
      </c>
      <c r="AU669">
        <f>_xlfn.RANK.AVG(Table2[[#This Row],[Sharpe Ratio Z-Score]],Table2[Sharpe Ratio Z-Score])</f>
        <v>558</v>
      </c>
      <c r="AV669">
        <f>(Table2[[#This Row],[Rank 1Y]]+Table2[[#This Row],[Rank 6M]]+Table2[[#This Row],[Rank Sharpe]])/3</f>
        <v>611</v>
      </c>
    </row>
    <row r="670" spans="1:48" x14ac:dyDescent="0.3">
      <c r="A670" t="s">
        <v>1618</v>
      </c>
      <c r="B670" t="s">
        <v>1619</v>
      </c>
      <c r="C670" t="s">
        <v>3112</v>
      </c>
      <c r="D670" t="s">
        <v>1620</v>
      </c>
      <c r="E670">
        <v>5510.6205407750003</v>
      </c>
      <c r="F670">
        <v>422.05</v>
      </c>
      <c r="G670">
        <v>-24.256438571138901</v>
      </c>
      <c r="H670">
        <f>(Table2[[#This Row],[1Y Return vs Nifty]]-AVERAGE(Table2[1Y Return vs Nifty]))/_xlfn.STDEV.P(Table2[1Y Return vs Nifty])</f>
        <v>-0.76580508296938121</v>
      </c>
      <c r="I670">
        <v>-8.8001142429860995</v>
      </c>
      <c r="J670">
        <f>(Table2[[#This Row],[1M Return vs Nifty]]-AVERAGE(Table2[1M Return vs Nifty]))/_xlfn.STDEV.P(Table2[1M Return vs Nifty])</f>
        <v>-0.82275895574737201</v>
      </c>
      <c r="K670">
        <v>-27.5166900392522</v>
      </c>
      <c r="L670">
        <f>(Table2[[#This Row],[6M Return vs Nifty]]-AVERAGE(Table2[6M Return vs Nifty]))/_xlfn.STDEV.P(Table2[6M Return vs Nifty])</f>
        <v>-1.0618652653164806</v>
      </c>
      <c r="M670">
        <v>-6.6175976029864598</v>
      </c>
      <c r="N670">
        <f>(Table2[[#This Row],[1W Return vs Nifty]]-AVERAGE(Table2[1W Return vs Nifty]))/_xlfn.STDEV.P(Table2[1W Return vs Nifty])</f>
        <v>-0.47993745621873268</v>
      </c>
      <c r="O670">
        <v>447.91</v>
      </c>
      <c r="P670">
        <v>472.95258283048099</v>
      </c>
      <c r="Q670">
        <v>494.20417815660102</v>
      </c>
      <c r="R670">
        <v>31.988307837877802</v>
      </c>
      <c r="S670" s="1">
        <f>(Table2[[#This Row],[Close Price]]-Table2[[#This Row],[20D EMA]])/Table2[[#This Row],[20D EMA]]</f>
        <v>-5.773481279721375E-2</v>
      </c>
      <c r="T670" s="1">
        <f>(Table2[[#This Row],[Close Price]]-Table2[[#This Row],[50D EMA]])/Table2[[#This Row],[50D EMA]]</f>
        <v>-0.10762724357237699</v>
      </c>
      <c r="U670" s="1">
        <f>(Table2[[#This Row],[Close Price]]-Table2[[#This Row],[200D EMA]])/Table2[[#This Row],[200D EMA]]</f>
        <v>-0.14600074492639586</v>
      </c>
      <c r="V670">
        <v>0.43715104512943698</v>
      </c>
      <c r="W670">
        <v>414.35</v>
      </c>
      <c r="X670">
        <v>424.25</v>
      </c>
      <c r="Y670">
        <v>408.25</v>
      </c>
      <c r="Z670">
        <v>424.25</v>
      </c>
      <c r="AA670">
        <v>402.8</v>
      </c>
      <c r="AB670">
        <v>495.7</v>
      </c>
      <c r="AC670" s="1">
        <f>(Table2[[#This Row],[Close Price]]/Table2[[#This Row],[Day Low]])-1</f>
        <v>1.8583323277422403E-2</v>
      </c>
      <c r="AD670" s="1">
        <f>(Table2[[#This Row],[Day High]]/Table2[[#This Row],[Close Price]])-1</f>
        <v>5.2126525293212378E-3</v>
      </c>
      <c r="AE670" s="1">
        <f>(Table2[[#This Row],[Close Price]]/Table2[[#This Row],[Current Week Low]])-1</f>
        <v>3.3802816901408406E-2</v>
      </c>
      <c r="AF670" s="1">
        <f>(Table2[[#This Row],[Current Week High]]/Table2[[#This Row],[Close Price]])-1</f>
        <v>5.2126525293212378E-3</v>
      </c>
      <c r="AG670" s="1">
        <f>(Table2[[#This Row],[Close Price]]/Table2[[#This Row],[Current Month Low]])-1</f>
        <v>4.7790466732869907E-2</v>
      </c>
      <c r="AH670" s="1">
        <f>(Table2[[#This Row],[Current Month High]]/Table2[[#This Row],[Close Price]])-1</f>
        <v>0.17450539035659274</v>
      </c>
      <c r="AI670">
        <v>58.5949532045966</v>
      </c>
      <c r="AJ670">
        <v>4.9484023374362902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-0.14000000000000001</v>
      </c>
      <c r="AM670" t="s">
        <v>3146</v>
      </c>
      <c r="AN670">
        <v>-8.6300000000000008</v>
      </c>
      <c r="AO670" t="s">
        <v>3146</v>
      </c>
      <c r="AP670">
        <v>-2.2665491095411001E-2</v>
      </c>
      <c r="AQ670">
        <f>(Table2[[#This Row],[Sharpe Ratio]]-AVERAGE(Table2[Sharpe Ratio]))/_xlfn.STDEV.P(Table2[Sharpe Ratio])</f>
        <v>-0.94511141771963891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575</v>
      </c>
      <c r="AT670">
        <f>_xlfn.RANK.AVG(Table2[[#This Row],[6M Return vs Nifty Z-Score]],Table2[6M Return vs Nifty Z-Score])</f>
        <v>650</v>
      </c>
      <c r="AU670">
        <f>_xlfn.RANK.AVG(Table2[[#This Row],[Sharpe Ratio Z-Score]],Table2[Sharpe Ratio Z-Score])</f>
        <v>608</v>
      </c>
      <c r="AV670">
        <f>(Table2[[#This Row],[Rank 1Y]]+Table2[[#This Row],[Rank 6M]]+Table2[[#This Row],[Rank Sharpe]])/3</f>
        <v>611</v>
      </c>
    </row>
    <row r="671" spans="1:48" x14ac:dyDescent="0.3">
      <c r="A671" t="s">
        <v>462</v>
      </c>
      <c r="B671" t="s">
        <v>463</v>
      </c>
      <c r="C671" t="s">
        <v>3112</v>
      </c>
      <c r="D671" t="s">
        <v>464</v>
      </c>
      <c r="E671">
        <v>47275.6673139099</v>
      </c>
      <c r="F671">
        <v>1759.9</v>
      </c>
      <c r="G671">
        <v>-31.965060704736398</v>
      </c>
      <c r="H671">
        <f>(Table2[[#This Row],[1Y Return vs Nifty]]-AVERAGE(Table2[1Y Return vs Nifty]))/_xlfn.STDEV.P(Table2[1Y Return vs Nifty])</f>
        <v>-0.90304773709620867</v>
      </c>
      <c r="I671">
        <v>-4.0996344224829304</v>
      </c>
      <c r="J671">
        <f>(Table2[[#This Row],[1M Return vs Nifty]]-AVERAGE(Table2[1M Return vs Nifty]))/_xlfn.STDEV.P(Table2[1M Return vs Nifty])</f>
        <v>-0.27935551247100748</v>
      </c>
      <c r="K671">
        <v>-22.433827630618602</v>
      </c>
      <c r="L671">
        <f>(Table2[[#This Row],[6M Return vs Nifty]]-AVERAGE(Table2[6M Return vs Nifty]))/_xlfn.STDEV.P(Table2[6M Return vs Nifty])</f>
        <v>-0.87855330736259296</v>
      </c>
      <c r="M671">
        <v>-3.5323237256131899</v>
      </c>
      <c r="N671">
        <f>(Table2[[#This Row],[1W Return vs Nifty]]-AVERAGE(Table2[1W Return vs Nifty]))/_xlfn.STDEV.P(Table2[1W Return vs Nifty])</f>
        <v>0.19164770945448484</v>
      </c>
      <c r="O671">
        <v>1853.28</v>
      </c>
      <c r="P671">
        <v>1922.3009505017701</v>
      </c>
      <c r="Q671">
        <v>1994.2765766351199</v>
      </c>
      <c r="R671">
        <v>15.1544590489711</v>
      </c>
      <c r="S671" s="1">
        <f>(Table2[[#This Row],[Close Price]]-Table2[[#This Row],[20D EMA]])/Table2[[#This Row],[20D EMA]]</f>
        <v>-5.0386342053008654E-2</v>
      </c>
      <c r="T671" s="1">
        <f>(Table2[[#This Row],[Close Price]]-Table2[[#This Row],[50D EMA]])/Table2[[#This Row],[50D EMA]]</f>
        <v>-8.4482583468202088E-2</v>
      </c>
      <c r="U671" s="1">
        <f>(Table2[[#This Row],[Close Price]]-Table2[[#This Row],[200D EMA]])/Table2[[#This Row],[200D EMA]]</f>
        <v>-0.11752460986658933</v>
      </c>
      <c r="V671">
        <v>0.98843698064254004</v>
      </c>
      <c r="W671">
        <v>1740</v>
      </c>
      <c r="X671">
        <v>1806.45</v>
      </c>
      <c r="Y671">
        <v>1740</v>
      </c>
      <c r="Z671">
        <v>1814.2</v>
      </c>
      <c r="AA671">
        <v>1740</v>
      </c>
      <c r="AB671">
        <v>2001.7</v>
      </c>
      <c r="AC671" s="1">
        <f>(Table2[[#This Row],[Close Price]]/Table2[[#This Row],[Day Low]])-1</f>
        <v>1.1436781609195368E-2</v>
      </c>
      <c r="AD671" s="1">
        <f>(Table2[[#This Row],[Day High]]/Table2[[#This Row],[Close Price]])-1</f>
        <v>2.64503664980964E-2</v>
      </c>
      <c r="AE671" s="1">
        <f>(Table2[[#This Row],[Close Price]]/Table2[[#This Row],[Current Week Low]])-1</f>
        <v>1.1436781609195368E-2</v>
      </c>
      <c r="AF671" s="1">
        <f>(Table2[[#This Row],[Current Week High]]/Table2[[#This Row],[Close Price]])-1</f>
        <v>3.0854025796920315E-2</v>
      </c>
      <c r="AG671" s="1">
        <f>(Table2[[#This Row],[Close Price]]/Table2[[#This Row],[Current Month Low]])-1</f>
        <v>1.1436781609195368E-2</v>
      </c>
      <c r="AH671" s="1">
        <f>(Table2[[#This Row],[Current Month High]]/Table2[[#This Row],[Close Price]])-1</f>
        <v>0.13739417012330235</v>
      </c>
      <c r="AI671">
        <v>39.439740894368903</v>
      </c>
      <c r="AJ671">
        <v>1.1436781609195299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-0.12</v>
      </c>
      <c r="AM671" t="s">
        <v>3146</v>
      </c>
      <c r="AN671">
        <v>-7.25</v>
      </c>
      <c r="AO671" t="s">
        <v>3146</v>
      </c>
      <c r="AP671">
        <v>-2.0176073396692001E-2</v>
      </c>
      <c r="AQ671">
        <f>(Table2[[#This Row],[Sharpe Ratio]]-AVERAGE(Table2[Sharpe Ratio]))/_xlfn.STDEV.P(Table2[Sharpe Ratio])</f>
        <v>-0.91552289236087558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626</v>
      </c>
      <c r="AT671">
        <f>_xlfn.RANK.AVG(Table2[[#This Row],[6M Return vs Nifty Z-Score]],Table2[6M Return vs Nifty Z-Score])</f>
        <v>613</v>
      </c>
      <c r="AU671">
        <f>_xlfn.RANK.AVG(Table2[[#This Row],[Sharpe Ratio Z-Score]],Table2[Sharpe Ratio Z-Score])</f>
        <v>596</v>
      </c>
      <c r="AV671">
        <f>(Table2[[#This Row],[Rank 1Y]]+Table2[[#This Row],[Rank 6M]]+Table2[[#This Row],[Rank Sharpe]])/3</f>
        <v>611.66666666666663</v>
      </c>
    </row>
    <row r="672" spans="1:48" x14ac:dyDescent="0.3">
      <c r="A672" t="s">
        <v>1449</v>
      </c>
      <c r="B672" t="s">
        <v>1450</v>
      </c>
      <c r="C672" t="s">
        <v>3115</v>
      </c>
      <c r="D672" t="s">
        <v>464</v>
      </c>
      <c r="E672">
        <v>6959.1928996099996</v>
      </c>
      <c r="F672">
        <v>440.15</v>
      </c>
      <c r="G672">
        <v>-29.309403532493299</v>
      </c>
      <c r="H672">
        <f>(Table2[[#This Row],[1Y Return vs Nifty]]-AVERAGE(Table2[1Y Return vs Nifty]))/_xlfn.STDEV.P(Table2[1Y Return vs Nifty])</f>
        <v>-0.85576698672954155</v>
      </c>
      <c r="I672">
        <v>-7.18550291622189</v>
      </c>
      <c r="J672">
        <f>(Table2[[#This Row],[1M Return vs Nifty]]-AVERAGE(Table2[1M Return vs Nifty]))/_xlfn.STDEV.P(Table2[1M Return vs Nifty])</f>
        <v>-0.63610027662921131</v>
      </c>
      <c r="K672">
        <v>-17.018772252923601</v>
      </c>
      <c r="L672">
        <f>(Table2[[#This Row],[6M Return vs Nifty]]-AVERAGE(Table2[6M Return vs Nifty]))/_xlfn.STDEV.P(Table2[6M Return vs Nifty])</f>
        <v>-0.68326090636666548</v>
      </c>
      <c r="M672">
        <v>-7.7546945565825096</v>
      </c>
      <c r="N672">
        <f>(Table2[[#This Row],[1W Return vs Nifty]]-AVERAGE(Table2[1W Return vs Nifty]))/_xlfn.STDEV.P(Table2[1W Return vs Nifty])</f>
        <v>-0.72745436276236641</v>
      </c>
      <c r="O672">
        <v>474.21</v>
      </c>
      <c r="P672">
        <v>492.20505291263498</v>
      </c>
      <c r="Q672">
        <v>494.791972310951</v>
      </c>
      <c r="R672">
        <v>19.4998908865992</v>
      </c>
      <c r="S672" s="1">
        <f>(Table2[[#This Row],[Close Price]]-Table2[[#This Row],[20D EMA]])/Table2[[#This Row],[20D EMA]]</f>
        <v>-7.1824719006347404E-2</v>
      </c>
      <c r="T672" s="1">
        <f>(Table2[[#This Row],[Close Price]]-Table2[[#This Row],[50D EMA]])/Table2[[#This Row],[50D EMA]]</f>
        <v>-0.10575887550239073</v>
      </c>
      <c r="U672" s="1">
        <f>(Table2[[#This Row],[Close Price]]-Table2[[#This Row],[200D EMA]])/Table2[[#This Row],[200D EMA]]</f>
        <v>-0.11043423371592492</v>
      </c>
      <c r="V672">
        <v>0.30035918400367401</v>
      </c>
      <c r="W672">
        <v>436.5</v>
      </c>
      <c r="X672">
        <v>446.9</v>
      </c>
      <c r="Y672">
        <v>436.5</v>
      </c>
      <c r="Z672">
        <v>447.6</v>
      </c>
      <c r="AA672">
        <v>432.35</v>
      </c>
      <c r="AB672">
        <v>529</v>
      </c>
      <c r="AC672" s="1">
        <f>(Table2[[#This Row],[Close Price]]/Table2[[#This Row],[Day Low]])-1</f>
        <v>8.361970217640291E-3</v>
      </c>
      <c r="AD672" s="1">
        <f>(Table2[[#This Row],[Day High]]/Table2[[#This Row],[Close Price]])-1</f>
        <v>1.533568101783489E-2</v>
      </c>
      <c r="AE672" s="1">
        <f>(Table2[[#This Row],[Close Price]]/Table2[[#This Row],[Current Week Low]])-1</f>
        <v>8.361970217640291E-3</v>
      </c>
      <c r="AF672" s="1">
        <f>(Table2[[#This Row],[Current Week High]]/Table2[[#This Row],[Close Price]])-1</f>
        <v>1.6926047938202959E-2</v>
      </c>
      <c r="AG672" s="1">
        <f>(Table2[[#This Row],[Close Price]]/Table2[[#This Row],[Current Month Low]])-1</f>
        <v>1.8040939054007055E-2</v>
      </c>
      <c r="AH672" s="1">
        <f>(Table2[[#This Row],[Current Month High]]/Table2[[#This Row],[Close Price]])-1</f>
        <v>0.20186300124957413</v>
      </c>
      <c r="AI672">
        <v>44.019084403044403</v>
      </c>
      <c r="AJ672">
        <v>9.27259185700097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-0.12</v>
      </c>
      <c r="AM672" t="s">
        <v>3146</v>
      </c>
      <c r="AN672">
        <v>-11.99</v>
      </c>
      <c r="AO672" t="s">
        <v>3146</v>
      </c>
      <c r="AP672">
        <v>-6.0999327118224998E-2</v>
      </c>
      <c r="AQ672">
        <f>(Table2[[#This Row],[Sharpe Ratio]]-AVERAGE(Table2[Sharpe Ratio]))/_xlfn.STDEV.P(Table2[Sharpe Ratio])</f>
        <v>-1.4007367150907326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611</v>
      </c>
      <c r="AT672">
        <f>_xlfn.RANK.AVG(Table2[[#This Row],[6M Return vs Nifty Z-Score]],Table2[6M Return vs Nifty Z-Score])</f>
        <v>550</v>
      </c>
      <c r="AU672">
        <f>_xlfn.RANK.AVG(Table2[[#This Row],[Sharpe Ratio Z-Score]],Table2[Sharpe Ratio Z-Score])</f>
        <v>677</v>
      </c>
      <c r="AV672">
        <f>(Table2[[#This Row],[Rank 1Y]]+Table2[[#This Row],[Rank 6M]]+Table2[[#This Row],[Rank Sharpe]])/3</f>
        <v>612.66666666666663</v>
      </c>
    </row>
    <row r="673" spans="1:48" x14ac:dyDescent="0.3">
      <c r="A673" t="s">
        <v>1966</v>
      </c>
      <c r="B673" t="s">
        <v>1967</v>
      </c>
      <c r="C673" t="s">
        <v>3101</v>
      </c>
      <c r="D673" t="s">
        <v>1968</v>
      </c>
      <c r="E673">
        <v>3358.8778059199999</v>
      </c>
      <c r="F673">
        <v>200.48</v>
      </c>
      <c r="G673">
        <v>-53.1275072690866</v>
      </c>
      <c r="H673">
        <f>(Table2[[#This Row],[1Y Return vs Nifty]]-AVERAGE(Table2[1Y Return vs Nifty]))/_xlfn.STDEV.P(Table2[1Y Return vs Nifty])</f>
        <v>-1.2798193940762546</v>
      </c>
      <c r="I673">
        <v>-8.3899693900353505</v>
      </c>
      <c r="J673">
        <f>(Table2[[#This Row],[1M Return vs Nifty]]-AVERAGE(Table2[1M Return vs Nifty]))/_xlfn.STDEV.P(Table2[1M Return vs Nifty])</f>
        <v>-0.77534376967139884</v>
      </c>
      <c r="K673">
        <v>-22.175836947050101</v>
      </c>
      <c r="L673">
        <f>(Table2[[#This Row],[6M Return vs Nifty]]-AVERAGE(Table2[6M Return vs Nifty]))/_xlfn.STDEV.P(Table2[6M Return vs Nifty])</f>
        <v>-0.86924894821675547</v>
      </c>
      <c r="M673">
        <v>-4.6142461259828602</v>
      </c>
      <c r="N673">
        <f>(Table2[[#This Row],[1W Return vs Nifty]]-AVERAGE(Table2[1W Return vs Nifty]))/_xlfn.STDEV.P(Table2[1W Return vs Nifty])</f>
        <v>-4.3859108862870845E-2</v>
      </c>
      <c r="O673">
        <v>213.86</v>
      </c>
      <c r="P673">
        <v>221.643392266321</v>
      </c>
      <c r="Q673">
        <v>229.59604554312301</v>
      </c>
      <c r="R673">
        <v>16.641821391817601</v>
      </c>
      <c r="S673" s="1">
        <f>(Table2[[#This Row],[Close Price]]-Table2[[#This Row],[20D EMA]])/Table2[[#This Row],[20D EMA]]</f>
        <v>-6.2564294398204545E-2</v>
      </c>
      <c r="T673" s="1">
        <f>(Table2[[#This Row],[Close Price]]-Table2[[#This Row],[50D EMA]])/Table2[[#This Row],[50D EMA]]</f>
        <v>-9.5483975632766088E-2</v>
      </c>
      <c r="U673" s="1">
        <f>(Table2[[#This Row],[Close Price]]-Table2[[#This Row],[200D EMA]])/Table2[[#This Row],[200D EMA]]</f>
        <v>-0.12681422920088756</v>
      </c>
      <c r="V673">
        <v>0.62462549977145898</v>
      </c>
      <c r="W673">
        <v>199.7</v>
      </c>
      <c r="X673">
        <v>202.95</v>
      </c>
      <c r="Y673">
        <v>199.21</v>
      </c>
      <c r="Z673">
        <v>205.2</v>
      </c>
      <c r="AA673">
        <v>199.21</v>
      </c>
      <c r="AB673">
        <v>235.77</v>
      </c>
      <c r="AC673" s="1">
        <f>(Table2[[#This Row],[Close Price]]/Table2[[#This Row],[Day Low]])-1</f>
        <v>3.9058587881821705E-3</v>
      </c>
      <c r="AD673" s="1">
        <f>(Table2[[#This Row],[Day High]]/Table2[[#This Row],[Close Price]])-1</f>
        <v>1.2320430965682361E-2</v>
      </c>
      <c r="AE673" s="1">
        <f>(Table2[[#This Row],[Close Price]]/Table2[[#This Row],[Current Week Low]])-1</f>
        <v>6.375181968776511E-3</v>
      </c>
      <c r="AF673" s="1">
        <f>(Table2[[#This Row],[Current Week High]]/Table2[[#This Row],[Close Price]])-1</f>
        <v>2.3543495610534704E-2</v>
      </c>
      <c r="AG673" s="1">
        <f>(Table2[[#This Row],[Close Price]]/Table2[[#This Row],[Current Month Low]])-1</f>
        <v>6.375181968776511E-3</v>
      </c>
      <c r="AH673" s="1">
        <f>(Table2[[#This Row],[Current Month High]]/Table2[[#This Row],[Close Price]])-1</f>
        <v>0.17602753391859549</v>
      </c>
      <c r="AI673">
        <v>40.163607342378199</v>
      </c>
      <c r="AJ673">
        <v>1.97355035605288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-0.16</v>
      </c>
      <c r="AM673" t="s">
        <v>3146</v>
      </c>
      <c r="AN673">
        <v>-9.9499999999999993</v>
      </c>
      <c r="AO673" t="s">
        <v>3146</v>
      </c>
      <c r="AQ673">
        <f>(Table2[[#This Row],[Sharpe Ratio]]-AVERAGE(Table2[Sharpe Ratio]))/_xlfn.STDEV.P(Table2[Sharpe Ratio])</f>
        <v>-0.67571570385832558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711</v>
      </c>
      <c r="AT673">
        <f>_xlfn.RANK.AVG(Table2[[#This Row],[6M Return vs Nifty Z-Score]],Table2[6M Return vs Nifty Z-Score])</f>
        <v>606</v>
      </c>
      <c r="AU673">
        <f>_xlfn.RANK.AVG(Table2[[#This Row],[Sharpe Ratio Z-Score]],Table2[Sharpe Ratio Z-Score])</f>
        <v>521.5</v>
      </c>
      <c r="AV673">
        <f>(Table2[[#This Row],[Rank 1Y]]+Table2[[#This Row],[Rank 6M]]+Table2[[#This Row],[Rank Sharpe]])/3</f>
        <v>612.83333333333337</v>
      </c>
    </row>
    <row r="674" spans="1:48" x14ac:dyDescent="0.3">
      <c r="A674" t="s">
        <v>2196</v>
      </c>
      <c r="B674" t="s">
        <v>2197</v>
      </c>
      <c r="C674" t="s">
        <v>3113</v>
      </c>
      <c r="D674" t="s">
        <v>586</v>
      </c>
      <c r="E674">
        <v>2545.4706799249998</v>
      </c>
      <c r="F674">
        <v>172.75</v>
      </c>
      <c r="G674">
        <v>-55.899902356597202</v>
      </c>
      <c r="H674">
        <f>(Table2[[#This Row],[1Y Return vs Nifty]]-AVERAGE(Table2[1Y Return vs Nifty]))/_xlfn.STDEV.P(Table2[1Y Return vs Nifty])</f>
        <v>-1.3291785212333362</v>
      </c>
      <c r="I674">
        <v>3.6521050601509799</v>
      </c>
      <c r="J674">
        <f>(Table2[[#This Row],[1M Return vs Nifty]]-AVERAGE(Table2[1M Return vs Nifty]))/_xlfn.STDEV.P(Table2[1M Return vs Nifty])</f>
        <v>0.61679170804693917</v>
      </c>
      <c r="K674">
        <v>-21.699486769227299</v>
      </c>
      <c r="L674">
        <f>(Table2[[#This Row],[6M Return vs Nifty]]-AVERAGE(Table2[6M Return vs Nifty]))/_xlfn.STDEV.P(Table2[6M Return vs Nifty])</f>
        <v>-0.85206951726854407</v>
      </c>
      <c r="M674">
        <v>3.5217547517322698</v>
      </c>
      <c r="N674">
        <f>(Table2[[#This Row],[1W Return vs Nifty]]-AVERAGE(Table2[1W Return vs Nifty]))/_xlfn.STDEV.P(Table2[1W Return vs Nifty])</f>
        <v>1.7271400680496487</v>
      </c>
      <c r="O674">
        <v>169.95</v>
      </c>
      <c r="P674">
        <v>172.170829631701</v>
      </c>
      <c r="Q674">
        <v>198.261090566538</v>
      </c>
      <c r="R674">
        <v>57.1229063137623</v>
      </c>
      <c r="S674" s="1">
        <f>(Table2[[#This Row],[Close Price]]-Table2[[#This Row],[20D EMA]])/Table2[[#This Row],[20D EMA]]</f>
        <v>1.6475433951162174E-2</v>
      </c>
      <c r="T674" s="1">
        <f>(Table2[[#This Row],[Close Price]]-Table2[[#This Row],[50D EMA]])/Table2[[#This Row],[50D EMA]]</f>
        <v>3.3639285443296915E-3</v>
      </c>
      <c r="U674" s="1">
        <f>(Table2[[#This Row],[Close Price]]-Table2[[#This Row],[200D EMA]])/Table2[[#This Row],[200D EMA]]</f>
        <v>-0.12867421688057484</v>
      </c>
      <c r="V674">
        <v>0.46890124744299</v>
      </c>
      <c r="W674">
        <v>170.11</v>
      </c>
      <c r="X674">
        <v>173.95</v>
      </c>
      <c r="Y674">
        <v>163.91</v>
      </c>
      <c r="Z674">
        <v>173.95</v>
      </c>
      <c r="AA674">
        <v>154.99</v>
      </c>
      <c r="AB674">
        <v>179.9</v>
      </c>
      <c r="AC674" s="1">
        <f>(Table2[[#This Row],[Close Price]]/Table2[[#This Row],[Day Low]])-1</f>
        <v>1.5519369819528395E-2</v>
      </c>
      <c r="AD674" s="1">
        <f>(Table2[[#This Row],[Day High]]/Table2[[#This Row],[Close Price]])-1</f>
        <v>6.9464544138928552E-3</v>
      </c>
      <c r="AE674" s="1">
        <f>(Table2[[#This Row],[Close Price]]/Table2[[#This Row],[Current Week Low]])-1</f>
        <v>5.3932035873345052E-2</v>
      </c>
      <c r="AF674" s="1">
        <f>(Table2[[#This Row],[Current Week High]]/Table2[[#This Row],[Close Price]])-1</f>
        <v>6.9464544138928552E-3</v>
      </c>
      <c r="AG674" s="1">
        <f>(Table2[[#This Row],[Close Price]]/Table2[[#This Row],[Current Month Low]])-1</f>
        <v>0.11458803793793138</v>
      </c>
      <c r="AH674" s="1">
        <f>(Table2[[#This Row],[Current Month High]]/Table2[[#This Row],[Close Price]])-1</f>
        <v>4.1389290882778651E-2</v>
      </c>
      <c r="AI674">
        <v>80.607814761215593</v>
      </c>
      <c r="AJ674">
        <v>20.0319622012229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0.12</v>
      </c>
      <c r="AM674" t="s">
        <v>3147</v>
      </c>
      <c r="AN674">
        <v>-1.38</v>
      </c>
      <c r="AO674" t="s">
        <v>3146</v>
      </c>
      <c r="AQ674">
        <f>(Table2[[#This Row],[Sharpe Ratio]]-AVERAGE(Table2[Sharpe Ratio]))/_xlfn.STDEV.P(Table2[Sharpe Ratio])</f>
        <v>-0.67571570385832558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716</v>
      </c>
      <c r="AT674">
        <f>_xlfn.RANK.AVG(Table2[[#This Row],[6M Return vs Nifty Z-Score]],Table2[6M Return vs Nifty Z-Score])</f>
        <v>601</v>
      </c>
      <c r="AU674">
        <f>_xlfn.RANK.AVG(Table2[[#This Row],[Sharpe Ratio Z-Score]],Table2[Sharpe Ratio Z-Score])</f>
        <v>521.5</v>
      </c>
      <c r="AV674">
        <f>(Table2[[#This Row],[Rank 1Y]]+Table2[[#This Row],[Rank 6M]]+Table2[[#This Row],[Rank Sharpe]])/3</f>
        <v>612.83333333333337</v>
      </c>
    </row>
    <row r="675" spans="1:48" x14ac:dyDescent="0.3">
      <c r="A675" t="s">
        <v>1155</v>
      </c>
      <c r="B675" t="s">
        <v>1156</v>
      </c>
      <c r="C675" t="s">
        <v>3115</v>
      </c>
      <c r="D675" t="s">
        <v>475</v>
      </c>
      <c r="E675">
        <v>10377.547551719999</v>
      </c>
      <c r="F675">
        <v>2029.4</v>
      </c>
      <c r="G675">
        <v>-33.829494555073502</v>
      </c>
      <c r="H675">
        <f>(Table2[[#This Row],[1Y Return vs Nifty]]-AVERAGE(Table2[1Y Return vs Nifty]))/_xlfn.STDEV.P(Table2[1Y Return vs Nifty])</f>
        <v>-0.93624171724331307</v>
      </c>
      <c r="I675">
        <v>-5.6207123175286302</v>
      </c>
      <c r="J675">
        <f>(Table2[[#This Row],[1M Return vs Nifty]]-AVERAGE(Table2[1M Return vs Nifty]))/_xlfn.STDEV.P(Table2[1M Return vs Nifty])</f>
        <v>-0.45520117019599221</v>
      </c>
      <c r="K675">
        <v>-10.0260900598368</v>
      </c>
      <c r="L675">
        <f>(Table2[[#This Row],[6M Return vs Nifty]]-AVERAGE(Table2[6M Return vs Nifty]))/_xlfn.STDEV.P(Table2[6M Return vs Nifty])</f>
        <v>-0.43107185202855736</v>
      </c>
      <c r="M675">
        <v>-6.2603021947234501</v>
      </c>
      <c r="N675">
        <f>(Table2[[#This Row],[1W Return vs Nifty]]-AVERAGE(Table2[1W Return vs Nifty]))/_xlfn.STDEV.P(Table2[1W Return vs Nifty])</f>
        <v>-0.40216338963995463</v>
      </c>
      <c r="O675">
        <v>2172.42</v>
      </c>
      <c r="P675">
        <v>2193.30030093184</v>
      </c>
      <c r="Q675">
        <v>2175.40542628</v>
      </c>
      <c r="R675">
        <v>25.949698011595999</v>
      </c>
      <c r="S675" s="1">
        <f>(Table2[[#This Row],[Close Price]]-Table2[[#This Row],[20D EMA]])/Table2[[#This Row],[20D EMA]]</f>
        <v>-6.5834415076274369E-2</v>
      </c>
      <c r="T675" s="1">
        <f>(Table2[[#This Row],[Close Price]]-Table2[[#This Row],[50D EMA]])/Table2[[#This Row],[50D EMA]]</f>
        <v>-7.4727706398529006E-2</v>
      </c>
      <c r="U675" s="1">
        <f>(Table2[[#This Row],[Close Price]]-Table2[[#This Row],[200D EMA]])/Table2[[#This Row],[200D EMA]]</f>
        <v>-6.7116420928338416E-2</v>
      </c>
      <c r="V675">
        <v>0.43319511140071298</v>
      </c>
      <c r="W675">
        <v>1978.05</v>
      </c>
      <c r="X675">
        <v>2045.05</v>
      </c>
      <c r="Y675">
        <v>1978.05</v>
      </c>
      <c r="Z675">
        <v>2045.05</v>
      </c>
      <c r="AA675">
        <v>1974.95</v>
      </c>
      <c r="AB675">
        <v>2443.15</v>
      </c>
      <c r="AC675" s="1">
        <f>(Table2[[#This Row],[Close Price]]/Table2[[#This Row],[Day Low]])-1</f>
        <v>2.5959910012385956E-2</v>
      </c>
      <c r="AD675" s="1">
        <f>(Table2[[#This Row],[Day High]]/Table2[[#This Row],[Close Price]])-1</f>
        <v>7.711638908051599E-3</v>
      </c>
      <c r="AE675" s="1">
        <f>(Table2[[#This Row],[Close Price]]/Table2[[#This Row],[Current Week Low]])-1</f>
        <v>2.5959910012385956E-2</v>
      </c>
      <c r="AF675" s="1">
        <f>(Table2[[#This Row],[Current Week High]]/Table2[[#This Row],[Close Price]])-1</f>
        <v>7.711638908051599E-3</v>
      </c>
      <c r="AG675" s="1">
        <f>(Table2[[#This Row],[Close Price]]/Table2[[#This Row],[Current Month Low]])-1</f>
        <v>2.7570318235904834E-2</v>
      </c>
      <c r="AH675" s="1">
        <f>(Table2[[#This Row],[Current Month High]]/Table2[[#This Row],[Close Price]])-1</f>
        <v>0.20387799349561453</v>
      </c>
      <c r="AI675">
        <v>34.768897210998297</v>
      </c>
      <c r="AJ675">
        <v>12.2455752212389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0.01</v>
      </c>
      <c r="AM675" t="s">
        <v>3147</v>
      </c>
      <c r="AN675">
        <v>-10.88</v>
      </c>
      <c r="AO675" t="s">
        <v>3146</v>
      </c>
      <c r="AP675">
        <v>-0.114237184767148</v>
      </c>
      <c r="AQ675">
        <f>(Table2[[#This Row],[Sharpe Ratio]]-AVERAGE(Table2[Sharpe Ratio]))/_xlfn.STDEV.P(Table2[Sharpe Ratio])</f>
        <v>-2.03350706210882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641</v>
      </c>
      <c r="AT675">
        <f>_xlfn.RANK.AVG(Table2[[#This Row],[6M Return vs Nifty Z-Score]],Table2[6M Return vs Nifty Z-Score])</f>
        <v>476</v>
      </c>
      <c r="AU675">
        <f>_xlfn.RANK.AVG(Table2[[#This Row],[Sharpe Ratio Z-Score]],Table2[Sharpe Ratio Z-Score])</f>
        <v>722</v>
      </c>
      <c r="AV675">
        <f>(Table2[[#This Row],[Rank 1Y]]+Table2[[#This Row],[Rank 6M]]+Table2[[#This Row],[Rank Sharpe]])/3</f>
        <v>613</v>
      </c>
    </row>
    <row r="676" spans="1:48" x14ac:dyDescent="0.3">
      <c r="A676" t="s">
        <v>2066</v>
      </c>
      <c r="B676" t="s">
        <v>2067</v>
      </c>
      <c r="C676" t="s">
        <v>3108</v>
      </c>
      <c r="D676" t="s">
        <v>117</v>
      </c>
      <c r="E676">
        <v>2965.1569252499999</v>
      </c>
      <c r="F676">
        <v>1018.55</v>
      </c>
      <c r="G676">
        <v>-29.0827195783015</v>
      </c>
      <c r="H676">
        <f>(Table2[[#This Row],[1Y Return vs Nifty]]-AVERAGE(Table2[1Y Return vs Nifty]))/_xlfn.STDEV.P(Table2[1Y Return vs Nifty])</f>
        <v>-0.8517311542575291</v>
      </c>
      <c r="I676">
        <v>-5.9944954787641498</v>
      </c>
      <c r="J676">
        <f>(Table2[[#This Row],[1M Return vs Nifty]]-AVERAGE(Table2[1M Return vs Nifty]))/_xlfn.STDEV.P(Table2[1M Return vs Nifty])</f>
        <v>-0.49841272829440847</v>
      </c>
      <c r="K676">
        <v>-25.679263155498699</v>
      </c>
      <c r="L676">
        <f>(Table2[[#This Row],[6M Return vs Nifty]]-AVERAGE(Table2[6M Return vs Nifty]))/_xlfn.STDEV.P(Table2[6M Return vs Nifty])</f>
        <v>-0.99559899789089601</v>
      </c>
      <c r="M676">
        <v>-2.56136024853862</v>
      </c>
      <c r="N676">
        <f>(Table2[[#This Row],[1W Return vs Nifty]]-AVERAGE(Table2[1W Return vs Nifty]))/_xlfn.STDEV.P(Table2[1W Return vs Nifty])</f>
        <v>0.40300160979896188</v>
      </c>
      <c r="O676">
        <v>1055.44</v>
      </c>
      <c r="P676">
        <v>1090.8647827874399</v>
      </c>
      <c r="Q676">
        <v>1115.9019286488201</v>
      </c>
      <c r="R676">
        <v>38.089687653380601</v>
      </c>
      <c r="S676" s="1">
        <f>(Table2[[#This Row],[Close Price]]-Table2[[#This Row],[20D EMA]])/Table2[[#This Row],[20D EMA]]</f>
        <v>-3.4952247403926419E-2</v>
      </c>
      <c r="T676" s="1">
        <f>(Table2[[#This Row],[Close Price]]-Table2[[#This Row],[50D EMA]])/Table2[[#This Row],[50D EMA]]</f>
        <v>-6.6291243358922197E-2</v>
      </c>
      <c r="U676" s="1">
        <f>(Table2[[#This Row],[Close Price]]-Table2[[#This Row],[200D EMA]])/Table2[[#This Row],[200D EMA]]</f>
        <v>-8.7240577464273994E-2</v>
      </c>
      <c r="V676">
        <v>0.55515445337338298</v>
      </c>
      <c r="W676">
        <v>1007.15</v>
      </c>
      <c r="X676">
        <v>1046.6500000000001</v>
      </c>
      <c r="Y676">
        <v>980.55</v>
      </c>
      <c r="Z676">
        <v>1046.6500000000001</v>
      </c>
      <c r="AA676">
        <v>975</v>
      </c>
      <c r="AB676">
        <v>1198</v>
      </c>
      <c r="AC676" s="1">
        <f>(Table2[[#This Row],[Close Price]]/Table2[[#This Row],[Day Low]])-1</f>
        <v>1.1319068659087606E-2</v>
      </c>
      <c r="AD676" s="1">
        <f>(Table2[[#This Row],[Day High]]/Table2[[#This Row],[Close Price]])-1</f>
        <v>2.7588238181729174E-2</v>
      </c>
      <c r="AE676" s="1">
        <f>(Table2[[#This Row],[Close Price]]/Table2[[#This Row],[Current Week Low]])-1</f>
        <v>3.8753760644536284E-2</v>
      </c>
      <c r="AF676" s="1">
        <f>(Table2[[#This Row],[Current Week High]]/Table2[[#This Row],[Close Price]])-1</f>
        <v>2.7588238181729174E-2</v>
      </c>
      <c r="AG676" s="1">
        <f>(Table2[[#This Row],[Close Price]]/Table2[[#This Row],[Current Month Low]])-1</f>
        <v>4.4666666666666632E-2</v>
      </c>
      <c r="AH676" s="1">
        <f>(Table2[[#This Row],[Current Month High]]/Table2[[#This Row],[Close Price]])-1</f>
        <v>0.17618182710716224</v>
      </c>
      <c r="AI676">
        <v>33.424966864660497</v>
      </c>
      <c r="AJ676">
        <v>6.6544502617800996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-0.03</v>
      </c>
      <c r="AM676" t="s">
        <v>3146</v>
      </c>
      <c r="AN676">
        <v>-6.09</v>
      </c>
      <c r="AO676" t="s">
        <v>3146</v>
      </c>
      <c r="AP676">
        <v>-1.6477141380254998E-2</v>
      </c>
      <c r="AQ676">
        <f>(Table2[[#This Row],[Sharpe Ratio]]-AVERAGE(Table2[Sharpe Ratio]))/_xlfn.STDEV.P(Table2[Sharpe Ratio])</f>
        <v>-0.87155841672265455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608</v>
      </c>
      <c r="AT676">
        <f>_xlfn.RANK.AVG(Table2[[#This Row],[6M Return vs Nifty Z-Score]],Table2[6M Return vs Nifty Z-Score])</f>
        <v>644</v>
      </c>
      <c r="AU676">
        <f>_xlfn.RANK.AVG(Table2[[#This Row],[Sharpe Ratio Z-Score]],Table2[Sharpe Ratio Z-Score])</f>
        <v>588</v>
      </c>
      <c r="AV676">
        <f>(Table2[[#This Row],[Rank 1Y]]+Table2[[#This Row],[Rank 6M]]+Table2[[#This Row],[Rank Sharpe]])/3</f>
        <v>613.33333333333337</v>
      </c>
    </row>
    <row r="677" spans="1:48" x14ac:dyDescent="0.3">
      <c r="A677" t="s">
        <v>2370</v>
      </c>
      <c r="B677" t="s">
        <v>2371</v>
      </c>
      <c r="C677" t="s">
        <v>3117</v>
      </c>
      <c r="D677" t="s">
        <v>1977</v>
      </c>
      <c r="E677">
        <v>2121.6083173000002</v>
      </c>
      <c r="F677">
        <v>44.5</v>
      </c>
      <c r="G677">
        <v>-32.444821296406097</v>
      </c>
      <c r="H677">
        <f>(Table2[[#This Row],[1Y Return vs Nifty]]-AVERAGE(Table2[1Y Return vs Nifty]))/_xlfn.STDEV.P(Table2[1Y Return vs Nifty])</f>
        <v>-0.91158929170935188</v>
      </c>
      <c r="I677">
        <v>-10.829927573501999</v>
      </c>
      <c r="J677">
        <f>(Table2[[#This Row],[1M Return vs Nifty]]-AVERAGE(Table2[1M Return vs Nifty]))/_xlfn.STDEV.P(Table2[1M Return vs Nifty])</f>
        <v>-1.0574174576729334</v>
      </c>
      <c r="K677">
        <v>-23.692708842855801</v>
      </c>
      <c r="L677">
        <f>(Table2[[#This Row],[6M Return vs Nifty]]-AVERAGE(Table2[6M Return vs Nifty]))/_xlfn.STDEV.P(Table2[6M Return vs Nifty])</f>
        <v>-0.92395449301235377</v>
      </c>
      <c r="M677">
        <v>-7.7504582972570404</v>
      </c>
      <c r="N677">
        <f>(Table2[[#This Row],[1W Return vs Nifty]]-AVERAGE(Table2[1W Return vs Nifty]))/_xlfn.STDEV.P(Table2[1W Return vs Nifty])</f>
        <v>-0.72653223752032714</v>
      </c>
      <c r="O677">
        <v>47.97</v>
      </c>
      <c r="P677">
        <v>50.360641245929301</v>
      </c>
      <c r="Q677">
        <v>51.456328799551997</v>
      </c>
      <c r="R677">
        <v>30.170328303944</v>
      </c>
      <c r="S677" s="1">
        <f>(Table2[[#This Row],[Close Price]]-Table2[[#This Row],[20D EMA]])/Table2[[#This Row],[20D EMA]]</f>
        <v>-7.2336877214925974E-2</v>
      </c>
      <c r="T677" s="1">
        <f>(Table2[[#This Row],[Close Price]]-Table2[[#This Row],[50D EMA]])/Table2[[#This Row],[50D EMA]]</f>
        <v>-0.11637344364440598</v>
      </c>
      <c r="U677" s="1">
        <f>(Table2[[#This Row],[Close Price]]-Table2[[#This Row],[200D EMA]])/Table2[[#This Row],[200D EMA]]</f>
        <v>-0.1351889837817688</v>
      </c>
      <c r="V677">
        <v>0.66905534575403902</v>
      </c>
      <c r="W677">
        <v>43.61</v>
      </c>
      <c r="X677">
        <v>45.38</v>
      </c>
      <c r="Y677">
        <v>42.16</v>
      </c>
      <c r="Z677">
        <v>45.38</v>
      </c>
      <c r="AA677">
        <v>42.16</v>
      </c>
      <c r="AB677">
        <v>55.43</v>
      </c>
      <c r="AC677" s="1">
        <f>(Table2[[#This Row],[Close Price]]/Table2[[#This Row],[Day Low]])-1</f>
        <v>2.0408163265306145E-2</v>
      </c>
      <c r="AD677" s="1">
        <f>(Table2[[#This Row],[Day High]]/Table2[[#This Row],[Close Price]])-1</f>
        <v>1.9775280898876479E-2</v>
      </c>
      <c r="AE677" s="1">
        <f>(Table2[[#This Row],[Close Price]]/Table2[[#This Row],[Current Week Low]])-1</f>
        <v>5.5502846299810393E-2</v>
      </c>
      <c r="AF677" s="1">
        <f>(Table2[[#This Row],[Current Week High]]/Table2[[#This Row],[Close Price]])-1</f>
        <v>1.9775280898876479E-2</v>
      </c>
      <c r="AG677" s="1">
        <f>(Table2[[#This Row],[Close Price]]/Table2[[#This Row],[Current Month Low]])-1</f>
        <v>5.5502846299810393E-2</v>
      </c>
      <c r="AH677" s="1">
        <f>(Table2[[#This Row],[Current Month High]]/Table2[[#This Row],[Close Price]])-1</f>
        <v>0.24561797752808978</v>
      </c>
      <c r="AI677">
        <v>55.955056179775298</v>
      </c>
      <c r="AJ677">
        <v>5.5502846299810296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-0.08</v>
      </c>
      <c r="AM677" t="s">
        <v>3146</v>
      </c>
      <c r="AN677">
        <v>-14.01</v>
      </c>
      <c r="AO677" t="s">
        <v>3146</v>
      </c>
      <c r="AP677">
        <v>-1.4088484915351999E-2</v>
      </c>
      <c r="AQ677">
        <f>(Table2[[#This Row],[Sharpe Ratio]]-AVERAGE(Table2[Sharpe Ratio]))/_xlfn.STDEV.P(Table2[Sharpe Ratio])</f>
        <v>-0.84316751132275924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631</v>
      </c>
      <c r="AT677">
        <f>_xlfn.RANK.AVG(Table2[[#This Row],[6M Return vs Nifty Z-Score]],Table2[6M Return vs Nifty Z-Score])</f>
        <v>624</v>
      </c>
      <c r="AU677">
        <f>_xlfn.RANK.AVG(Table2[[#This Row],[Sharpe Ratio Z-Score]],Table2[Sharpe Ratio Z-Score])</f>
        <v>585</v>
      </c>
      <c r="AV677">
        <f>(Table2[[#This Row],[Rank 1Y]]+Table2[[#This Row],[Rank 6M]]+Table2[[#This Row],[Rank Sharpe]])/3</f>
        <v>613.33333333333337</v>
      </c>
    </row>
    <row r="678" spans="1:48" x14ac:dyDescent="0.3">
      <c r="A678" t="s">
        <v>1975</v>
      </c>
      <c r="B678" t="s">
        <v>1976</v>
      </c>
      <c r="C678" t="s">
        <v>3117</v>
      </c>
      <c r="D678" t="s">
        <v>1977</v>
      </c>
      <c r="E678">
        <v>3320.716042</v>
      </c>
      <c r="F678">
        <v>18.760000000000002</v>
      </c>
      <c r="G678">
        <v>-25.092569742918901</v>
      </c>
      <c r="H678">
        <f>(Table2[[#This Row],[1Y Return vs Nifty]]-AVERAGE(Table2[1Y Return vs Nifty]))/_xlfn.STDEV.P(Table2[1Y Return vs Nifty])</f>
        <v>-0.7806913829104718</v>
      </c>
      <c r="I678">
        <v>-1.5260962964311</v>
      </c>
      <c r="J678">
        <f>(Table2[[#This Row],[1M Return vs Nifty]]-AVERAGE(Table2[1M Return vs Nifty]))/_xlfn.STDEV.P(Table2[1M Return vs Nifty])</f>
        <v>1.8160811926246575E-2</v>
      </c>
      <c r="K678">
        <v>-23.927337878198902</v>
      </c>
      <c r="L678">
        <f>(Table2[[#This Row],[6M Return vs Nifty]]-AVERAGE(Table2[6M Return vs Nifty]))/_xlfn.STDEV.P(Table2[6M Return vs Nifty])</f>
        <v>-0.93241632109342076</v>
      </c>
      <c r="M678">
        <v>-3.1019468960120502</v>
      </c>
      <c r="N678">
        <f>(Table2[[#This Row],[1W Return vs Nifty]]-AVERAGE(Table2[1W Return vs Nifty]))/_xlfn.STDEV.P(Table2[1W Return vs Nifty])</f>
        <v>0.28532973118011296</v>
      </c>
      <c r="O678">
        <v>19.53</v>
      </c>
      <c r="P678">
        <v>20.328770749405798</v>
      </c>
      <c r="Q678">
        <v>20.9569835916794</v>
      </c>
      <c r="R678">
        <v>38.146805919911898</v>
      </c>
      <c r="S678" s="1">
        <f>(Table2[[#This Row],[Close Price]]-Table2[[#This Row],[20D EMA]])/Table2[[#This Row],[20D EMA]]</f>
        <v>-3.9426523297491016E-2</v>
      </c>
      <c r="T678" s="1">
        <f>(Table2[[#This Row],[Close Price]]-Table2[[#This Row],[50D EMA]])/Table2[[#This Row],[50D EMA]]</f>
        <v>-7.7169975929393134E-2</v>
      </c>
      <c r="U678" s="1">
        <f>(Table2[[#This Row],[Close Price]]-Table2[[#This Row],[200D EMA]])/Table2[[#This Row],[200D EMA]]</f>
        <v>-0.10483300624197042</v>
      </c>
      <c r="V678">
        <v>0.50539983514368902</v>
      </c>
      <c r="W678">
        <v>18.399999999999999</v>
      </c>
      <c r="X678">
        <v>18.899999999999999</v>
      </c>
      <c r="Y678">
        <v>17.88</v>
      </c>
      <c r="Z678">
        <v>18.989999999999998</v>
      </c>
      <c r="AA678">
        <v>17.88</v>
      </c>
      <c r="AB678">
        <v>21.11</v>
      </c>
      <c r="AC678" s="1">
        <f>(Table2[[#This Row],[Close Price]]/Table2[[#This Row],[Day Low]])-1</f>
        <v>1.9565217391304568E-2</v>
      </c>
      <c r="AD678" s="1">
        <f>(Table2[[#This Row],[Day High]]/Table2[[#This Row],[Close Price]])-1</f>
        <v>7.4626865671640896E-3</v>
      </c>
      <c r="AE678" s="1">
        <f>(Table2[[#This Row],[Close Price]]/Table2[[#This Row],[Current Week Low]])-1</f>
        <v>4.9217002237136542E-2</v>
      </c>
      <c r="AF678" s="1">
        <f>(Table2[[#This Row],[Current Week High]]/Table2[[#This Row],[Close Price]])-1</f>
        <v>1.226012793176956E-2</v>
      </c>
      <c r="AG678" s="1">
        <f>(Table2[[#This Row],[Close Price]]/Table2[[#This Row],[Current Month Low]])-1</f>
        <v>4.9217002237136542E-2</v>
      </c>
      <c r="AH678" s="1">
        <f>(Table2[[#This Row],[Current Month High]]/Table2[[#This Row],[Close Price]])-1</f>
        <v>0.12526652452025577</v>
      </c>
      <c r="AI678">
        <v>48.987206823027698</v>
      </c>
      <c r="AJ678">
        <v>5.0980392156862697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-0.17</v>
      </c>
      <c r="AM678" t="s">
        <v>3146</v>
      </c>
      <c r="AN678">
        <v>-6.62</v>
      </c>
      <c r="AO678" t="s">
        <v>3146</v>
      </c>
      <c r="AP678">
        <v>-3.9104418167114997E-2</v>
      </c>
      <c r="AQ678">
        <f>(Table2[[#This Row],[Sharpe Ratio]]-AVERAGE(Table2[Sharpe Ratio]))/_xlfn.STDEV.P(Table2[Sharpe Ratio])</f>
        <v>-1.1404999259568334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581</v>
      </c>
      <c r="AT678">
        <f>_xlfn.RANK.AVG(Table2[[#This Row],[6M Return vs Nifty Z-Score]],Table2[6M Return vs Nifty Z-Score])</f>
        <v>627</v>
      </c>
      <c r="AU678">
        <f>_xlfn.RANK.AVG(Table2[[#This Row],[Sharpe Ratio Z-Score]],Table2[Sharpe Ratio Z-Score])</f>
        <v>636</v>
      </c>
      <c r="AV678">
        <f>(Table2[[#This Row],[Rank 1Y]]+Table2[[#This Row],[Rank 6M]]+Table2[[#This Row],[Rank Sharpe]])/3</f>
        <v>614.66666666666663</v>
      </c>
    </row>
    <row r="679" spans="1:48" x14ac:dyDescent="0.3">
      <c r="A679" t="s">
        <v>1497</v>
      </c>
      <c r="B679" t="s">
        <v>1498</v>
      </c>
      <c r="C679" t="s">
        <v>3115</v>
      </c>
      <c r="D679" t="s">
        <v>475</v>
      </c>
      <c r="E679">
        <v>6584.8552300000001</v>
      </c>
      <c r="F679">
        <v>2032.3</v>
      </c>
      <c r="G679">
        <v>-28.764931922314499</v>
      </c>
      <c r="H679">
        <f>(Table2[[#This Row],[1Y Return vs Nifty]]-AVERAGE(Table2[1Y Return vs Nifty]))/_xlfn.STDEV.P(Table2[1Y Return vs Nifty])</f>
        <v>-0.84607333103042981</v>
      </c>
      <c r="I679">
        <v>-5.1397002201434603</v>
      </c>
      <c r="J679">
        <f>(Table2[[#This Row],[1M Return vs Nifty]]-AVERAGE(Table2[1M Return vs Nifty]))/_xlfn.STDEV.P(Table2[1M Return vs Nifty])</f>
        <v>-0.39959330888010064</v>
      </c>
      <c r="K679">
        <v>-15.7972354266201</v>
      </c>
      <c r="L679">
        <f>(Table2[[#This Row],[6M Return vs Nifty]]-AVERAGE(Table2[6M Return vs Nifty]))/_xlfn.STDEV.P(Table2[6M Return vs Nifty])</f>
        <v>-0.63920653515997594</v>
      </c>
      <c r="M679">
        <v>-5.58886311503153</v>
      </c>
      <c r="N679">
        <f>(Table2[[#This Row],[1W Return vs Nifty]]-AVERAGE(Table2[1W Return vs Nifty]))/_xlfn.STDEV.P(Table2[1W Return vs Nifty])</f>
        <v>-0.25600828526449454</v>
      </c>
      <c r="O679">
        <v>2147.14</v>
      </c>
      <c r="P679">
        <v>2205.91252487471</v>
      </c>
      <c r="Q679">
        <v>2246.0871094305899</v>
      </c>
      <c r="R679">
        <v>21.037675952586699</v>
      </c>
      <c r="S679" s="1">
        <f>(Table2[[#This Row],[Close Price]]-Table2[[#This Row],[20D EMA]])/Table2[[#This Row],[20D EMA]]</f>
        <v>-5.3485101111245624E-2</v>
      </c>
      <c r="T679" s="1">
        <f>(Table2[[#This Row],[Close Price]]-Table2[[#This Row],[50D EMA]])/Table2[[#This Row],[50D EMA]]</f>
        <v>-7.8703268111037533E-2</v>
      </c>
      <c r="U679" s="1">
        <f>(Table2[[#This Row],[Close Price]]-Table2[[#This Row],[200D EMA]])/Table2[[#This Row],[200D EMA]]</f>
        <v>-9.5182020560541619E-2</v>
      </c>
      <c r="V679">
        <v>0.44488719191772103</v>
      </c>
      <c r="W679">
        <v>2012</v>
      </c>
      <c r="X679">
        <v>2055</v>
      </c>
      <c r="Y679">
        <v>2000.5</v>
      </c>
      <c r="Z679">
        <v>2059.5</v>
      </c>
      <c r="AA679">
        <v>2000.5</v>
      </c>
      <c r="AB679">
        <v>2374</v>
      </c>
      <c r="AC679" s="1">
        <f>(Table2[[#This Row],[Close Price]]/Table2[[#This Row],[Day Low]])-1</f>
        <v>1.0089463220675832E-2</v>
      </c>
      <c r="AD679" s="1">
        <f>(Table2[[#This Row],[Day High]]/Table2[[#This Row],[Close Price]])-1</f>
        <v>1.1169610785809247E-2</v>
      </c>
      <c r="AE679" s="1">
        <f>(Table2[[#This Row],[Close Price]]/Table2[[#This Row],[Current Week Low]])-1</f>
        <v>1.5896025993501706E-2</v>
      </c>
      <c r="AF679" s="1">
        <f>(Table2[[#This Row],[Current Week High]]/Table2[[#This Row],[Close Price]])-1</f>
        <v>1.3383850809427722E-2</v>
      </c>
      <c r="AG679" s="1">
        <f>(Table2[[#This Row],[Close Price]]/Table2[[#This Row],[Current Month Low]])-1</f>
        <v>1.5896025993501706E-2</v>
      </c>
      <c r="AH679" s="1">
        <f>(Table2[[#This Row],[Current Month High]]/Table2[[#This Row],[Close Price]])-1</f>
        <v>0.16813462579343597</v>
      </c>
      <c r="AI679">
        <v>34.576588102150197</v>
      </c>
      <c r="AJ679">
        <v>3.6887755102040698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-0.05</v>
      </c>
      <c r="AM679" t="s">
        <v>3146</v>
      </c>
      <c r="AN679">
        <v>-8.7100000000000009</v>
      </c>
      <c r="AO679" t="s">
        <v>3146</v>
      </c>
      <c r="AP679">
        <v>-8.8219434032722005E-2</v>
      </c>
      <c r="AQ679">
        <f>(Table2[[#This Row],[Sharpe Ratio]]-AVERAGE(Table2[Sharpe Ratio]))/_xlfn.STDEV.P(Table2[Sharpe Ratio])</f>
        <v>-1.7242673239243913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606</v>
      </c>
      <c r="AT679">
        <f>_xlfn.RANK.AVG(Table2[[#This Row],[6M Return vs Nifty Z-Score]],Table2[6M Return vs Nifty Z-Score])</f>
        <v>539</v>
      </c>
      <c r="AU679">
        <f>_xlfn.RANK.AVG(Table2[[#This Row],[Sharpe Ratio Z-Score]],Table2[Sharpe Ratio Z-Score])</f>
        <v>702</v>
      </c>
      <c r="AV679">
        <f>(Table2[[#This Row],[Rank 1Y]]+Table2[[#This Row],[Rank 6M]]+Table2[[#This Row],[Rank Sharpe]])/3</f>
        <v>615.66666666666663</v>
      </c>
    </row>
    <row r="680" spans="1:48" x14ac:dyDescent="0.3">
      <c r="A680" t="s">
        <v>866</v>
      </c>
      <c r="B680" t="s">
        <v>867</v>
      </c>
      <c r="C680" t="s">
        <v>3111</v>
      </c>
      <c r="D680" t="s">
        <v>603</v>
      </c>
      <c r="E680">
        <v>17482.9586285</v>
      </c>
      <c r="F680">
        <v>1360.25</v>
      </c>
      <c r="G680">
        <v>-41.849179168978999</v>
      </c>
      <c r="H680">
        <f>(Table2[[#This Row],[1Y Return vs Nifty]]-AVERAGE(Table2[1Y Return vs Nifty]))/_xlfn.STDEV.P(Table2[1Y Return vs Nifty])</f>
        <v>-1.0790224610127344</v>
      </c>
      <c r="I680">
        <v>0.97545173629977999</v>
      </c>
      <c r="J680">
        <f>(Table2[[#This Row],[1M Return vs Nifty]]-AVERAGE(Table2[1M Return vs Nifty]))/_xlfn.STDEV.P(Table2[1M Return vs Nifty])</f>
        <v>0.30735465306939669</v>
      </c>
      <c r="K680">
        <v>-7.7912340837438698</v>
      </c>
      <c r="L680">
        <f>(Table2[[#This Row],[6M Return vs Nifty]]-AVERAGE(Table2[6M Return vs Nifty]))/_xlfn.STDEV.P(Table2[6M Return vs Nifty])</f>
        <v>-0.35047241970344095</v>
      </c>
      <c r="M680">
        <v>-3.7054946178001198</v>
      </c>
      <c r="N680">
        <f>(Table2[[#This Row],[1W Return vs Nifty]]-AVERAGE(Table2[1W Return vs Nifty]))/_xlfn.STDEV.P(Table2[1W Return vs Nifty])</f>
        <v>0.15395283796445283</v>
      </c>
      <c r="O680">
        <v>1402.33</v>
      </c>
      <c r="P680">
        <v>1422.7110829804999</v>
      </c>
      <c r="Q680">
        <v>1460.664943839</v>
      </c>
      <c r="R680">
        <v>33.241591559814601</v>
      </c>
      <c r="S680" s="1">
        <f>(Table2[[#This Row],[Close Price]]-Table2[[#This Row],[20D EMA]])/Table2[[#This Row],[20D EMA]]</f>
        <v>-3.0007202299030849E-2</v>
      </c>
      <c r="T680" s="1">
        <f>(Table2[[#This Row],[Close Price]]-Table2[[#This Row],[50D EMA]])/Table2[[#This Row],[50D EMA]]</f>
        <v>-4.3902858231516288E-2</v>
      </c>
      <c r="U680" s="1">
        <f>(Table2[[#This Row],[Close Price]]-Table2[[#This Row],[200D EMA]])/Table2[[#This Row],[200D EMA]]</f>
        <v>-6.8746049025510195E-2</v>
      </c>
      <c r="V680">
        <v>0.862174730093344</v>
      </c>
      <c r="W680">
        <v>1347.5</v>
      </c>
      <c r="X680">
        <v>1375</v>
      </c>
      <c r="Y680">
        <v>1347.5</v>
      </c>
      <c r="Z680">
        <v>1386.6</v>
      </c>
      <c r="AA680">
        <v>1340</v>
      </c>
      <c r="AB680">
        <v>1468.8</v>
      </c>
      <c r="AC680" s="1">
        <f>(Table2[[#This Row],[Close Price]]/Table2[[#This Row],[Day Low]])-1</f>
        <v>9.4619666048236795E-3</v>
      </c>
      <c r="AD680" s="1">
        <f>(Table2[[#This Row],[Day High]]/Table2[[#This Row],[Close Price]])-1</f>
        <v>1.0843594927403055E-2</v>
      </c>
      <c r="AE680" s="1">
        <f>(Table2[[#This Row],[Close Price]]/Table2[[#This Row],[Current Week Low]])-1</f>
        <v>9.4619666048236795E-3</v>
      </c>
      <c r="AF680" s="1">
        <f>(Table2[[#This Row],[Current Week High]]/Table2[[#This Row],[Close Price]])-1</f>
        <v>1.9371439073699648E-2</v>
      </c>
      <c r="AG680" s="1">
        <f>(Table2[[#This Row],[Close Price]]/Table2[[#This Row],[Current Month Low]])-1</f>
        <v>1.5111940298507376E-2</v>
      </c>
      <c r="AH680" s="1">
        <f>(Table2[[#This Row],[Current Month High]]/Table2[[#This Row],[Close Price]])-1</f>
        <v>7.9801507075905054E-2</v>
      </c>
      <c r="AI680">
        <v>26.759786803896301</v>
      </c>
      <c r="AJ680">
        <v>7.1907013396375001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-0.04</v>
      </c>
      <c r="AM680" t="s">
        <v>3146</v>
      </c>
      <c r="AN680">
        <v>-3.26</v>
      </c>
      <c r="AO680" t="s">
        <v>3146</v>
      </c>
      <c r="AP680">
        <v>-0.143867344593758</v>
      </c>
      <c r="AQ680">
        <f>(Table2[[#This Row],[Sharpe Ratio]]-AVERAGE(Table2[Sharpe Ratio]))/_xlfn.STDEV.P(Table2[Sharpe Ratio])</f>
        <v>-2.3856828885540962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677</v>
      </c>
      <c r="AT680">
        <f>_xlfn.RANK.AVG(Table2[[#This Row],[6M Return vs Nifty Z-Score]],Table2[6M Return vs Nifty Z-Score])</f>
        <v>441</v>
      </c>
      <c r="AU680">
        <f>_xlfn.RANK.AVG(Table2[[#This Row],[Sharpe Ratio Z-Score]],Table2[Sharpe Ratio Z-Score])</f>
        <v>730</v>
      </c>
      <c r="AV680">
        <f>(Table2[[#This Row],[Rank 1Y]]+Table2[[#This Row],[Rank 6M]]+Table2[[#This Row],[Rank Sharpe]])/3</f>
        <v>616</v>
      </c>
    </row>
    <row r="681" spans="1:48" x14ac:dyDescent="0.3">
      <c r="A681" t="s">
        <v>1458</v>
      </c>
      <c r="B681" t="s">
        <v>1459</v>
      </c>
      <c r="C681" t="s">
        <v>3105</v>
      </c>
      <c r="D681" t="s">
        <v>51</v>
      </c>
      <c r="E681">
        <v>6866.2277589040004</v>
      </c>
      <c r="F681">
        <v>211.58</v>
      </c>
      <c r="G681">
        <v>-37.117383942644302</v>
      </c>
      <c r="H681">
        <f>(Table2[[#This Row],[1Y Return vs Nifty]]-AVERAGE(Table2[1Y Return vs Nifty]))/_xlfn.STDEV.P(Table2[1Y Return vs Nifty])</f>
        <v>-0.99477859428894666</v>
      </c>
      <c r="I681">
        <v>4.6214318392471103</v>
      </c>
      <c r="J681">
        <f>(Table2[[#This Row],[1M Return vs Nifty]]-AVERAGE(Table2[1M Return vs Nifty]))/_xlfn.STDEV.P(Table2[1M Return vs Nifty])</f>
        <v>0.72885165288985521</v>
      </c>
      <c r="K681">
        <v>-21.517111095252101</v>
      </c>
      <c r="L681">
        <f>(Table2[[#This Row],[6M Return vs Nifty]]-AVERAGE(Table2[6M Return vs Nifty]))/_xlfn.STDEV.P(Table2[6M Return vs Nifty])</f>
        <v>-0.84549219150368227</v>
      </c>
      <c r="M681">
        <v>-0.65473747460907705</v>
      </c>
      <c r="N681">
        <f>(Table2[[#This Row],[1W Return vs Nifty]]-AVERAGE(Table2[1W Return vs Nifty]))/_xlfn.STDEV.P(Table2[1W Return vs Nifty])</f>
        <v>0.81802459394841276</v>
      </c>
      <c r="O681">
        <v>211</v>
      </c>
      <c r="P681">
        <v>216.29371754261399</v>
      </c>
      <c r="Q681">
        <v>245.134604715449</v>
      </c>
      <c r="R681">
        <v>54.508925503873698</v>
      </c>
      <c r="S681" s="1">
        <f>(Table2[[#This Row],[Close Price]]-Table2[[#This Row],[20D EMA]])/Table2[[#This Row],[20D EMA]]</f>
        <v>2.7488151658768365E-3</v>
      </c>
      <c r="T681" s="1">
        <f>(Table2[[#This Row],[Close Price]]-Table2[[#This Row],[50D EMA]])/Table2[[#This Row],[50D EMA]]</f>
        <v>-2.1793132025137465E-2</v>
      </c>
      <c r="U681" s="1">
        <f>(Table2[[#This Row],[Close Price]]-Table2[[#This Row],[200D EMA]])/Table2[[#This Row],[200D EMA]]</f>
        <v>-0.13688236613675578</v>
      </c>
      <c r="V681">
        <v>0.75552707630599902</v>
      </c>
      <c r="W681">
        <v>206.12</v>
      </c>
      <c r="X681">
        <v>213.9</v>
      </c>
      <c r="Y681">
        <v>204.7</v>
      </c>
      <c r="Z681">
        <v>213.9</v>
      </c>
      <c r="AA681">
        <v>198.7</v>
      </c>
      <c r="AB681">
        <v>223.39</v>
      </c>
      <c r="AC681" s="1">
        <f>(Table2[[#This Row],[Close Price]]/Table2[[#This Row],[Day Low]])-1</f>
        <v>2.648942363671658E-2</v>
      </c>
      <c r="AD681" s="1">
        <f>(Table2[[#This Row],[Day High]]/Table2[[#This Row],[Close Price]])-1</f>
        <v>1.0965119576519466E-2</v>
      </c>
      <c r="AE681" s="1">
        <f>(Table2[[#This Row],[Close Price]]/Table2[[#This Row],[Current Week Low]])-1</f>
        <v>3.3610161211529155E-2</v>
      </c>
      <c r="AF681" s="1">
        <f>(Table2[[#This Row],[Current Week High]]/Table2[[#This Row],[Close Price]])-1</f>
        <v>1.0965119576519466E-2</v>
      </c>
      <c r="AG681" s="1">
        <f>(Table2[[#This Row],[Close Price]]/Table2[[#This Row],[Current Month Low]])-1</f>
        <v>6.4821338701560371E-2</v>
      </c>
      <c r="AH681" s="1">
        <f>(Table2[[#This Row],[Current Month High]]/Table2[[#This Row],[Close Price]])-1</f>
        <v>5.5818130258058263E-2</v>
      </c>
      <c r="AI681">
        <v>123.461574818035</v>
      </c>
      <c r="AJ681">
        <v>7.8939316675165703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-0.05</v>
      </c>
      <c r="AM681" t="s">
        <v>3146</v>
      </c>
      <c r="AN681">
        <v>-0.75</v>
      </c>
      <c r="AO681" t="s">
        <v>3146</v>
      </c>
      <c r="AP681">
        <v>-2.0619938358236001E-2</v>
      </c>
      <c r="AQ681">
        <f>(Table2[[#This Row],[Sharpe Ratio]]-AVERAGE(Table2[Sharpe Ratio]))/_xlfn.STDEV.P(Table2[Sharpe Ratio])</f>
        <v>-0.92079854765860625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655</v>
      </c>
      <c r="AT681">
        <f>_xlfn.RANK.AVG(Table2[[#This Row],[6M Return vs Nifty Z-Score]],Table2[6M Return vs Nifty Z-Score])</f>
        <v>596</v>
      </c>
      <c r="AU681">
        <f>_xlfn.RANK.AVG(Table2[[#This Row],[Sharpe Ratio Z-Score]],Table2[Sharpe Ratio Z-Score])</f>
        <v>599</v>
      </c>
      <c r="AV681">
        <f>(Table2[[#This Row],[Rank 1Y]]+Table2[[#This Row],[Rank 6M]]+Table2[[#This Row],[Rank Sharpe]])/3</f>
        <v>616.66666666666663</v>
      </c>
    </row>
    <row r="682" spans="1:48" x14ac:dyDescent="0.3">
      <c r="A682" t="s">
        <v>1725</v>
      </c>
      <c r="B682" t="s">
        <v>1726</v>
      </c>
      <c r="C682" t="s">
        <v>3110</v>
      </c>
      <c r="D682" t="s">
        <v>1184</v>
      </c>
      <c r="E682">
        <v>4607.101694</v>
      </c>
      <c r="F682">
        <v>2748.4</v>
      </c>
      <c r="G682">
        <v>-15.659246126896599</v>
      </c>
      <c r="H682">
        <f>(Table2[[#This Row],[1Y Return vs Nifty]]-AVERAGE(Table2[1Y Return vs Nifty]))/_xlfn.STDEV.P(Table2[1Y Return vs Nifty])</f>
        <v>-0.6127425137270256</v>
      </c>
      <c r="I682">
        <v>-3.9616204371852599</v>
      </c>
      <c r="J682">
        <f>(Table2[[#This Row],[1M Return vs Nifty]]-AVERAGE(Table2[1M Return vs Nifty]))/_xlfn.STDEV.P(Table2[1M Return vs Nifty])</f>
        <v>-0.2634002743474621</v>
      </c>
      <c r="K682">
        <v>-24.3546312177285</v>
      </c>
      <c r="L682">
        <f>(Table2[[#This Row],[6M Return vs Nifty]]-AVERAGE(Table2[6M Return vs Nifty]))/_xlfn.STDEV.P(Table2[6M Return vs Nifty])</f>
        <v>-0.94782653140263162</v>
      </c>
      <c r="M682">
        <v>-6.76510449075798</v>
      </c>
      <c r="N682">
        <f>(Table2[[#This Row],[1W Return vs Nifty]]-AVERAGE(Table2[1W Return vs Nifty]))/_xlfn.STDEV.P(Table2[1W Return vs Nifty])</f>
        <v>-0.51204593073326021</v>
      </c>
      <c r="O682">
        <v>2944.5</v>
      </c>
      <c r="P682">
        <v>3023.5165855261298</v>
      </c>
      <c r="Q682">
        <v>2997.9256637513199</v>
      </c>
      <c r="R682">
        <v>15.794875398654399</v>
      </c>
      <c r="S682" s="1">
        <f>(Table2[[#This Row],[Close Price]]-Table2[[#This Row],[20D EMA]])/Table2[[#This Row],[20D EMA]]</f>
        <v>-6.6598743419935436E-2</v>
      </c>
      <c r="T682" s="1">
        <f>(Table2[[#This Row],[Close Price]]-Table2[[#This Row],[50D EMA]])/Table2[[#This Row],[50D EMA]]</f>
        <v>-9.0992252810234209E-2</v>
      </c>
      <c r="U682" s="1">
        <f>(Table2[[#This Row],[Close Price]]-Table2[[#This Row],[200D EMA]])/Table2[[#This Row],[200D EMA]]</f>
        <v>-8.3232772169236205E-2</v>
      </c>
      <c r="V682">
        <v>0.54395620098229303</v>
      </c>
      <c r="W682">
        <v>2730</v>
      </c>
      <c r="X682">
        <v>2798.45</v>
      </c>
      <c r="Y682">
        <v>2730</v>
      </c>
      <c r="Z682">
        <v>2825.15</v>
      </c>
      <c r="AA682">
        <v>2730</v>
      </c>
      <c r="AB682">
        <v>3140</v>
      </c>
      <c r="AC682" s="1">
        <f>(Table2[[#This Row],[Close Price]]/Table2[[#This Row],[Day Low]])-1</f>
        <v>6.7399267399268492E-3</v>
      </c>
      <c r="AD682" s="1">
        <f>(Table2[[#This Row],[Day High]]/Table2[[#This Row],[Close Price]])-1</f>
        <v>1.8210595255421236E-2</v>
      </c>
      <c r="AE682" s="1">
        <f>(Table2[[#This Row],[Close Price]]/Table2[[#This Row],[Current Week Low]])-1</f>
        <v>6.7399267399268492E-3</v>
      </c>
      <c r="AF682" s="1">
        <f>(Table2[[#This Row],[Current Week High]]/Table2[[#This Row],[Close Price]])-1</f>
        <v>2.7925338378693043E-2</v>
      </c>
      <c r="AG682" s="1">
        <f>(Table2[[#This Row],[Close Price]]/Table2[[#This Row],[Current Month Low]])-1</f>
        <v>6.7399267399268492E-3</v>
      </c>
      <c r="AH682" s="1">
        <f>(Table2[[#This Row],[Current Month High]]/Table2[[#This Row],[Close Price]])-1</f>
        <v>0.14248289914131851</v>
      </c>
      <c r="AI682">
        <v>34.623781109008803</v>
      </c>
      <c r="AJ682">
        <v>19.495652173913001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</v>
      </c>
      <c r="AM682">
        <v>0</v>
      </c>
      <c r="AN682">
        <v>-8.81</v>
      </c>
      <c r="AO682" t="s">
        <v>3146</v>
      </c>
      <c r="AP682">
        <v>-8.7857622524533996E-2</v>
      </c>
      <c r="AQ682">
        <f>(Table2[[#This Row],[Sharpe Ratio]]-AVERAGE(Table2[Sharpe Ratio]))/_xlfn.STDEV.P(Table2[Sharpe Ratio])</f>
        <v>-1.7199669331178897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526</v>
      </c>
      <c r="AT682">
        <f>_xlfn.RANK.AVG(Table2[[#This Row],[6M Return vs Nifty Z-Score]],Table2[6M Return vs Nifty Z-Score])</f>
        <v>631</v>
      </c>
      <c r="AU682">
        <f>_xlfn.RANK.AVG(Table2[[#This Row],[Sharpe Ratio Z-Score]],Table2[Sharpe Ratio Z-Score])</f>
        <v>701</v>
      </c>
      <c r="AV682">
        <f>(Table2[[#This Row],[Rank 1Y]]+Table2[[#This Row],[Rank 6M]]+Table2[[#This Row],[Rank Sharpe]])/3</f>
        <v>619.33333333333337</v>
      </c>
    </row>
    <row r="683" spans="1:48" x14ac:dyDescent="0.3">
      <c r="A683" t="s">
        <v>2243</v>
      </c>
      <c r="B683" t="s">
        <v>2244</v>
      </c>
      <c r="C683" t="s">
        <v>3103</v>
      </c>
      <c r="D683" t="s">
        <v>371</v>
      </c>
      <c r="E683">
        <v>2417.0346742000002</v>
      </c>
      <c r="F683">
        <v>1715.75</v>
      </c>
      <c r="G683">
        <v>-40.861558289906903</v>
      </c>
      <c r="H683">
        <f>(Table2[[#This Row],[1Y Return vs Nifty]]-AVERAGE(Table2[1Y Return vs Nifty]))/_xlfn.STDEV.P(Table2[1Y Return vs Nifty])</f>
        <v>-1.0614390708340709</v>
      </c>
      <c r="I683">
        <v>-6.2702691303998703</v>
      </c>
      <c r="J683">
        <f>(Table2[[#This Row],[1M Return vs Nifty]]-AVERAGE(Table2[1M Return vs Nifty]))/_xlfn.STDEV.P(Table2[1M Return vs Nifty])</f>
        <v>-0.53029380375612711</v>
      </c>
      <c r="K683">
        <v>-11.9028241637447</v>
      </c>
      <c r="L683">
        <f>(Table2[[#This Row],[6M Return vs Nifty]]-AVERAGE(Table2[6M Return vs Nifty]))/_xlfn.STDEV.P(Table2[6M Return vs Nifty])</f>
        <v>-0.49875572294385823</v>
      </c>
      <c r="M683">
        <v>-7.7518043892512596</v>
      </c>
      <c r="N683">
        <f>(Table2[[#This Row],[1W Return vs Nifty]]-AVERAGE(Table2[1W Return vs Nifty]))/_xlfn.STDEV.P(Table2[1W Return vs Nifty])</f>
        <v>-0.72682524729867426</v>
      </c>
      <c r="O683">
        <v>1842.8</v>
      </c>
      <c r="P683">
        <v>1975.0927779512899</v>
      </c>
      <c r="Q683">
        <v>1962.59865244963</v>
      </c>
      <c r="R683">
        <v>28.8664756541631</v>
      </c>
      <c r="S683" s="1">
        <f>(Table2[[#This Row],[Close Price]]-Table2[[#This Row],[20D EMA]])/Table2[[#This Row],[20D EMA]]</f>
        <v>-6.8943998263512024E-2</v>
      </c>
      <c r="T683" s="1">
        <f>(Table2[[#This Row],[Close Price]]-Table2[[#This Row],[50D EMA]])/Table2[[#This Row],[50D EMA]]</f>
        <v>-0.13130663067904036</v>
      </c>
      <c r="U683" s="1">
        <f>(Table2[[#This Row],[Close Price]]-Table2[[#This Row],[200D EMA]])/Table2[[#This Row],[200D EMA]]</f>
        <v>-0.12577643021487062</v>
      </c>
      <c r="V683">
        <v>0.47581681716142499</v>
      </c>
      <c r="W683">
        <v>1698</v>
      </c>
      <c r="X683">
        <v>1727.55</v>
      </c>
      <c r="Y683">
        <v>1648.85</v>
      </c>
      <c r="Z683">
        <v>1727.55</v>
      </c>
      <c r="AA683">
        <v>1607.05</v>
      </c>
      <c r="AB683">
        <v>2029</v>
      </c>
      <c r="AC683" s="1">
        <f>(Table2[[#This Row],[Close Price]]/Table2[[#This Row],[Day Low]])-1</f>
        <v>1.0453474676089591E-2</v>
      </c>
      <c r="AD683" s="1">
        <f>(Table2[[#This Row],[Day High]]/Table2[[#This Row],[Close Price]])-1</f>
        <v>6.8774588372431111E-3</v>
      </c>
      <c r="AE683" s="1">
        <f>(Table2[[#This Row],[Close Price]]/Table2[[#This Row],[Current Week Low]])-1</f>
        <v>4.0573733207993401E-2</v>
      </c>
      <c r="AF683" s="1">
        <f>(Table2[[#This Row],[Current Week High]]/Table2[[#This Row],[Close Price]])-1</f>
        <v>6.8774588372431111E-3</v>
      </c>
      <c r="AG683" s="1">
        <f>(Table2[[#This Row],[Close Price]]/Table2[[#This Row],[Current Month Low]])-1</f>
        <v>6.7639463613453188E-2</v>
      </c>
      <c r="AH683" s="1">
        <f>(Table2[[#This Row],[Current Month High]]/Table2[[#This Row],[Close Price]])-1</f>
        <v>0.18257321870901944</v>
      </c>
      <c r="AI683">
        <v>49.202972461022803</v>
      </c>
      <c r="AJ683">
        <v>12.0672762900065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-0.23</v>
      </c>
      <c r="AM683" t="s">
        <v>3146</v>
      </c>
      <c r="AN683">
        <v>-8.84</v>
      </c>
      <c r="AO683" t="s">
        <v>3146</v>
      </c>
      <c r="AP683">
        <v>-7.5818366633937997E-2</v>
      </c>
      <c r="AQ683">
        <f>(Table2[[#This Row],[Sharpe Ratio]]-AVERAGE(Table2[Sharpe Ratio]))/_xlfn.STDEV.P(Table2[Sharpe Ratio])</f>
        <v>-1.5768716910446752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673</v>
      </c>
      <c r="AT683">
        <f>_xlfn.RANK.AVG(Table2[[#This Row],[6M Return vs Nifty Z-Score]],Table2[6M Return vs Nifty Z-Score])</f>
        <v>497</v>
      </c>
      <c r="AU683">
        <f>_xlfn.RANK.AVG(Table2[[#This Row],[Sharpe Ratio Z-Score]],Table2[Sharpe Ratio Z-Score])</f>
        <v>689</v>
      </c>
      <c r="AV683">
        <f>(Table2[[#This Row],[Rank 1Y]]+Table2[[#This Row],[Rank 6M]]+Table2[[#This Row],[Rank Sharpe]])/3</f>
        <v>619.66666666666663</v>
      </c>
    </row>
    <row r="684" spans="1:48" x14ac:dyDescent="0.3">
      <c r="A684" t="s">
        <v>950</v>
      </c>
      <c r="B684" t="s">
        <v>951</v>
      </c>
      <c r="C684" t="s">
        <v>3101</v>
      </c>
      <c r="D684" t="s">
        <v>54</v>
      </c>
      <c r="E684">
        <v>14968.668727295</v>
      </c>
      <c r="F684">
        <v>938.65</v>
      </c>
      <c r="G684">
        <v>-70.043370389539007</v>
      </c>
      <c r="H684">
        <f>(Table2[[#This Row],[1Y Return vs Nifty]]-AVERAGE(Table2[1Y Return vs Nifty]))/_xlfn.STDEV.P(Table2[1Y Return vs Nifty])</f>
        <v>-1.5809857907762004</v>
      </c>
      <c r="I684">
        <v>-14.036536983934401</v>
      </c>
      <c r="J684">
        <f>(Table2[[#This Row],[1M Return vs Nifty]]-AVERAGE(Table2[1M Return vs Nifty]))/_xlfn.STDEV.P(Table2[1M Return vs Nifty])</f>
        <v>-1.4281205904192482</v>
      </c>
      <c r="K684">
        <v>-44.763167447399098</v>
      </c>
      <c r="L684">
        <f>(Table2[[#This Row],[6M Return vs Nifty]]-AVERAGE(Table2[6M Return vs Nifty]))/_xlfn.STDEV.P(Table2[6M Return vs Nifty])</f>
        <v>-1.6838544689047759</v>
      </c>
      <c r="M684">
        <v>-5.3735373645072304</v>
      </c>
      <c r="N684">
        <f>(Table2[[#This Row],[1W Return vs Nifty]]-AVERAGE(Table2[1W Return vs Nifty]))/_xlfn.STDEV.P(Table2[1W Return vs Nifty])</f>
        <v>-0.20913737992928039</v>
      </c>
      <c r="O684">
        <v>1049.51</v>
      </c>
      <c r="P684">
        <v>1137.3449592325401</v>
      </c>
      <c r="Q684">
        <v>1296.0578695757299</v>
      </c>
      <c r="R684">
        <v>9.0687038148281705</v>
      </c>
      <c r="S684" s="1">
        <f>(Table2[[#This Row],[Close Price]]-Table2[[#This Row],[20D EMA]])/Table2[[#This Row],[20D EMA]]</f>
        <v>-0.10563024649598385</v>
      </c>
      <c r="T684" s="1">
        <f>(Table2[[#This Row],[Close Price]]-Table2[[#This Row],[50D EMA]])/Table2[[#This Row],[50D EMA]]</f>
        <v>-0.1747006988685437</v>
      </c>
      <c r="U684" s="1">
        <f>(Table2[[#This Row],[Close Price]]-Table2[[#This Row],[200D EMA]])/Table2[[#This Row],[200D EMA]]</f>
        <v>-0.27576536354254683</v>
      </c>
      <c r="V684">
        <v>1.44297198556289</v>
      </c>
      <c r="W684">
        <v>936</v>
      </c>
      <c r="X684">
        <v>963.7</v>
      </c>
      <c r="Y684">
        <v>911.5</v>
      </c>
      <c r="Z684">
        <v>968.75</v>
      </c>
      <c r="AA684">
        <v>911.5</v>
      </c>
      <c r="AB684">
        <v>1207.5</v>
      </c>
      <c r="AC684" s="1">
        <f>(Table2[[#This Row],[Close Price]]/Table2[[#This Row],[Day Low]])-1</f>
        <v>2.8311965811964601E-3</v>
      </c>
      <c r="AD684" s="1">
        <f>(Table2[[#This Row],[Day High]]/Table2[[#This Row],[Close Price]])-1</f>
        <v>2.6687263623288882E-2</v>
      </c>
      <c r="AE684" s="1">
        <f>(Table2[[#This Row],[Close Price]]/Table2[[#This Row],[Current Week Low]])-1</f>
        <v>2.9786066922654841E-2</v>
      </c>
      <c r="AF684" s="1">
        <f>(Table2[[#This Row],[Current Week High]]/Table2[[#This Row],[Close Price]])-1</f>
        <v>3.20673307409578E-2</v>
      </c>
      <c r="AG684" s="1">
        <f>(Table2[[#This Row],[Close Price]]/Table2[[#This Row],[Current Month Low]])-1</f>
        <v>2.9786066922654841E-2</v>
      </c>
      <c r="AH684" s="1">
        <f>(Table2[[#This Row],[Current Month High]]/Table2[[#This Row],[Close Price]])-1</f>
        <v>0.28642198902679383</v>
      </c>
      <c r="AI684">
        <v>91.338624620465495</v>
      </c>
      <c r="AJ684">
        <v>2.9786066922654801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-0.28999999999999998</v>
      </c>
      <c r="AM684" t="s">
        <v>3146</v>
      </c>
      <c r="AN684">
        <v>-12.7</v>
      </c>
      <c r="AO684" t="s">
        <v>3146</v>
      </c>
      <c r="AP684">
        <v>3.4683968740285002E-2</v>
      </c>
      <c r="AQ684">
        <f>(Table2[[#This Row],[Sharpe Ratio]]-AVERAGE(Table2[Sharpe Ratio]))/_xlfn.STDEV.P(Table2[Sharpe Ratio])</f>
        <v>-0.26347171236482797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727</v>
      </c>
      <c r="AT684">
        <f>_xlfn.RANK.AVG(Table2[[#This Row],[6M Return vs Nifty Z-Score]],Table2[6M Return vs Nifty Z-Score])</f>
        <v>725</v>
      </c>
      <c r="AU684">
        <f>_xlfn.RANK.AVG(Table2[[#This Row],[Sharpe Ratio Z-Score]],Table2[Sharpe Ratio Z-Score])</f>
        <v>411</v>
      </c>
      <c r="AV684">
        <f>(Table2[[#This Row],[Rank 1Y]]+Table2[[#This Row],[Rank 6M]]+Table2[[#This Row],[Rank Sharpe]])/3</f>
        <v>621</v>
      </c>
    </row>
    <row r="685" spans="1:48" x14ac:dyDescent="0.3">
      <c r="A685" t="s">
        <v>1147</v>
      </c>
      <c r="B685" t="s">
        <v>1148</v>
      </c>
      <c r="C685" t="s">
        <v>3101</v>
      </c>
      <c r="D685" t="s">
        <v>558</v>
      </c>
      <c r="E685">
        <v>10447.0709122649</v>
      </c>
      <c r="F685">
        <v>143.19999999999999</v>
      </c>
      <c r="G685">
        <v>-28.547518763355999</v>
      </c>
      <c r="H685">
        <f>(Table2[[#This Row],[1Y Return vs Nifty]]-AVERAGE(Table2[1Y Return vs Nifty]))/_xlfn.STDEV.P(Table2[1Y Return vs Nifty])</f>
        <v>-0.84220255380715492</v>
      </c>
      <c r="I685">
        <v>-8.2808991803741794</v>
      </c>
      <c r="J685">
        <f>(Table2[[#This Row],[1M Return vs Nifty]]-AVERAGE(Table2[1M Return vs Nifty]))/_xlfn.STDEV.P(Table2[1M Return vs Nifty])</f>
        <v>-0.7627346042772134</v>
      </c>
      <c r="K685">
        <v>-24.187598269902601</v>
      </c>
      <c r="L685">
        <f>(Table2[[#This Row],[6M Return vs Nifty]]-AVERAGE(Table2[6M Return vs Nifty]))/_xlfn.STDEV.P(Table2[6M Return vs Nifty])</f>
        <v>-0.94180253660458912</v>
      </c>
      <c r="M685">
        <v>-1.6949544525309901</v>
      </c>
      <c r="N685">
        <f>(Table2[[#This Row],[1W Return vs Nifty]]-AVERAGE(Table2[1W Return vs Nifty]))/_xlfn.STDEV.P(Table2[1W Return vs Nifty])</f>
        <v>0.59159597878490311</v>
      </c>
      <c r="O685">
        <v>146.32</v>
      </c>
      <c r="P685">
        <v>154.12923810425599</v>
      </c>
      <c r="Q685">
        <v>161.5251023207</v>
      </c>
      <c r="R685">
        <v>49.052182021623203</v>
      </c>
      <c r="S685" s="1">
        <f>(Table2[[#This Row],[Close Price]]-Table2[[#This Row],[20D EMA]])/Table2[[#This Row],[20D EMA]]</f>
        <v>-2.1323127392017527E-2</v>
      </c>
      <c r="T685" s="1">
        <f>(Table2[[#This Row],[Close Price]]-Table2[[#This Row],[50D EMA]])/Table2[[#This Row],[50D EMA]]</f>
        <v>-7.0909570686797624E-2</v>
      </c>
      <c r="U685" s="1">
        <f>(Table2[[#This Row],[Close Price]]-Table2[[#This Row],[200D EMA]])/Table2[[#This Row],[200D EMA]]</f>
        <v>-0.11345049195088228</v>
      </c>
      <c r="V685">
        <v>0.99501682709334105</v>
      </c>
      <c r="W685">
        <v>139.5</v>
      </c>
      <c r="X685">
        <v>143.91</v>
      </c>
      <c r="Y685">
        <v>134.33000000000001</v>
      </c>
      <c r="Z685">
        <v>143.91</v>
      </c>
      <c r="AA685">
        <v>131.13</v>
      </c>
      <c r="AB685">
        <v>164.34</v>
      </c>
      <c r="AC685" s="1">
        <f>(Table2[[#This Row],[Close Price]]/Table2[[#This Row],[Day Low]])-1</f>
        <v>2.6523297491039433E-2</v>
      </c>
      <c r="AD685" s="1">
        <f>(Table2[[#This Row],[Day High]]/Table2[[#This Row],[Close Price]])-1</f>
        <v>4.9581005586591953E-3</v>
      </c>
      <c r="AE685" s="1">
        <f>(Table2[[#This Row],[Close Price]]/Table2[[#This Row],[Current Week Low]])-1</f>
        <v>6.6031415171592167E-2</v>
      </c>
      <c r="AF685" s="1">
        <f>(Table2[[#This Row],[Current Week High]]/Table2[[#This Row],[Close Price]])-1</f>
        <v>4.9581005586591953E-3</v>
      </c>
      <c r="AG685" s="1">
        <f>(Table2[[#This Row],[Close Price]]/Table2[[#This Row],[Current Month Low]])-1</f>
        <v>9.2046061160680148E-2</v>
      </c>
      <c r="AH685" s="1">
        <f>(Table2[[#This Row],[Current Month High]]/Table2[[#This Row],[Close Price]])-1</f>
        <v>0.1476256983240225</v>
      </c>
      <c r="AI685">
        <v>46.157387065051303</v>
      </c>
      <c r="AJ685">
        <v>9.2046061160680104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-0.16</v>
      </c>
      <c r="AM685" t="s">
        <v>3146</v>
      </c>
      <c r="AN685">
        <v>-7.02</v>
      </c>
      <c r="AO685" t="s">
        <v>3146</v>
      </c>
      <c r="AP685">
        <v>-3.5202557965837003E-2</v>
      </c>
      <c r="AQ685">
        <f>(Table2[[#This Row],[Sharpe Ratio]]-AVERAGE(Table2[Sharpe Ratio]))/_xlfn.STDEV.P(Table2[Sharpe Ratio])</f>
        <v>-1.0941235024376821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605</v>
      </c>
      <c r="AT685">
        <f>_xlfn.RANK.AVG(Table2[[#This Row],[6M Return vs Nifty Z-Score]],Table2[6M Return vs Nifty Z-Score])</f>
        <v>629</v>
      </c>
      <c r="AU685">
        <f>_xlfn.RANK.AVG(Table2[[#This Row],[Sharpe Ratio Z-Score]],Table2[Sharpe Ratio Z-Score])</f>
        <v>633</v>
      </c>
      <c r="AV685">
        <f>(Table2[[#This Row],[Rank 1Y]]+Table2[[#This Row],[Rank 6M]]+Table2[[#This Row],[Rank Sharpe]])/3</f>
        <v>622.33333333333337</v>
      </c>
    </row>
    <row r="686" spans="1:48" x14ac:dyDescent="0.3">
      <c r="A686" t="s">
        <v>1778</v>
      </c>
      <c r="B686" t="s">
        <v>1779</v>
      </c>
      <c r="C686" t="s">
        <v>3107</v>
      </c>
      <c r="D686" t="s">
        <v>197</v>
      </c>
      <c r="E686">
        <v>4297.967908605</v>
      </c>
      <c r="F686">
        <v>107.73</v>
      </c>
      <c r="G686">
        <v>-27.251008824369201</v>
      </c>
      <c r="H686">
        <f>(Table2[[#This Row],[1Y Return vs Nifty]]-AVERAGE(Table2[1Y Return vs Nifty]))/_xlfn.STDEV.P(Table2[1Y Return vs Nifty])</f>
        <v>-0.8191197690961447</v>
      </c>
      <c r="I686">
        <v>-3.7362008266375999</v>
      </c>
      <c r="J686">
        <f>(Table2[[#This Row],[1M Return vs Nifty]]-AVERAGE(Table2[1M Return vs Nifty]))/_xlfn.STDEV.P(Table2[1M Return vs Nifty])</f>
        <v>-0.23734042572960271</v>
      </c>
      <c r="K686">
        <v>-32.0528984163155</v>
      </c>
      <c r="L686">
        <f>(Table2[[#This Row],[6M Return vs Nifty]]-AVERAGE(Table2[6M Return vs Nifty]))/_xlfn.STDEV.P(Table2[6M Return vs Nifty])</f>
        <v>-1.2254623042357065</v>
      </c>
      <c r="M686">
        <v>-5.9825438704318099</v>
      </c>
      <c r="N686">
        <f>(Table2[[#This Row],[1W Return vs Nifty]]-AVERAGE(Table2[1W Return vs Nifty]))/_xlfn.STDEV.P(Table2[1W Return vs Nifty])</f>
        <v>-0.34170251075184416</v>
      </c>
      <c r="O686">
        <v>114.25</v>
      </c>
      <c r="P686">
        <v>119.177591962214</v>
      </c>
      <c r="Q686">
        <v>122.262941178608</v>
      </c>
      <c r="R686">
        <v>34.165371589968302</v>
      </c>
      <c r="S686" s="1">
        <f>(Table2[[#This Row],[Close Price]]-Table2[[#This Row],[20D EMA]])/Table2[[#This Row],[20D EMA]]</f>
        <v>-5.7067833698030597E-2</v>
      </c>
      <c r="T686" s="1">
        <f>(Table2[[#This Row],[Close Price]]-Table2[[#This Row],[50D EMA]])/Table2[[#This Row],[50D EMA]]</f>
        <v>-9.6054902383356788E-2</v>
      </c>
      <c r="U686" s="1">
        <f>(Table2[[#This Row],[Close Price]]-Table2[[#This Row],[200D EMA]])/Table2[[#This Row],[200D EMA]]</f>
        <v>-0.11886628146281489</v>
      </c>
      <c r="V686">
        <v>0.873986427896005</v>
      </c>
      <c r="W686">
        <v>106.12</v>
      </c>
      <c r="X686">
        <v>108.79</v>
      </c>
      <c r="Y686">
        <v>105.55</v>
      </c>
      <c r="Z686">
        <v>109.21</v>
      </c>
      <c r="AA686">
        <v>105.55</v>
      </c>
      <c r="AB686">
        <v>123.5</v>
      </c>
      <c r="AC686" s="1">
        <f>(Table2[[#This Row],[Close Price]]/Table2[[#This Row],[Day Low]])-1</f>
        <v>1.517150395778355E-2</v>
      </c>
      <c r="AD686" s="1">
        <f>(Table2[[#This Row],[Day High]]/Table2[[#This Row],[Close Price]])-1</f>
        <v>9.8394133481853885E-3</v>
      </c>
      <c r="AE686" s="1">
        <f>(Table2[[#This Row],[Close Price]]/Table2[[#This Row],[Current Week Low]])-1</f>
        <v>2.0653718616769456E-2</v>
      </c>
      <c r="AF686" s="1">
        <f>(Table2[[#This Row],[Current Week High]]/Table2[[#This Row],[Close Price]])-1</f>
        <v>1.3738048825768123E-2</v>
      </c>
      <c r="AG686" s="1">
        <f>(Table2[[#This Row],[Close Price]]/Table2[[#This Row],[Current Month Low]])-1</f>
        <v>2.0653718616769456E-2</v>
      </c>
      <c r="AH686" s="1">
        <f>(Table2[[#This Row],[Current Month High]]/Table2[[#This Row],[Close Price]])-1</f>
        <v>0.1463844797178131</v>
      </c>
      <c r="AI686">
        <v>38.921377517868699</v>
      </c>
      <c r="AJ686">
        <v>2.8939828080229302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3146</v>
      </c>
      <c r="AN686">
        <v>-9.0500000000000007</v>
      </c>
      <c r="AO686" t="s">
        <v>3146</v>
      </c>
      <c r="AP686">
        <v>-1.5308665225071001E-2</v>
      </c>
      <c r="AQ686">
        <f>(Table2[[#This Row],[Sharpe Ratio]]-AVERAGE(Table2[Sharpe Ratio]))/_xlfn.STDEV.P(Table2[Sharpe Ratio])</f>
        <v>-0.85767023461221048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598</v>
      </c>
      <c r="AT686">
        <f>_xlfn.RANK.AVG(Table2[[#This Row],[6M Return vs Nifty Z-Score]],Table2[6M Return vs Nifty Z-Score])</f>
        <v>683</v>
      </c>
      <c r="AU686">
        <f>_xlfn.RANK.AVG(Table2[[#This Row],[Sharpe Ratio Z-Score]],Table2[Sharpe Ratio Z-Score])</f>
        <v>587</v>
      </c>
      <c r="AV686">
        <f>(Table2[[#This Row],[Rank 1Y]]+Table2[[#This Row],[Rank 6M]]+Table2[[#This Row],[Rank Sharpe]])/3</f>
        <v>622.66666666666663</v>
      </c>
    </row>
    <row r="687" spans="1:48" x14ac:dyDescent="0.3">
      <c r="A687" t="s">
        <v>1786</v>
      </c>
      <c r="B687" t="s">
        <v>1787</v>
      </c>
      <c r="C687" t="s">
        <v>3110</v>
      </c>
      <c r="D687" t="s">
        <v>449</v>
      </c>
      <c r="E687">
        <v>4265.9590717680003</v>
      </c>
      <c r="F687">
        <v>85.38</v>
      </c>
      <c r="G687">
        <v>-32.0333496481257</v>
      </c>
      <c r="H687">
        <f>(Table2[[#This Row],[1Y Return vs Nifty]]-AVERAGE(Table2[1Y Return vs Nifty]))/_xlfn.STDEV.P(Table2[1Y Return vs Nifty])</f>
        <v>-0.90426353878888954</v>
      </c>
      <c r="I687">
        <v>-1.3573258932099299</v>
      </c>
      <c r="J687">
        <f>(Table2[[#This Row],[1M Return vs Nifty]]-AVERAGE(Table2[1M Return vs Nifty]))/_xlfn.STDEV.P(Table2[1M Return vs Nifty])</f>
        <v>3.7671675015901754E-2</v>
      </c>
      <c r="K687">
        <v>-29.722623186957701</v>
      </c>
      <c r="L687">
        <f>(Table2[[#This Row],[6M Return vs Nifty]]-AVERAGE(Table2[6M Return vs Nifty]))/_xlfn.STDEV.P(Table2[6M Return vs Nifty])</f>
        <v>-1.1414216042278822</v>
      </c>
      <c r="M687">
        <v>-1.18041397624824</v>
      </c>
      <c r="N687">
        <f>(Table2[[#This Row],[1W Return vs Nifty]]-AVERAGE(Table2[1W Return vs Nifty]))/_xlfn.STDEV.P(Table2[1W Return vs Nifty])</f>
        <v>0.70359827250157203</v>
      </c>
      <c r="O687">
        <v>86.84</v>
      </c>
      <c r="P687">
        <v>91.926781582333106</v>
      </c>
      <c r="Q687">
        <v>97.695897869054093</v>
      </c>
      <c r="R687">
        <v>47.794573608001102</v>
      </c>
      <c r="S687" s="1">
        <f>(Table2[[#This Row],[Close Price]]-Table2[[#This Row],[20D EMA]])/Table2[[#This Row],[20D EMA]]</f>
        <v>-1.6812528788576784E-2</v>
      </c>
      <c r="T687" s="1">
        <f>(Table2[[#This Row],[Close Price]]-Table2[[#This Row],[50D EMA]])/Table2[[#This Row],[50D EMA]]</f>
        <v>-7.1217347867983019E-2</v>
      </c>
      <c r="U687" s="1">
        <f>(Table2[[#This Row],[Close Price]]-Table2[[#This Row],[200D EMA]])/Table2[[#This Row],[200D EMA]]</f>
        <v>-0.12606361308600297</v>
      </c>
      <c r="V687">
        <v>1.42724184031777</v>
      </c>
      <c r="W687">
        <v>84.16</v>
      </c>
      <c r="X687">
        <v>86.9</v>
      </c>
      <c r="Y687">
        <v>83.05</v>
      </c>
      <c r="Z687">
        <v>88.3</v>
      </c>
      <c r="AA687">
        <v>81.010000000000005</v>
      </c>
      <c r="AB687">
        <v>98.91</v>
      </c>
      <c r="AC687" s="1">
        <f>(Table2[[#This Row],[Close Price]]/Table2[[#This Row],[Day Low]])-1</f>
        <v>1.4496197718631088E-2</v>
      </c>
      <c r="AD687" s="1">
        <f>(Table2[[#This Row],[Day High]]/Table2[[#This Row],[Close Price]])-1</f>
        <v>1.7802764113375558E-2</v>
      </c>
      <c r="AE687" s="1">
        <f>(Table2[[#This Row],[Close Price]]/Table2[[#This Row],[Current Week Low]])-1</f>
        <v>2.8055388320288976E-2</v>
      </c>
      <c r="AF687" s="1">
        <f>(Table2[[#This Row],[Current Week High]]/Table2[[#This Row],[Close Price]])-1</f>
        <v>3.4200046849379273E-2</v>
      </c>
      <c r="AG687" s="1">
        <f>(Table2[[#This Row],[Close Price]]/Table2[[#This Row],[Current Month Low]])-1</f>
        <v>5.3943957536106479E-2</v>
      </c>
      <c r="AH687" s="1">
        <f>(Table2[[#This Row],[Current Month High]]/Table2[[#This Row],[Close Price]])-1</f>
        <v>0.15846802529866477</v>
      </c>
      <c r="AI687">
        <v>42.3635511829468</v>
      </c>
      <c r="AJ687">
        <v>5.3943957536106399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-0.12</v>
      </c>
      <c r="AM687" t="s">
        <v>3146</v>
      </c>
      <c r="AN687">
        <v>-2.75</v>
      </c>
      <c r="AO687" t="s">
        <v>3146</v>
      </c>
      <c r="AP687">
        <v>-9.7557211027190002E-3</v>
      </c>
      <c r="AQ687">
        <f>(Table2[[#This Row],[Sharpe Ratio]]-AVERAGE(Table2[Sharpe Ratio]))/_xlfn.STDEV.P(Table2[Sharpe Ratio])</f>
        <v>-0.79166948750393895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627</v>
      </c>
      <c r="AT687">
        <f>_xlfn.RANK.AVG(Table2[[#This Row],[6M Return vs Nifty Z-Score]],Table2[6M Return vs Nifty Z-Score])</f>
        <v>667</v>
      </c>
      <c r="AU687">
        <f>_xlfn.RANK.AVG(Table2[[#This Row],[Sharpe Ratio Z-Score]],Table2[Sharpe Ratio Z-Score])</f>
        <v>574</v>
      </c>
      <c r="AV687">
        <f>(Table2[[#This Row],[Rank 1Y]]+Table2[[#This Row],[Rank 6M]]+Table2[[#This Row],[Rank Sharpe]])/3</f>
        <v>622.66666666666663</v>
      </c>
    </row>
    <row r="688" spans="1:48" x14ac:dyDescent="0.3">
      <c r="A688" t="s">
        <v>610</v>
      </c>
      <c r="B688" t="s">
        <v>611</v>
      </c>
      <c r="C688" t="s">
        <v>3101</v>
      </c>
      <c r="D688" t="s">
        <v>43</v>
      </c>
      <c r="E688">
        <v>31508.316893625</v>
      </c>
      <c r="F688">
        <v>536.25</v>
      </c>
      <c r="G688">
        <v>-37.254471693781902</v>
      </c>
      <c r="H688">
        <f>(Table2[[#This Row],[1Y Return vs Nifty]]-AVERAGE(Table2[1Y Return vs Nifty]))/_xlfn.STDEV.P(Table2[1Y Return vs Nifty])</f>
        <v>-0.99721927518993436</v>
      </c>
      <c r="I688">
        <v>-4.7818518006032402</v>
      </c>
      <c r="J688">
        <f>(Table2[[#This Row],[1M Return vs Nifty]]-AVERAGE(Table2[1M Return vs Nifty]))/_xlfn.STDEV.P(Table2[1M Return vs Nifty])</f>
        <v>-0.35822390176107488</v>
      </c>
      <c r="K688">
        <v>-12.54978176449</v>
      </c>
      <c r="L688">
        <f>(Table2[[#This Row],[6M Return vs Nifty]]-AVERAGE(Table2[6M Return vs Nifty]))/_xlfn.STDEV.P(Table2[6M Return vs Nifty])</f>
        <v>-0.52208806109732231</v>
      </c>
      <c r="M688">
        <v>-0.88680387915255998</v>
      </c>
      <c r="N688">
        <f>(Table2[[#This Row],[1W Return vs Nifty]]-AVERAGE(Table2[1W Return vs Nifty]))/_xlfn.STDEV.P(Table2[1W Return vs Nifty])</f>
        <v>0.76750967665516689</v>
      </c>
      <c r="O688">
        <v>558.54999999999995</v>
      </c>
      <c r="P688">
        <v>576.09830877850197</v>
      </c>
      <c r="Q688">
        <v>574.66489221162999</v>
      </c>
      <c r="R688">
        <v>25.315342375879698</v>
      </c>
      <c r="S688" s="1">
        <f>(Table2[[#This Row],[Close Price]]-Table2[[#This Row],[20D EMA]])/Table2[[#This Row],[20D EMA]]</f>
        <v>-3.9924805299435963E-2</v>
      </c>
      <c r="T688" s="1">
        <f>(Table2[[#This Row],[Close Price]]-Table2[[#This Row],[50D EMA]])/Table2[[#This Row],[50D EMA]]</f>
        <v>-6.9169286164009261E-2</v>
      </c>
      <c r="U688" s="1">
        <f>(Table2[[#This Row],[Close Price]]-Table2[[#This Row],[200D EMA]])/Table2[[#This Row],[200D EMA]]</f>
        <v>-6.6847466640580958E-2</v>
      </c>
      <c r="V688">
        <v>0.79341946177295397</v>
      </c>
      <c r="W688">
        <v>530</v>
      </c>
      <c r="X688">
        <v>543.9</v>
      </c>
      <c r="Y688">
        <v>528.04999999999995</v>
      </c>
      <c r="Z688">
        <v>548.95000000000005</v>
      </c>
      <c r="AA688">
        <v>528.04999999999995</v>
      </c>
      <c r="AB688">
        <v>606.5</v>
      </c>
      <c r="AC688" s="1">
        <f>(Table2[[#This Row],[Close Price]]/Table2[[#This Row],[Day Low]])-1</f>
        <v>1.1792452830188704E-2</v>
      </c>
      <c r="AD688" s="1">
        <f>(Table2[[#This Row],[Day High]]/Table2[[#This Row],[Close Price]])-1</f>
        <v>1.4265734265734187E-2</v>
      </c>
      <c r="AE688" s="1">
        <f>(Table2[[#This Row],[Close Price]]/Table2[[#This Row],[Current Week Low]])-1</f>
        <v>1.5528832496922718E-2</v>
      </c>
      <c r="AF688" s="1">
        <f>(Table2[[#This Row],[Current Week High]]/Table2[[#This Row],[Close Price]])-1</f>
        <v>2.3682983682983716E-2</v>
      </c>
      <c r="AG688" s="1">
        <f>(Table2[[#This Row],[Close Price]]/Table2[[#This Row],[Current Month Low]])-1</f>
        <v>1.5528832496922718E-2</v>
      </c>
      <c r="AH688" s="1">
        <f>(Table2[[#This Row],[Current Month High]]/Table2[[#This Row],[Close Price]])-1</f>
        <v>0.13100233100233094</v>
      </c>
      <c r="AI688">
        <v>20.652680652680601</v>
      </c>
      <c r="AJ688">
        <v>17.9089709762533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-0.13</v>
      </c>
      <c r="AM688" t="s">
        <v>3146</v>
      </c>
      <c r="AN688">
        <v>-2.0699999999999998</v>
      </c>
      <c r="AO688" t="s">
        <v>3146</v>
      </c>
      <c r="AP688">
        <v>-9.7253320436171006E-2</v>
      </c>
      <c r="AQ688">
        <f>(Table2[[#This Row],[Sharpe Ratio]]-AVERAGE(Table2[Sharpe Ratio]))/_xlfn.STDEV.P(Table2[Sharpe Ratio])</f>
        <v>-1.8316415813960016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658</v>
      </c>
      <c r="AT688">
        <f>_xlfn.RANK.AVG(Table2[[#This Row],[6M Return vs Nifty Z-Score]],Table2[6M Return vs Nifty Z-Score])</f>
        <v>503</v>
      </c>
      <c r="AU688">
        <f>_xlfn.RANK.AVG(Table2[[#This Row],[Sharpe Ratio Z-Score]],Table2[Sharpe Ratio Z-Score])</f>
        <v>709</v>
      </c>
      <c r="AV688">
        <f>(Table2[[#This Row],[Rank 1Y]]+Table2[[#This Row],[Rank 6M]]+Table2[[#This Row],[Rank Sharpe]])/3</f>
        <v>623.33333333333337</v>
      </c>
    </row>
    <row r="689" spans="1:48" x14ac:dyDescent="0.3">
      <c r="A689" t="s">
        <v>635</v>
      </c>
      <c r="B689" t="s">
        <v>636</v>
      </c>
      <c r="C689" t="s">
        <v>3101</v>
      </c>
      <c r="D689" t="s">
        <v>24</v>
      </c>
      <c r="E689">
        <v>28857.329344725</v>
      </c>
      <c r="F689">
        <v>179.13</v>
      </c>
      <c r="G689">
        <v>-45.001319908958898</v>
      </c>
      <c r="H689">
        <f>(Table2[[#This Row],[1Y Return vs Nifty]]-AVERAGE(Table2[1Y Return vs Nifty]))/_xlfn.STDEV.P(Table2[1Y Return vs Nifty])</f>
        <v>-1.1351424982695419</v>
      </c>
      <c r="I689">
        <v>-2.3308213986444501</v>
      </c>
      <c r="J689">
        <f>(Table2[[#This Row],[1M Return vs Nifty]]-AVERAGE(Table2[1M Return vs Nifty]))/_xlfn.STDEV.P(Table2[1M Return vs Nifty])</f>
        <v>-7.4870199402900794E-2</v>
      </c>
      <c r="K689">
        <v>-10.6466993951083</v>
      </c>
      <c r="L689">
        <f>(Table2[[#This Row],[6M Return vs Nifty]]-AVERAGE(Table2[6M Return vs Nifty]))/_xlfn.STDEV.P(Table2[6M Return vs Nifty])</f>
        <v>-0.45345394763276675</v>
      </c>
      <c r="M689">
        <v>0.401660486237298</v>
      </c>
      <c r="N689">
        <f>(Table2[[#This Row],[1W Return vs Nifty]]-AVERAGE(Table2[1W Return vs Nifty]))/_xlfn.STDEV.P(Table2[1W Return vs Nifty])</f>
        <v>1.0479753949955732</v>
      </c>
      <c r="O689">
        <v>187.39</v>
      </c>
      <c r="P689">
        <v>193.44978331408601</v>
      </c>
      <c r="Q689">
        <v>201.69351733631299</v>
      </c>
      <c r="R689">
        <v>44.199444999682001</v>
      </c>
      <c r="S689" s="1">
        <f>(Table2[[#This Row],[Close Price]]-Table2[[#This Row],[20D EMA]])/Table2[[#This Row],[20D EMA]]</f>
        <v>-4.4079193126634247E-2</v>
      </c>
      <c r="T689" s="1">
        <f>(Table2[[#This Row],[Close Price]]-Table2[[#This Row],[50D EMA]])/Table2[[#This Row],[50D EMA]]</f>
        <v>-7.4023258484794172E-2</v>
      </c>
      <c r="U689" s="1">
        <f>(Table2[[#This Row],[Close Price]]-Table2[[#This Row],[200D EMA]])/Table2[[#This Row],[200D EMA]]</f>
        <v>-0.11187031509143429</v>
      </c>
      <c r="V689">
        <v>0.90766936263102704</v>
      </c>
      <c r="W689">
        <v>177.13</v>
      </c>
      <c r="X689">
        <v>183.93</v>
      </c>
      <c r="Y689">
        <v>172.5</v>
      </c>
      <c r="Z689">
        <v>189.68</v>
      </c>
      <c r="AA689">
        <v>167.3</v>
      </c>
      <c r="AB689">
        <v>211.8</v>
      </c>
      <c r="AC689" s="1">
        <f>(Table2[[#This Row],[Close Price]]/Table2[[#This Row],[Day Low]])-1</f>
        <v>1.1291142099023377E-2</v>
      </c>
      <c r="AD689" s="1">
        <f>(Table2[[#This Row],[Day High]]/Table2[[#This Row],[Close Price]])-1</f>
        <v>2.6796181544129993E-2</v>
      </c>
      <c r="AE689" s="1">
        <f>(Table2[[#This Row],[Close Price]]/Table2[[#This Row],[Current Week Low]])-1</f>
        <v>3.8434782608695706E-2</v>
      </c>
      <c r="AF689" s="1">
        <f>(Table2[[#This Row],[Current Week High]]/Table2[[#This Row],[Close Price]])-1</f>
        <v>5.889577401886914E-2</v>
      </c>
      <c r="AG689" s="1">
        <f>(Table2[[#This Row],[Close Price]]/Table2[[#This Row],[Current Month Low]])-1</f>
        <v>7.0711297071129664E-2</v>
      </c>
      <c r="AH689" s="1">
        <f>(Table2[[#This Row],[Current Month High]]/Table2[[#This Row],[Close Price]])-1</f>
        <v>0.18238151063473462</v>
      </c>
      <c r="AI689">
        <v>46.8765700887623</v>
      </c>
      <c r="AJ689">
        <v>7.0711297071129602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-0.13</v>
      </c>
      <c r="AM689" t="s">
        <v>3146</v>
      </c>
      <c r="AN689">
        <v>-14.81</v>
      </c>
      <c r="AO689" t="s">
        <v>3146</v>
      </c>
      <c r="AP689">
        <v>-9.0072241928183999E-2</v>
      </c>
      <c r="AQ689">
        <f>(Table2[[#This Row],[Sharpe Ratio]]-AVERAGE(Table2[Sharpe Ratio]))/_xlfn.STDEV.P(Table2[Sharpe Ratio])</f>
        <v>-1.7462892824844209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681</v>
      </c>
      <c r="AT689">
        <f>_xlfn.RANK.AVG(Table2[[#This Row],[6M Return vs Nifty Z-Score]],Table2[6M Return vs Nifty Z-Score])</f>
        <v>485</v>
      </c>
      <c r="AU689">
        <f>_xlfn.RANK.AVG(Table2[[#This Row],[Sharpe Ratio Z-Score]],Table2[Sharpe Ratio Z-Score])</f>
        <v>704</v>
      </c>
      <c r="AV689">
        <f>(Table2[[#This Row],[Rank 1Y]]+Table2[[#This Row],[Rank 6M]]+Table2[[#This Row],[Rank Sharpe]])/3</f>
        <v>623.33333333333337</v>
      </c>
    </row>
    <row r="690" spans="1:48" x14ac:dyDescent="0.3">
      <c r="A690" t="s">
        <v>1553</v>
      </c>
      <c r="B690" t="s">
        <v>1554</v>
      </c>
      <c r="C690" t="s">
        <v>3112</v>
      </c>
      <c r="D690" t="s">
        <v>264</v>
      </c>
      <c r="E690">
        <v>6117.7790419200001</v>
      </c>
      <c r="F690">
        <v>1360.8</v>
      </c>
      <c r="G690">
        <v>-50.448292214251502</v>
      </c>
      <c r="H690">
        <f>(Table2[[#This Row],[1Y Return vs Nifty]]-AVERAGE(Table2[1Y Return vs Nifty]))/_xlfn.STDEV.P(Table2[1Y Return vs Nifty])</f>
        <v>-1.2321192242236532</v>
      </c>
      <c r="I690">
        <v>1.65673783914064</v>
      </c>
      <c r="J690">
        <f>(Table2[[#This Row],[1M Return vs Nifty]]-AVERAGE(Table2[1M Return vs Nifty]))/_xlfn.STDEV.P(Table2[1M Return vs Nifty])</f>
        <v>0.38611538139445278</v>
      </c>
      <c r="K690">
        <v>-13.1575009267758</v>
      </c>
      <c r="L690">
        <f>(Table2[[#This Row],[6M Return vs Nifty]]-AVERAGE(Table2[6M Return vs Nifty]))/_xlfn.STDEV.P(Table2[6M Return vs Nifty])</f>
        <v>-0.54400527635293938</v>
      </c>
      <c r="M690">
        <v>-4.4007458041790599</v>
      </c>
      <c r="N690">
        <f>(Table2[[#This Row],[1W Return vs Nifty]]-AVERAGE(Table2[1W Return vs Nifty]))/_xlfn.STDEV.P(Table2[1W Return vs Nifty])</f>
        <v>2.6144473557310377E-3</v>
      </c>
      <c r="O690">
        <v>1401.41</v>
      </c>
      <c r="P690">
        <v>1402.2883331543401</v>
      </c>
      <c r="Q690">
        <v>1415.04550439681</v>
      </c>
      <c r="R690">
        <v>29.416271757290701</v>
      </c>
      <c r="S690" s="1">
        <f>(Table2[[#This Row],[Close Price]]-Table2[[#This Row],[20D EMA]])/Table2[[#This Row],[20D EMA]]</f>
        <v>-2.8977957913815459E-2</v>
      </c>
      <c r="T690" s="1">
        <f>(Table2[[#This Row],[Close Price]]-Table2[[#This Row],[50D EMA]])/Table2[[#This Row],[50D EMA]]</f>
        <v>-2.9586164395317548E-2</v>
      </c>
      <c r="U690" s="1">
        <f>(Table2[[#This Row],[Close Price]]-Table2[[#This Row],[200D EMA]])/Table2[[#This Row],[200D EMA]]</f>
        <v>-3.833481271680602E-2</v>
      </c>
      <c r="V690">
        <v>0.47652856253512998</v>
      </c>
      <c r="W690">
        <v>1345.75</v>
      </c>
      <c r="X690">
        <v>1368.95</v>
      </c>
      <c r="Y690">
        <v>1342.5</v>
      </c>
      <c r="Z690">
        <v>1375.75</v>
      </c>
      <c r="AA690">
        <v>1342.5</v>
      </c>
      <c r="AB690">
        <v>1477.5</v>
      </c>
      <c r="AC690" s="1">
        <f>(Table2[[#This Row],[Close Price]]/Table2[[#This Row],[Day Low]])-1</f>
        <v>1.1183355006501916E-2</v>
      </c>
      <c r="AD690" s="1">
        <f>(Table2[[#This Row],[Day High]]/Table2[[#This Row],[Close Price]])-1</f>
        <v>5.9891240446796612E-3</v>
      </c>
      <c r="AE690" s="1">
        <f>(Table2[[#This Row],[Close Price]]/Table2[[#This Row],[Current Week Low]])-1</f>
        <v>1.3631284916201025E-2</v>
      </c>
      <c r="AF690" s="1">
        <f>(Table2[[#This Row],[Current Week High]]/Table2[[#This Row],[Close Price]])-1</f>
        <v>1.0986184597295834E-2</v>
      </c>
      <c r="AG690" s="1">
        <f>(Table2[[#This Row],[Close Price]]/Table2[[#This Row],[Current Month Low]])-1</f>
        <v>1.3631284916201025E-2</v>
      </c>
      <c r="AH690" s="1">
        <f>(Table2[[#This Row],[Current Month High]]/Table2[[#This Row],[Close Price]])-1</f>
        <v>8.5758377425044108E-2</v>
      </c>
      <c r="AI690">
        <v>32.642563198118701</v>
      </c>
      <c r="AJ690">
        <v>19.044703000612301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0.06</v>
      </c>
      <c r="AM690" t="s">
        <v>3147</v>
      </c>
      <c r="AN690">
        <v>-2.71</v>
      </c>
      <c r="AO690" t="s">
        <v>3146</v>
      </c>
      <c r="AP690">
        <v>-5.6179342627205003E-2</v>
      </c>
      <c r="AQ690">
        <f>(Table2[[#This Row],[Sharpe Ratio]]-AVERAGE(Table2[Sharpe Ratio]))/_xlfn.STDEV.P(Table2[Sharpe Ratio])</f>
        <v>-1.3434477220001884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698</v>
      </c>
      <c r="AT690">
        <f>_xlfn.RANK.AVG(Table2[[#This Row],[6M Return vs Nifty Z-Score]],Table2[6M Return vs Nifty Z-Score])</f>
        <v>508</v>
      </c>
      <c r="AU690">
        <f>_xlfn.RANK.AVG(Table2[[#This Row],[Sharpe Ratio Z-Score]],Table2[Sharpe Ratio Z-Score])</f>
        <v>669</v>
      </c>
      <c r="AV690">
        <f>(Table2[[#This Row],[Rank 1Y]]+Table2[[#This Row],[Rank 6M]]+Table2[[#This Row],[Rank Sharpe]])/3</f>
        <v>625</v>
      </c>
    </row>
    <row r="691" spans="1:48" x14ac:dyDescent="0.3">
      <c r="A691" t="s">
        <v>886</v>
      </c>
      <c r="B691" t="s">
        <v>887</v>
      </c>
      <c r="C691" t="s">
        <v>586</v>
      </c>
      <c r="D691" t="s">
        <v>586</v>
      </c>
      <c r="E691">
        <v>16656.478827300001</v>
      </c>
      <c r="F691">
        <v>33.1</v>
      </c>
      <c r="G691">
        <v>-33.4749720890619</v>
      </c>
      <c r="H691">
        <f>(Table2[[#This Row],[1Y Return vs Nifty]]-AVERAGE(Table2[1Y Return vs Nifty]))/_xlfn.STDEV.P(Table2[1Y Return vs Nifty])</f>
        <v>-0.92992987534215699</v>
      </c>
      <c r="I691">
        <v>-1.50148091851835</v>
      </c>
      <c r="J691">
        <f>(Table2[[#This Row],[1M Return vs Nifty]]-AVERAGE(Table2[1M Return vs Nifty]))/_xlfn.STDEV.P(Table2[1M Return vs Nifty])</f>
        <v>2.1006496117250181E-2</v>
      </c>
      <c r="K691">
        <v>-24.782458164743201</v>
      </c>
      <c r="L691">
        <f>(Table2[[#This Row],[6M Return vs Nifty]]-AVERAGE(Table2[6M Return vs Nifty]))/_xlfn.STDEV.P(Table2[6M Return vs Nifty])</f>
        <v>-0.96325598611096441</v>
      </c>
      <c r="M691">
        <v>-3.4775178893330301</v>
      </c>
      <c r="N691">
        <f>(Table2[[#This Row],[1W Return vs Nifty]]-AVERAGE(Table2[1W Return vs Nifty]))/_xlfn.STDEV.P(Table2[1W Return vs Nifty])</f>
        <v>0.20357753743766757</v>
      </c>
      <c r="O691">
        <v>34.28</v>
      </c>
      <c r="P691">
        <v>35.517598119291698</v>
      </c>
      <c r="Q691">
        <v>37.335533586187999</v>
      </c>
      <c r="R691">
        <v>39.743932359663198</v>
      </c>
      <c r="S691" s="1">
        <f>(Table2[[#This Row],[Close Price]]-Table2[[#This Row],[20D EMA]])/Table2[[#This Row],[20D EMA]]</f>
        <v>-3.442240373395565E-2</v>
      </c>
      <c r="T691" s="1">
        <f>(Table2[[#This Row],[Close Price]]-Table2[[#This Row],[50D EMA]])/Table2[[#This Row],[50D EMA]]</f>
        <v>-6.8067612882261777E-2</v>
      </c>
      <c r="U691" s="1">
        <f>(Table2[[#This Row],[Close Price]]-Table2[[#This Row],[200D EMA]])/Table2[[#This Row],[200D EMA]]</f>
        <v>-0.11344510656076177</v>
      </c>
      <c r="V691">
        <v>0.563614314208988</v>
      </c>
      <c r="W691">
        <v>32.700000000000003</v>
      </c>
      <c r="X691">
        <v>33.4</v>
      </c>
      <c r="Y691">
        <v>31.77</v>
      </c>
      <c r="Z691">
        <v>33.4</v>
      </c>
      <c r="AA691">
        <v>31.77</v>
      </c>
      <c r="AB691">
        <v>37.39</v>
      </c>
      <c r="AC691" s="1">
        <f>(Table2[[#This Row],[Close Price]]/Table2[[#This Row],[Day Low]])-1</f>
        <v>1.2232415902140525E-2</v>
      </c>
      <c r="AD691" s="1">
        <f>(Table2[[#This Row],[Day High]]/Table2[[#This Row],[Close Price]])-1</f>
        <v>9.0634441087611428E-3</v>
      </c>
      <c r="AE691" s="1">
        <f>(Table2[[#This Row],[Close Price]]/Table2[[#This Row],[Current Week Low]])-1</f>
        <v>4.186339313818066E-2</v>
      </c>
      <c r="AF691" s="1">
        <f>(Table2[[#This Row],[Current Week High]]/Table2[[#This Row],[Close Price]])-1</f>
        <v>9.0634441087611428E-3</v>
      </c>
      <c r="AG691" s="1">
        <f>(Table2[[#This Row],[Close Price]]/Table2[[#This Row],[Current Month Low]])-1</f>
        <v>4.186339313818066E-2</v>
      </c>
      <c r="AH691" s="1">
        <f>(Table2[[#This Row],[Current Month High]]/Table2[[#This Row],[Close Price]])-1</f>
        <v>0.12960725075528701</v>
      </c>
      <c r="AI691">
        <v>59.818731117824697</v>
      </c>
      <c r="AJ691">
        <v>4.1863393138180598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-0.11</v>
      </c>
      <c r="AM691" t="s">
        <v>3146</v>
      </c>
      <c r="AN691">
        <v>-6.23</v>
      </c>
      <c r="AO691" t="s">
        <v>3146</v>
      </c>
      <c r="AP691">
        <v>-2.3635531918697002E-2</v>
      </c>
      <c r="AQ691">
        <f>(Table2[[#This Row],[Sharpe Ratio]]-AVERAGE(Table2[Sharpe Ratio]))/_xlfn.STDEV.P(Table2[Sharpe Ratio])</f>
        <v>-0.95664105274778344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640</v>
      </c>
      <c r="AT691">
        <f>_xlfn.RANK.AVG(Table2[[#This Row],[6M Return vs Nifty Z-Score]],Table2[6M Return vs Nifty Z-Score])</f>
        <v>634</v>
      </c>
      <c r="AU691">
        <f>_xlfn.RANK.AVG(Table2[[#This Row],[Sharpe Ratio Z-Score]],Table2[Sharpe Ratio Z-Score])</f>
        <v>612</v>
      </c>
      <c r="AV691">
        <f>(Table2[[#This Row],[Rank 1Y]]+Table2[[#This Row],[Rank 6M]]+Table2[[#This Row],[Rank Sharpe]])/3</f>
        <v>628.66666666666663</v>
      </c>
    </row>
    <row r="692" spans="1:48" x14ac:dyDescent="0.3">
      <c r="A692" t="s">
        <v>1178</v>
      </c>
      <c r="B692" t="s">
        <v>1179</v>
      </c>
      <c r="C692" t="s">
        <v>3111</v>
      </c>
      <c r="D692" t="s">
        <v>297</v>
      </c>
      <c r="E692">
        <v>9948.4334063999995</v>
      </c>
      <c r="F692">
        <v>863</v>
      </c>
      <c r="G692">
        <v>-45.104021113704398</v>
      </c>
      <c r="H692">
        <f>(Table2[[#This Row],[1Y Return vs Nifty]]-AVERAGE(Table2[1Y Return vs Nifty]))/_xlfn.STDEV.P(Table2[1Y Return vs Nifty])</f>
        <v>-1.1369709684782272</v>
      </c>
      <c r="I692">
        <v>-6.0300728444683296</v>
      </c>
      <c r="J692">
        <f>(Table2[[#This Row],[1M Return vs Nifty]]-AVERAGE(Table2[1M Return vs Nifty]))/_xlfn.STDEV.P(Table2[1M Return vs Nifty])</f>
        <v>-0.5025256835169849</v>
      </c>
      <c r="K692">
        <v>-15.9897450132858</v>
      </c>
      <c r="L692">
        <f>(Table2[[#This Row],[6M Return vs Nifty]]-AVERAGE(Table2[6M Return vs Nifty]))/_xlfn.STDEV.P(Table2[6M Return vs Nifty])</f>
        <v>-0.6461493375456242</v>
      </c>
      <c r="M692">
        <v>-0.67303163294606805</v>
      </c>
      <c r="N692">
        <f>(Table2[[#This Row],[1W Return vs Nifty]]-AVERAGE(Table2[1W Return vs Nifty]))/_xlfn.STDEV.P(Table2[1W Return vs Nifty])</f>
        <v>0.81404242385722458</v>
      </c>
      <c r="O692">
        <v>889.68</v>
      </c>
      <c r="P692">
        <v>929.80323327471399</v>
      </c>
      <c r="Q692">
        <v>976.48368885290404</v>
      </c>
      <c r="R692">
        <v>39.5966031499512</v>
      </c>
      <c r="S692" s="1">
        <f>(Table2[[#This Row],[Close Price]]-Table2[[#This Row],[20D EMA]])/Table2[[#This Row],[20D EMA]]</f>
        <v>-2.9988310403740618E-2</v>
      </c>
      <c r="T692" s="1">
        <f>(Table2[[#This Row],[Close Price]]-Table2[[#This Row],[50D EMA]])/Table2[[#This Row],[50D EMA]]</f>
        <v>-7.1846634733067988E-2</v>
      </c>
      <c r="U692" s="1">
        <f>(Table2[[#This Row],[Close Price]]-Table2[[#This Row],[200D EMA]])/Table2[[#This Row],[200D EMA]]</f>
        <v>-0.11621667637502037</v>
      </c>
      <c r="V692">
        <v>0.495996547627022</v>
      </c>
      <c r="W692">
        <v>843.75</v>
      </c>
      <c r="X692">
        <v>869.95</v>
      </c>
      <c r="Y692">
        <v>827.05</v>
      </c>
      <c r="Z692">
        <v>869.95</v>
      </c>
      <c r="AA692">
        <v>827.05</v>
      </c>
      <c r="AB692">
        <v>973.95</v>
      </c>
      <c r="AC692" s="1">
        <f>(Table2[[#This Row],[Close Price]]/Table2[[#This Row],[Day Low]])-1</f>
        <v>2.2814814814814843E-2</v>
      </c>
      <c r="AD692" s="1">
        <f>(Table2[[#This Row],[Day High]]/Table2[[#This Row],[Close Price]])-1</f>
        <v>8.0533024333719894E-3</v>
      </c>
      <c r="AE692" s="1">
        <f>(Table2[[#This Row],[Close Price]]/Table2[[#This Row],[Current Week Low]])-1</f>
        <v>4.3467746810954555E-2</v>
      </c>
      <c r="AF692" s="1">
        <f>(Table2[[#This Row],[Current Week High]]/Table2[[#This Row],[Close Price]])-1</f>
        <v>8.0533024333719894E-3</v>
      </c>
      <c r="AG692" s="1">
        <f>(Table2[[#This Row],[Close Price]]/Table2[[#This Row],[Current Month Low]])-1</f>
        <v>4.3467746810954555E-2</v>
      </c>
      <c r="AH692" s="1">
        <f>(Table2[[#This Row],[Current Month High]]/Table2[[#This Row],[Close Price]])-1</f>
        <v>0.12856315179606037</v>
      </c>
      <c r="AI692">
        <v>28.6210892236384</v>
      </c>
      <c r="AJ692">
        <v>5.22465402670242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-0.11</v>
      </c>
      <c r="AM692" t="s">
        <v>3146</v>
      </c>
      <c r="AN692">
        <v>-4.21</v>
      </c>
      <c r="AO692" t="s">
        <v>3146</v>
      </c>
      <c r="AP692">
        <v>-5.2505256450000003E-2</v>
      </c>
      <c r="AQ692">
        <f>(Table2[[#This Row],[Sharpe Ratio]]-AVERAGE(Table2[Sharpe Ratio]))/_xlfn.STDEV.P(Table2[Sharpe Ratio])</f>
        <v>-1.2997785570864608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683</v>
      </c>
      <c r="AT692">
        <f>_xlfn.RANK.AVG(Table2[[#This Row],[6M Return vs Nifty Z-Score]],Table2[6M Return vs Nifty Z-Score])</f>
        <v>541</v>
      </c>
      <c r="AU692">
        <f>_xlfn.RANK.AVG(Table2[[#This Row],[Sharpe Ratio Z-Score]],Table2[Sharpe Ratio Z-Score])</f>
        <v>664</v>
      </c>
      <c r="AV692">
        <f>(Table2[[#This Row],[Rank 1Y]]+Table2[[#This Row],[Rank 6M]]+Table2[[#This Row],[Rank Sharpe]])/3</f>
        <v>629.33333333333337</v>
      </c>
    </row>
    <row r="693" spans="1:48" x14ac:dyDescent="0.3">
      <c r="A693" t="s">
        <v>1954</v>
      </c>
      <c r="B693" t="s">
        <v>1955</v>
      </c>
      <c r="C693" t="s">
        <v>3103</v>
      </c>
      <c r="D693" t="s">
        <v>237</v>
      </c>
      <c r="E693">
        <v>3455.32081126</v>
      </c>
      <c r="F693">
        <v>409.4</v>
      </c>
      <c r="G693">
        <v>-41.189250070655397</v>
      </c>
      <c r="H693">
        <f>(Table2[[#This Row],[1Y Return vs Nifty]]-AVERAGE(Table2[1Y Return vs Nifty]))/_xlfn.STDEV.P(Table2[1Y Return vs Nifty])</f>
        <v>-1.0672732249729093</v>
      </c>
      <c r="I693">
        <v>-7.3045723056356904</v>
      </c>
      <c r="J693">
        <f>(Table2[[#This Row],[1M Return vs Nifty]]-AVERAGE(Table2[1M Return vs Nifty]))/_xlfn.STDEV.P(Table2[1M Return vs Nifty])</f>
        <v>-0.64986540671530268</v>
      </c>
      <c r="K693">
        <v>-33.899665306371702</v>
      </c>
      <c r="L693">
        <f>(Table2[[#This Row],[6M Return vs Nifty]]-AVERAGE(Table2[6M Return vs Nifty]))/_xlfn.STDEV.P(Table2[6M Return vs Nifty])</f>
        <v>-1.2920654162785565</v>
      </c>
      <c r="M693">
        <v>-2.7274065141514399</v>
      </c>
      <c r="N693">
        <f>(Table2[[#This Row],[1W Return vs Nifty]]-AVERAGE(Table2[1W Return vs Nifty]))/_xlfn.STDEV.P(Table2[1W Return vs Nifty])</f>
        <v>0.3668575871827443</v>
      </c>
      <c r="O693">
        <v>434.22</v>
      </c>
      <c r="P693">
        <v>456.98833206962399</v>
      </c>
      <c r="Q693">
        <v>488.67013375750099</v>
      </c>
      <c r="R693">
        <v>23.165327966285101</v>
      </c>
      <c r="S693" s="1">
        <f>(Table2[[#This Row],[Close Price]]-Table2[[#This Row],[20D EMA]])/Table2[[#This Row],[20D EMA]]</f>
        <v>-5.7159964994703258E-2</v>
      </c>
      <c r="T693" s="1">
        <f>(Table2[[#This Row],[Close Price]]-Table2[[#This Row],[50D EMA]])/Table2[[#This Row],[50D EMA]]</f>
        <v>-0.10413467638025765</v>
      </c>
      <c r="U693" s="1">
        <f>(Table2[[#This Row],[Close Price]]-Table2[[#This Row],[200D EMA]])/Table2[[#This Row],[200D EMA]]</f>
        <v>-0.16221603957658326</v>
      </c>
      <c r="V693">
        <v>1.0684707052375799</v>
      </c>
      <c r="W693">
        <v>404.75</v>
      </c>
      <c r="X693">
        <v>422.4</v>
      </c>
      <c r="Y693">
        <v>404.75</v>
      </c>
      <c r="Z693">
        <v>422.4</v>
      </c>
      <c r="AA693">
        <v>404.75</v>
      </c>
      <c r="AB693">
        <v>481.65</v>
      </c>
      <c r="AC693" s="1">
        <f>(Table2[[#This Row],[Close Price]]/Table2[[#This Row],[Day Low]])-1</f>
        <v>1.1488573193329188E-2</v>
      </c>
      <c r="AD693" s="1">
        <f>(Table2[[#This Row],[Day High]]/Table2[[#This Row],[Close Price]])-1</f>
        <v>3.1753786028334119E-2</v>
      </c>
      <c r="AE693" s="1">
        <f>(Table2[[#This Row],[Close Price]]/Table2[[#This Row],[Current Week Low]])-1</f>
        <v>1.1488573193329188E-2</v>
      </c>
      <c r="AF693" s="1">
        <f>(Table2[[#This Row],[Current Week High]]/Table2[[#This Row],[Close Price]])-1</f>
        <v>3.1753786028334119E-2</v>
      </c>
      <c r="AG693" s="1">
        <f>(Table2[[#This Row],[Close Price]]/Table2[[#This Row],[Current Month Low]])-1</f>
        <v>1.1488573193329188E-2</v>
      </c>
      <c r="AH693" s="1">
        <f>(Table2[[#This Row],[Current Month High]]/Table2[[#This Row],[Close Price]])-1</f>
        <v>0.17647777234978013</v>
      </c>
      <c r="AI693">
        <v>70.737664875427399</v>
      </c>
      <c r="AJ693">
        <v>1.1488573193329099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-0.15</v>
      </c>
      <c r="AM693" t="s">
        <v>3146</v>
      </c>
      <c r="AN693">
        <v>-7.35</v>
      </c>
      <c r="AO693" t="s">
        <v>3146</v>
      </c>
      <c r="AQ693">
        <f>(Table2[[#This Row],[Sharpe Ratio]]-AVERAGE(Table2[Sharpe Ratio]))/_xlfn.STDEV.P(Table2[Sharpe Ratio])</f>
        <v>-0.67571570385832558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674</v>
      </c>
      <c r="AT693">
        <f>_xlfn.RANK.AVG(Table2[[#This Row],[6M Return vs Nifty Z-Score]],Table2[6M Return vs Nifty Z-Score])</f>
        <v>695</v>
      </c>
      <c r="AU693">
        <f>_xlfn.RANK.AVG(Table2[[#This Row],[Sharpe Ratio Z-Score]],Table2[Sharpe Ratio Z-Score])</f>
        <v>521.5</v>
      </c>
      <c r="AV693">
        <f>(Table2[[#This Row],[Rank 1Y]]+Table2[[#This Row],[Rank 6M]]+Table2[[#This Row],[Rank Sharpe]])/3</f>
        <v>630.16666666666663</v>
      </c>
    </row>
    <row r="694" spans="1:48" x14ac:dyDescent="0.3">
      <c r="A694" t="s">
        <v>1658</v>
      </c>
      <c r="B694" t="s">
        <v>1659</v>
      </c>
      <c r="C694" t="s">
        <v>3101</v>
      </c>
      <c r="D694" t="s">
        <v>24</v>
      </c>
      <c r="E694">
        <v>5233.3314455500004</v>
      </c>
      <c r="F694">
        <v>309.5</v>
      </c>
      <c r="G694">
        <v>-35.005383652768401</v>
      </c>
      <c r="H694">
        <f>(Table2[[#This Row],[1Y Return vs Nifty]]-AVERAGE(Table2[1Y Return vs Nifty]))/_xlfn.STDEV.P(Table2[1Y Return vs Nifty])</f>
        <v>-0.95717699438228132</v>
      </c>
      <c r="I694">
        <v>7.4129261741339301</v>
      </c>
      <c r="J694">
        <f>(Table2[[#This Row],[1M Return vs Nifty]]-AVERAGE(Table2[1M Return vs Nifty]))/_xlfn.STDEV.P(Table2[1M Return vs Nifty])</f>
        <v>1.0515650122467695</v>
      </c>
      <c r="K694">
        <v>-25.2213715863945</v>
      </c>
      <c r="L694">
        <f>(Table2[[#This Row],[6M Return vs Nifty]]-AVERAGE(Table2[6M Return vs Nifty]))/_xlfn.STDEV.P(Table2[6M Return vs Nifty])</f>
        <v>-0.97908527131027967</v>
      </c>
      <c r="M694">
        <v>2.08229696625264</v>
      </c>
      <c r="N694">
        <f>(Table2[[#This Row],[1W Return vs Nifty]]-AVERAGE(Table2[1W Return vs Nifty]))/_xlfn.STDEV.P(Table2[1W Return vs Nifty])</f>
        <v>1.4138069463353515</v>
      </c>
      <c r="O694">
        <v>310.35000000000002</v>
      </c>
      <c r="P694">
        <v>317.84073395402902</v>
      </c>
      <c r="Q694">
        <v>336.70442388503301</v>
      </c>
      <c r="R694">
        <v>51.1294548647883</v>
      </c>
      <c r="S694" s="1">
        <f>(Table2[[#This Row],[Close Price]]-Table2[[#This Row],[20D EMA]])/Table2[[#This Row],[20D EMA]]</f>
        <v>-2.7388432415016038E-3</v>
      </c>
      <c r="T694" s="1">
        <f>(Table2[[#This Row],[Close Price]]-Table2[[#This Row],[50D EMA]])/Table2[[#This Row],[50D EMA]]</f>
        <v>-2.6241866013421E-2</v>
      </c>
      <c r="U694" s="1">
        <f>(Table2[[#This Row],[Close Price]]-Table2[[#This Row],[200D EMA]])/Table2[[#This Row],[200D EMA]]</f>
        <v>-8.0796158158949222E-2</v>
      </c>
      <c r="V694">
        <v>0.96487143974011502</v>
      </c>
      <c r="W694">
        <v>307</v>
      </c>
      <c r="X694">
        <v>314.35000000000002</v>
      </c>
      <c r="Y694">
        <v>298.05</v>
      </c>
      <c r="Z694">
        <v>314.35000000000002</v>
      </c>
      <c r="AA694">
        <v>292.05</v>
      </c>
      <c r="AB694">
        <v>321.5</v>
      </c>
      <c r="AC694" s="1">
        <f>(Table2[[#This Row],[Close Price]]/Table2[[#This Row],[Day Low]])-1</f>
        <v>8.1433224755700362E-3</v>
      </c>
      <c r="AD694" s="1">
        <f>(Table2[[#This Row],[Day High]]/Table2[[#This Row],[Close Price]])-1</f>
        <v>1.5670436187399162E-2</v>
      </c>
      <c r="AE694" s="1">
        <f>(Table2[[#This Row],[Close Price]]/Table2[[#This Row],[Current Week Low]])-1</f>
        <v>3.8416373091763045E-2</v>
      </c>
      <c r="AF694" s="1">
        <f>(Table2[[#This Row],[Current Week High]]/Table2[[#This Row],[Close Price]])-1</f>
        <v>1.5670436187399162E-2</v>
      </c>
      <c r="AG694" s="1">
        <f>(Table2[[#This Row],[Close Price]]/Table2[[#This Row],[Current Month Low]])-1</f>
        <v>5.9750042800890135E-2</v>
      </c>
      <c r="AH694" s="1">
        <f>(Table2[[#This Row],[Current Month High]]/Table2[[#This Row],[Close Price]])-1</f>
        <v>3.8772213247172838E-2</v>
      </c>
      <c r="AI694">
        <v>36.429725363489403</v>
      </c>
      <c r="AJ694">
        <v>5.97500428008901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-0.09</v>
      </c>
      <c r="AM694" t="s">
        <v>3146</v>
      </c>
      <c r="AN694">
        <v>0.72</v>
      </c>
      <c r="AO694" t="s">
        <v>3147</v>
      </c>
      <c r="AP694">
        <v>-2.3072514825136999E-2</v>
      </c>
      <c r="AQ694">
        <f>(Table2[[#This Row],[Sharpe Ratio]]-AVERAGE(Table2[Sharpe Ratio]))/_xlfn.STDEV.P(Table2[Sharpe Ratio])</f>
        <v>-0.94994918839782339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646</v>
      </c>
      <c r="AT694">
        <f>_xlfn.RANK.AVG(Table2[[#This Row],[6M Return vs Nifty Z-Score]],Table2[6M Return vs Nifty Z-Score])</f>
        <v>640</v>
      </c>
      <c r="AU694">
        <f>_xlfn.RANK.AVG(Table2[[#This Row],[Sharpe Ratio Z-Score]],Table2[Sharpe Ratio Z-Score])</f>
        <v>609</v>
      </c>
      <c r="AV694">
        <f>(Table2[[#This Row],[Rank 1Y]]+Table2[[#This Row],[Rank 6M]]+Table2[[#This Row],[Rank Sharpe]])/3</f>
        <v>631.66666666666663</v>
      </c>
    </row>
    <row r="695" spans="1:48" x14ac:dyDescent="0.3">
      <c r="A695" t="s">
        <v>364</v>
      </c>
      <c r="B695" t="s">
        <v>365</v>
      </c>
      <c r="C695" t="s">
        <v>3101</v>
      </c>
      <c r="D695" t="s">
        <v>366</v>
      </c>
      <c r="E695">
        <v>65183.368854480002</v>
      </c>
      <c r="F695">
        <v>685.2</v>
      </c>
      <c r="G695">
        <v>-37.136066065388</v>
      </c>
      <c r="H695">
        <f>(Table2[[#This Row],[1Y Return vs Nifty]]-AVERAGE(Table2[1Y Return vs Nifty]))/_xlfn.STDEV.P(Table2[1Y Return vs Nifty])</f>
        <v>-0.99511120679292364</v>
      </c>
      <c r="I695">
        <v>-8.2698646854318802</v>
      </c>
      <c r="J695">
        <f>(Table2[[#This Row],[1M Return vs Nifty]]-AVERAGE(Table2[1M Return vs Nifty]))/_xlfn.STDEV.P(Table2[1M Return vs Nifty])</f>
        <v>-0.76145895098745642</v>
      </c>
      <c r="K695">
        <v>-13.4250845784478</v>
      </c>
      <c r="L695">
        <f>(Table2[[#This Row],[6M Return vs Nifty]]-AVERAGE(Table2[6M Return vs Nifty]))/_xlfn.STDEV.P(Table2[6M Return vs Nifty])</f>
        <v>-0.55365560310999029</v>
      </c>
      <c r="M695">
        <v>-6.8493617305614602</v>
      </c>
      <c r="N695">
        <f>(Table2[[#This Row],[1W Return vs Nifty]]-AVERAGE(Table2[1W Return vs Nifty]))/_xlfn.STDEV.P(Table2[1W Return vs Nifty])</f>
        <v>-0.53038657555172419</v>
      </c>
      <c r="O695">
        <v>722.38</v>
      </c>
      <c r="P695">
        <v>736.95119285125895</v>
      </c>
      <c r="Q695">
        <v>741.16400263279002</v>
      </c>
      <c r="R695">
        <v>31.458110069930399</v>
      </c>
      <c r="S695" s="1">
        <f>(Table2[[#This Row],[Close Price]]-Table2[[#This Row],[20D EMA]])/Table2[[#This Row],[20D EMA]]</f>
        <v>-5.1468756056369157E-2</v>
      </c>
      <c r="T695" s="1">
        <f>(Table2[[#This Row],[Close Price]]-Table2[[#This Row],[50D EMA]])/Table2[[#This Row],[50D EMA]]</f>
        <v>-7.0223365337172342E-2</v>
      </c>
      <c r="U695" s="1">
        <f>(Table2[[#This Row],[Close Price]]-Table2[[#This Row],[200D EMA]])/Table2[[#This Row],[200D EMA]]</f>
        <v>-7.550825786734458E-2</v>
      </c>
      <c r="V695">
        <v>0.88771894000407003</v>
      </c>
      <c r="W695">
        <v>659.8</v>
      </c>
      <c r="X695">
        <v>702</v>
      </c>
      <c r="Y695">
        <v>659.8</v>
      </c>
      <c r="Z695">
        <v>702</v>
      </c>
      <c r="AA695">
        <v>659.8</v>
      </c>
      <c r="AB695">
        <v>780</v>
      </c>
      <c r="AC695" s="1">
        <f>(Table2[[#This Row],[Close Price]]/Table2[[#This Row],[Day Low]])-1</f>
        <v>3.8496514095180512E-2</v>
      </c>
      <c r="AD695" s="1">
        <f>(Table2[[#This Row],[Day High]]/Table2[[#This Row],[Close Price]])-1</f>
        <v>2.4518388791593626E-2</v>
      </c>
      <c r="AE695" s="1">
        <f>(Table2[[#This Row],[Close Price]]/Table2[[#This Row],[Current Week Low]])-1</f>
        <v>3.8496514095180512E-2</v>
      </c>
      <c r="AF695" s="1">
        <f>(Table2[[#This Row],[Current Week High]]/Table2[[#This Row],[Close Price]])-1</f>
        <v>2.4518388791593626E-2</v>
      </c>
      <c r="AG695" s="1">
        <f>(Table2[[#This Row],[Close Price]]/Table2[[#This Row],[Current Month Low]])-1</f>
        <v>3.8496514095180512E-2</v>
      </c>
      <c r="AH695" s="1">
        <f>(Table2[[#This Row],[Current Month High]]/Table2[[#This Row],[Close Price]])-1</f>
        <v>0.13835376532399302</v>
      </c>
      <c r="AI695">
        <v>19.2936368943374</v>
      </c>
      <c r="AJ695">
        <v>5.7489003781155903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3146</v>
      </c>
      <c r="AN695">
        <v>-6.62</v>
      </c>
      <c r="AO695" t="s">
        <v>3146</v>
      </c>
      <c r="AP695">
        <v>-0.15176971674352199</v>
      </c>
      <c r="AQ695">
        <f>(Table2[[#This Row],[Sharpe Ratio]]-AVERAGE(Table2[Sharpe Ratio]))/_xlfn.STDEV.P(Table2[Sharpe Ratio])</f>
        <v>-2.4796082827810255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656</v>
      </c>
      <c r="AT695">
        <f>_xlfn.RANK.AVG(Table2[[#This Row],[6M Return vs Nifty Z-Score]],Table2[6M Return vs Nifty Z-Score])</f>
        <v>514</v>
      </c>
      <c r="AU695">
        <f>_xlfn.RANK.AVG(Table2[[#This Row],[Sharpe Ratio Z-Score]],Table2[Sharpe Ratio Z-Score])</f>
        <v>731</v>
      </c>
      <c r="AV695">
        <f>(Table2[[#This Row],[Rank 1Y]]+Table2[[#This Row],[Rank 6M]]+Table2[[#This Row],[Rank Sharpe]])/3</f>
        <v>633.66666666666663</v>
      </c>
    </row>
    <row r="696" spans="1:48" x14ac:dyDescent="0.3">
      <c r="A696" t="s">
        <v>1092</v>
      </c>
      <c r="B696" t="s">
        <v>1093</v>
      </c>
      <c r="C696" t="s">
        <v>3100</v>
      </c>
      <c r="D696" t="s">
        <v>21</v>
      </c>
      <c r="E696">
        <v>11416.33484838</v>
      </c>
      <c r="F696">
        <v>762.3</v>
      </c>
      <c r="G696">
        <v>-36.504835399966296</v>
      </c>
      <c r="H696">
        <f>(Table2[[#This Row],[1Y Return vs Nifty]]-AVERAGE(Table2[1Y Return vs Nifty]))/_xlfn.STDEV.P(Table2[1Y Return vs Nifty])</f>
        <v>-0.98387291149354206</v>
      </c>
      <c r="I696">
        <v>3.6788831709581298</v>
      </c>
      <c r="J696">
        <f>(Table2[[#This Row],[1M Return vs Nifty]]-AVERAGE(Table2[1M Return vs Nifty]))/_xlfn.STDEV.P(Table2[1M Return vs Nifty])</f>
        <v>0.61988741703255579</v>
      </c>
      <c r="K696">
        <v>-14.438751296089499</v>
      </c>
      <c r="L696">
        <f>(Table2[[#This Row],[6M Return vs Nifty]]-AVERAGE(Table2[6M Return vs Nifty]))/_xlfn.STDEV.P(Table2[6M Return vs Nifty])</f>
        <v>-0.59021319916216097</v>
      </c>
      <c r="M696">
        <v>-2.9436083770777102</v>
      </c>
      <c r="N696">
        <f>(Table2[[#This Row],[1W Return vs Nifty]]-AVERAGE(Table2[1W Return vs Nifty]))/_xlfn.STDEV.P(Table2[1W Return vs Nifty])</f>
        <v>0.31979597459883469</v>
      </c>
      <c r="O696">
        <v>786.24</v>
      </c>
      <c r="P696">
        <v>795.40251991766797</v>
      </c>
      <c r="Q696">
        <v>820.73462884409196</v>
      </c>
      <c r="R696">
        <v>20.482022525852301</v>
      </c>
      <c r="S696" s="1">
        <f>(Table2[[#This Row],[Close Price]]-Table2[[#This Row],[20D EMA]])/Table2[[#This Row],[20D EMA]]</f>
        <v>-3.0448717948718017E-2</v>
      </c>
      <c r="T696" s="1">
        <f>(Table2[[#This Row],[Close Price]]-Table2[[#This Row],[50D EMA]])/Table2[[#This Row],[50D EMA]]</f>
        <v>-4.1617318387543525E-2</v>
      </c>
      <c r="U696" s="1">
        <f>(Table2[[#This Row],[Close Price]]-Table2[[#This Row],[200D EMA]])/Table2[[#This Row],[200D EMA]]</f>
        <v>-7.1197957038062712E-2</v>
      </c>
      <c r="V696">
        <v>0.86893699510679301</v>
      </c>
      <c r="W696">
        <v>761.05</v>
      </c>
      <c r="X696">
        <v>777.55</v>
      </c>
      <c r="Y696">
        <v>758</v>
      </c>
      <c r="Z696">
        <v>777.55</v>
      </c>
      <c r="AA696">
        <v>753.6</v>
      </c>
      <c r="AB696">
        <v>813.4</v>
      </c>
      <c r="AC696" s="1">
        <f>(Table2[[#This Row],[Close Price]]/Table2[[#This Row],[Day Low]])-1</f>
        <v>1.6424676433874907E-3</v>
      </c>
      <c r="AD696" s="1">
        <f>(Table2[[#This Row],[Day High]]/Table2[[#This Row],[Close Price]])-1</f>
        <v>2.0005247277974592E-2</v>
      </c>
      <c r="AE696" s="1">
        <f>(Table2[[#This Row],[Close Price]]/Table2[[#This Row],[Current Week Low]])-1</f>
        <v>5.6728232189973138E-3</v>
      </c>
      <c r="AF696" s="1">
        <f>(Table2[[#This Row],[Current Week High]]/Table2[[#This Row],[Close Price]])-1</f>
        <v>2.0005247277974592E-2</v>
      </c>
      <c r="AG696" s="1">
        <f>(Table2[[#This Row],[Close Price]]/Table2[[#This Row],[Current Month Low]])-1</f>
        <v>1.1544585987261158E-2</v>
      </c>
      <c r="AH696" s="1">
        <f>(Table2[[#This Row],[Current Month High]]/Table2[[#This Row],[Close Price]])-1</f>
        <v>6.7033976124885264E-2</v>
      </c>
      <c r="AI696">
        <v>26.065853338580599</v>
      </c>
      <c r="AJ696">
        <v>2.8744939271255099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-0.09</v>
      </c>
      <c r="AM696" t="s">
        <v>3146</v>
      </c>
      <c r="AN696">
        <v>-4.8</v>
      </c>
      <c r="AO696" t="s">
        <v>3146</v>
      </c>
      <c r="AP696">
        <v>-0.130047710169297</v>
      </c>
      <c r="AQ696">
        <f>(Table2[[#This Row],[Sharpe Ratio]]-AVERAGE(Table2[Sharpe Ratio]))/_xlfn.STDEV.P(Table2[Sharpe Ratio])</f>
        <v>-2.2214265631381505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652</v>
      </c>
      <c r="AT696">
        <f>_xlfn.RANK.AVG(Table2[[#This Row],[6M Return vs Nifty Z-Score]],Table2[6M Return vs Nifty Z-Score])</f>
        <v>523</v>
      </c>
      <c r="AU696">
        <f>_xlfn.RANK.AVG(Table2[[#This Row],[Sharpe Ratio Z-Score]],Table2[Sharpe Ratio Z-Score])</f>
        <v>727</v>
      </c>
      <c r="AV696">
        <f>(Table2[[#This Row],[Rank 1Y]]+Table2[[#This Row],[Rank 6M]]+Table2[[#This Row],[Rank Sharpe]])/3</f>
        <v>634</v>
      </c>
    </row>
    <row r="697" spans="1:48" x14ac:dyDescent="0.3">
      <c r="A697" t="s">
        <v>2269</v>
      </c>
      <c r="B697" t="s">
        <v>2270</v>
      </c>
      <c r="C697" t="s">
        <v>3110</v>
      </c>
      <c r="D697" t="s">
        <v>449</v>
      </c>
      <c r="E697">
        <v>2335.2807280000002</v>
      </c>
      <c r="F697">
        <v>440</v>
      </c>
      <c r="G697">
        <v>-38.3449114535482</v>
      </c>
      <c r="H697">
        <f>(Table2[[#This Row],[1Y Return vs Nifty]]-AVERAGE(Table2[1Y Return vs Nifty]))/_xlfn.STDEV.P(Table2[1Y Return vs Nifty])</f>
        <v>-1.0166332306546193</v>
      </c>
      <c r="I697">
        <v>-0.75390421950270803</v>
      </c>
      <c r="J697">
        <f>(Table2[[#This Row],[1M Return vs Nifty]]-AVERAGE(Table2[1M Return vs Nifty]))/_xlfn.STDEV.P(Table2[1M Return vs Nifty])</f>
        <v>0.10743081190439725</v>
      </c>
      <c r="K697">
        <v>-27.8048590218234</v>
      </c>
      <c r="L697">
        <f>(Table2[[#This Row],[6M Return vs Nifty]]-AVERAGE(Table2[6M Return vs Nifty]))/_xlfn.STDEV.P(Table2[6M Return vs Nifty])</f>
        <v>-1.0722579960594925</v>
      </c>
      <c r="M697">
        <v>-4.9588447217110696</v>
      </c>
      <c r="N697">
        <f>(Table2[[#This Row],[1W Return vs Nifty]]-AVERAGE(Table2[1W Return vs Nifty]))/_xlfn.STDEV.P(Table2[1W Return vs Nifty])</f>
        <v>-0.11886940428595316</v>
      </c>
      <c r="O697">
        <v>452.75</v>
      </c>
      <c r="P697">
        <v>463.76083615733398</v>
      </c>
      <c r="Q697">
        <v>485.523158968372</v>
      </c>
      <c r="R697">
        <v>34.062951274555999</v>
      </c>
      <c r="S697" s="1">
        <f>(Table2[[#This Row],[Close Price]]-Table2[[#This Row],[20D EMA]])/Table2[[#This Row],[20D EMA]]</f>
        <v>-2.816123688569851E-2</v>
      </c>
      <c r="T697" s="1">
        <f>(Table2[[#This Row],[Close Price]]-Table2[[#This Row],[50D EMA]])/Table2[[#This Row],[50D EMA]]</f>
        <v>-5.123510720356076E-2</v>
      </c>
      <c r="U697" s="1">
        <f>(Table2[[#This Row],[Close Price]]-Table2[[#This Row],[200D EMA]])/Table2[[#This Row],[200D EMA]]</f>
        <v>-9.3761045436222906E-2</v>
      </c>
      <c r="V697">
        <v>0.30879158391704298</v>
      </c>
      <c r="W697">
        <v>435.3</v>
      </c>
      <c r="X697">
        <v>442.75</v>
      </c>
      <c r="Y697">
        <v>428</v>
      </c>
      <c r="Z697">
        <v>442.75</v>
      </c>
      <c r="AA697">
        <v>421.1</v>
      </c>
      <c r="AB697">
        <v>470</v>
      </c>
      <c r="AC697" s="1">
        <f>(Table2[[#This Row],[Close Price]]/Table2[[#This Row],[Day Low]])-1</f>
        <v>1.079715138984616E-2</v>
      </c>
      <c r="AD697" s="1">
        <f>(Table2[[#This Row],[Day High]]/Table2[[#This Row],[Close Price]])-1</f>
        <v>6.2500000000000888E-3</v>
      </c>
      <c r="AE697" s="1">
        <f>(Table2[[#This Row],[Close Price]]/Table2[[#This Row],[Current Week Low]])-1</f>
        <v>2.8037383177569986E-2</v>
      </c>
      <c r="AF697" s="1">
        <f>(Table2[[#This Row],[Current Week High]]/Table2[[#This Row],[Close Price]])-1</f>
        <v>6.2500000000000888E-3</v>
      </c>
      <c r="AG697" s="1">
        <f>(Table2[[#This Row],[Close Price]]/Table2[[#This Row],[Current Month Low]])-1</f>
        <v>4.4882450724293532E-2</v>
      </c>
      <c r="AH697" s="1">
        <f>(Table2[[#This Row],[Current Month High]]/Table2[[#This Row],[Close Price]])-1</f>
        <v>6.8181818181818121E-2</v>
      </c>
      <c r="AI697">
        <v>32.272727272727202</v>
      </c>
      <c r="AJ697">
        <v>4.4882450724293497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-0.01</v>
      </c>
      <c r="AM697" t="s">
        <v>3146</v>
      </c>
      <c r="AN697">
        <v>-4.3099999999999996</v>
      </c>
      <c r="AO697" t="s">
        <v>3146</v>
      </c>
      <c r="AP697">
        <v>-1.7111877808898002E-2</v>
      </c>
      <c r="AQ697">
        <f>(Table2[[#This Row],[Sharpe Ratio]]-AVERAGE(Table2[Sharpe Ratio]))/_xlfn.STDEV.P(Table2[Sharpe Ratio])</f>
        <v>-0.8791027171125404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661</v>
      </c>
      <c r="AT697">
        <f>_xlfn.RANK.AVG(Table2[[#This Row],[6M Return vs Nifty Z-Score]],Table2[6M Return vs Nifty Z-Score])</f>
        <v>652</v>
      </c>
      <c r="AU697">
        <f>_xlfn.RANK.AVG(Table2[[#This Row],[Sharpe Ratio Z-Score]],Table2[Sharpe Ratio Z-Score])</f>
        <v>589</v>
      </c>
      <c r="AV697">
        <f>(Table2[[#This Row],[Rank 1Y]]+Table2[[#This Row],[Rank 6M]]+Table2[[#This Row],[Rank Sharpe]])/3</f>
        <v>634</v>
      </c>
    </row>
    <row r="698" spans="1:48" x14ac:dyDescent="0.3">
      <c r="A698" t="s">
        <v>2229</v>
      </c>
      <c r="B698" t="s">
        <v>2230</v>
      </c>
      <c r="C698" t="s">
        <v>3107</v>
      </c>
      <c r="D698" t="s">
        <v>1623</v>
      </c>
      <c r="E698">
        <v>2441.0035446000002</v>
      </c>
      <c r="F698">
        <v>590.6</v>
      </c>
      <c r="G698">
        <v>-46.0134736195103</v>
      </c>
      <c r="H698">
        <f>(Table2[[#This Row],[1Y Return vs Nifty]]-AVERAGE(Table2[1Y Return vs Nifty]))/_xlfn.STDEV.P(Table2[1Y Return vs Nifty])</f>
        <v>-1.1531626657148961</v>
      </c>
      <c r="I698">
        <v>-4.4286410691244402</v>
      </c>
      <c r="J698">
        <f>(Table2[[#This Row],[1M Return vs Nifty]]-AVERAGE(Table2[1M Return vs Nifty]))/_xlfn.STDEV.P(Table2[1M Return vs Nifty])</f>
        <v>-0.31739063898425535</v>
      </c>
      <c r="K698">
        <v>-33.5433418655049</v>
      </c>
      <c r="L698">
        <f>(Table2[[#This Row],[6M Return vs Nifty]]-AVERAGE(Table2[6M Return vs Nifty]))/_xlfn.STDEV.P(Table2[6M Return vs Nifty])</f>
        <v>-1.2792147147724107</v>
      </c>
      <c r="M698">
        <v>-8.8535469984186008</v>
      </c>
      <c r="N698">
        <f>(Table2[[#This Row],[1W Return vs Nifty]]-AVERAGE(Table2[1W Return vs Nifty]))/_xlfn.STDEV.P(Table2[1W Return vs Nifty])</f>
        <v>-0.96664641783826899</v>
      </c>
      <c r="O698">
        <v>620.48</v>
      </c>
      <c r="P698">
        <v>624.43123930034096</v>
      </c>
      <c r="Q698">
        <v>669.60424105682205</v>
      </c>
      <c r="R698">
        <v>31.433535033937801</v>
      </c>
      <c r="S698" s="1">
        <f>(Table2[[#This Row],[Close Price]]-Table2[[#This Row],[20D EMA]])/Table2[[#This Row],[20D EMA]]</f>
        <v>-4.8156266116554915E-2</v>
      </c>
      <c r="T698" s="1">
        <f>(Table2[[#This Row],[Close Price]]-Table2[[#This Row],[50D EMA]])/Table2[[#This Row],[50D EMA]]</f>
        <v>-5.4179286959198207E-2</v>
      </c>
      <c r="U698" s="1">
        <f>(Table2[[#This Row],[Close Price]]-Table2[[#This Row],[200D EMA]])/Table2[[#This Row],[200D EMA]]</f>
        <v>-0.11798647053389524</v>
      </c>
      <c r="V698">
        <v>0.42774773659088999</v>
      </c>
      <c r="W698">
        <v>581.04999999999995</v>
      </c>
      <c r="X698">
        <v>594.9</v>
      </c>
      <c r="Y698">
        <v>581.04999999999995</v>
      </c>
      <c r="Z698">
        <v>607.5</v>
      </c>
      <c r="AA698">
        <v>581.04999999999995</v>
      </c>
      <c r="AB698">
        <v>670</v>
      </c>
      <c r="AC698" s="1">
        <f>(Table2[[#This Row],[Close Price]]/Table2[[#This Row],[Day Low]])-1</f>
        <v>1.6435762843128865E-2</v>
      </c>
      <c r="AD698" s="1">
        <f>(Table2[[#This Row],[Day High]]/Table2[[#This Row],[Close Price]])-1</f>
        <v>7.2807314595326744E-3</v>
      </c>
      <c r="AE698" s="1">
        <f>(Table2[[#This Row],[Close Price]]/Table2[[#This Row],[Current Week Low]])-1</f>
        <v>1.6435762843128865E-2</v>
      </c>
      <c r="AF698" s="1">
        <f>(Table2[[#This Row],[Current Week High]]/Table2[[#This Row],[Close Price]])-1</f>
        <v>2.8614967829326154E-2</v>
      </c>
      <c r="AG698" s="1">
        <f>(Table2[[#This Row],[Close Price]]/Table2[[#This Row],[Current Month Low]])-1</f>
        <v>1.6435762843128865E-2</v>
      </c>
      <c r="AH698" s="1">
        <f>(Table2[[#This Row],[Current Month High]]/Table2[[#This Row],[Close Price]])-1</f>
        <v>0.13443955299695221</v>
      </c>
      <c r="AI698">
        <v>53.233999322722603</v>
      </c>
      <c r="AJ698">
        <v>9.1278640059127891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0.05</v>
      </c>
      <c r="AM698" t="s">
        <v>3147</v>
      </c>
      <c r="AN698">
        <v>-9.18</v>
      </c>
      <c r="AO698" t="s">
        <v>3146</v>
      </c>
      <c r="AQ698">
        <f>(Table2[[#This Row],[Sharpe Ratio]]-AVERAGE(Table2[Sharpe Ratio]))/_xlfn.STDEV.P(Table2[Sharpe Ratio])</f>
        <v>-0.67571570385832558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687</v>
      </c>
      <c r="AT698">
        <f>_xlfn.RANK.AVG(Table2[[#This Row],[6M Return vs Nifty Z-Score]],Table2[6M Return vs Nifty Z-Score])</f>
        <v>694</v>
      </c>
      <c r="AU698">
        <f>_xlfn.RANK.AVG(Table2[[#This Row],[Sharpe Ratio Z-Score]],Table2[Sharpe Ratio Z-Score])</f>
        <v>521.5</v>
      </c>
      <c r="AV698">
        <f>(Table2[[#This Row],[Rank 1Y]]+Table2[[#This Row],[Rank 6M]]+Table2[[#This Row],[Rank Sharpe]])/3</f>
        <v>634.16666666666663</v>
      </c>
    </row>
    <row r="699" spans="1:48" x14ac:dyDescent="0.3">
      <c r="A699" t="s">
        <v>2271</v>
      </c>
      <c r="B699" t="s">
        <v>2272</v>
      </c>
      <c r="C699" t="s">
        <v>3112</v>
      </c>
      <c r="D699" t="s">
        <v>94</v>
      </c>
      <c r="E699">
        <v>2334.82331836</v>
      </c>
      <c r="F699">
        <v>542.6</v>
      </c>
      <c r="G699">
        <v>-60.0987019784883</v>
      </c>
      <c r="H699">
        <f>(Table2[[#This Row],[1Y Return vs Nifty]]-AVERAGE(Table2[1Y Return vs Nifty]))/_xlfn.STDEV.P(Table2[1Y Return vs Nifty])</f>
        <v>-1.4039330486012676</v>
      </c>
      <c r="I699">
        <v>-8.1842838827707798</v>
      </c>
      <c r="J699">
        <f>(Table2[[#This Row],[1M Return vs Nifty]]-AVERAGE(Table2[1M Return vs Nifty]))/_xlfn.STDEV.P(Table2[1M Return vs Nifty])</f>
        <v>-0.75156530084528461</v>
      </c>
      <c r="K699">
        <v>-28.950923053679698</v>
      </c>
      <c r="L699">
        <f>(Table2[[#This Row],[6M Return vs Nifty]]-AVERAGE(Table2[6M Return vs Nifty]))/_xlfn.STDEV.P(Table2[6M Return vs Nifty])</f>
        <v>-1.1135904628331861</v>
      </c>
      <c r="M699">
        <v>-8.7078703066892693</v>
      </c>
      <c r="N699">
        <f>(Table2[[#This Row],[1W Return vs Nifty]]-AVERAGE(Table2[1W Return vs Nifty]))/_xlfn.STDEV.P(Table2[1W Return vs Nifty])</f>
        <v>-0.93493633016428168</v>
      </c>
      <c r="O699">
        <v>646.88</v>
      </c>
      <c r="P699">
        <v>679.89108070894201</v>
      </c>
      <c r="Q699">
        <v>749.66736059804305</v>
      </c>
      <c r="R699">
        <v>9.2052251312222406</v>
      </c>
      <c r="S699" s="1">
        <f>(Table2[[#This Row],[Close Price]]-Table2[[#This Row],[20D EMA]])/Table2[[#This Row],[20D EMA]]</f>
        <v>-0.16120455107593368</v>
      </c>
      <c r="T699" s="1">
        <f>(Table2[[#This Row],[Close Price]]-Table2[[#This Row],[50D EMA]])/Table2[[#This Row],[50D EMA]]</f>
        <v>-0.2019309924845383</v>
      </c>
      <c r="U699" s="1">
        <f>(Table2[[#This Row],[Close Price]]-Table2[[#This Row],[200D EMA]])/Table2[[#This Row],[200D EMA]]</f>
        <v>-0.27621231959846321</v>
      </c>
      <c r="V699">
        <v>0.75909009287282803</v>
      </c>
      <c r="W699">
        <v>535</v>
      </c>
      <c r="X699">
        <v>577.5</v>
      </c>
      <c r="Y699">
        <v>535</v>
      </c>
      <c r="Z699">
        <v>613.45000000000005</v>
      </c>
      <c r="AA699">
        <v>535</v>
      </c>
      <c r="AB699">
        <v>711</v>
      </c>
      <c r="AC699" s="1">
        <f>(Table2[[#This Row],[Close Price]]/Table2[[#This Row],[Day Low]])-1</f>
        <v>1.4205607476635462E-2</v>
      </c>
      <c r="AD699" s="1">
        <f>(Table2[[#This Row],[Day High]]/Table2[[#This Row],[Close Price]])-1</f>
        <v>6.4319941024695959E-2</v>
      </c>
      <c r="AE699" s="1">
        <f>(Table2[[#This Row],[Close Price]]/Table2[[#This Row],[Current Week Low]])-1</f>
        <v>1.4205607476635462E-2</v>
      </c>
      <c r="AF699" s="1">
        <f>(Table2[[#This Row],[Current Week High]]/Table2[[#This Row],[Close Price]])-1</f>
        <v>0.1305750092148914</v>
      </c>
      <c r="AG699" s="1">
        <f>(Table2[[#This Row],[Close Price]]/Table2[[#This Row],[Current Month Low]])-1</f>
        <v>1.4205607476635462E-2</v>
      </c>
      <c r="AH699" s="1">
        <f>(Table2[[#This Row],[Current Month High]]/Table2[[#This Row],[Close Price]])-1</f>
        <v>0.31035753778105413</v>
      </c>
      <c r="AI699">
        <v>63.803907113896003</v>
      </c>
      <c r="AJ699">
        <v>1.42056074766354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-0.19</v>
      </c>
      <c r="AM699" t="s">
        <v>3146</v>
      </c>
      <c r="AN699">
        <v>-20.73</v>
      </c>
      <c r="AO699" t="s">
        <v>3146</v>
      </c>
      <c r="AQ699">
        <f>(Table2[[#This Row],[Sharpe Ratio]]-AVERAGE(Table2[Sharpe Ratio]))/_xlfn.STDEV.P(Table2[Sharpe Ratio])</f>
        <v>-0.67571570385832558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720</v>
      </c>
      <c r="AT699">
        <f>_xlfn.RANK.AVG(Table2[[#This Row],[6M Return vs Nifty Z-Score]],Table2[6M Return vs Nifty Z-Score])</f>
        <v>662</v>
      </c>
      <c r="AU699">
        <f>_xlfn.RANK.AVG(Table2[[#This Row],[Sharpe Ratio Z-Score]],Table2[Sharpe Ratio Z-Score])</f>
        <v>521.5</v>
      </c>
      <c r="AV699">
        <f>(Table2[[#This Row],[Rank 1Y]]+Table2[[#This Row],[Rank 6M]]+Table2[[#This Row],[Rank Sharpe]])/3</f>
        <v>634.5</v>
      </c>
    </row>
    <row r="700" spans="1:48" x14ac:dyDescent="0.3">
      <c r="A700" t="s">
        <v>1377</v>
      </c>
      <c r="B700" t="s">
        <v>1378</v>
      </c>
      <c r="C700" t="s">
        <v>3113</v>
      </c>
      <c r="D700" t="s">
        <v>125</v>
      </c>
      <c r="E700">
        <v>7773.2639534549999</v>
      </c>
      <c r="F700">
        <v>650.65</v>
      </c>
      <c r="G700">
        <v>-47.279475862999902</v>
      </c>
      <c r="H700">
        <f>(Table2[[#This Row],[1Y Return vs Nifty]]-AVERAGE(Table2[1Y Return vs Nifty]))/_xlfn.STDEV.P(Table2[1Y Return vs Nifty])</f>
        <v>-1.1757022979625005</v>
      </c>
      <c r="I700">
        <v>5.2952362300664904</v>
      </c>
      <c r="J700">
        <f>(Table2[[#This Row],[1M Return vs Nifty]]-AVERAGE(Table2[1M Return vs Nifty]))/_xlfn.STDEV.P(Table2[1M Return vs Nifty])</f>
        <v>0.8067474507760356</v>
      </c>
      <c r="K700">
        <v>-11.987639299233001</v>
      </c>
      <c r="L700">
        <f>(Table2[[#This Row],[6M Return vs Nifty]]-AVERAGE(Table2[6M Return vs Nifty]))/_xlfn.STDEV.P(Table2[6M Return vs Nifty])</f>
        <v>-0.50181455619578252</v>
      </c>
      <c r="M700">
        <v>-4.1270186141391303</v>
      </c>
      <c r="N700">
        <f>(Table2[[#This Row],[1W Return vs Nifty]]-AVERAGE(Table2[1W Return vs Nifty]))/_xlfn.STDEV.P(Table2[1W Return vs Nifty])</f>
        <v>6.2197851480858483E-2</v>
      </c>
      <c r="O700">
        <v>669.18</v>
      </c>
      <c r="P700">
        <v>672.79132968840304</v>
      </c>
      <c r="Q700">
        <v>693.70437442275897</v>
      </c>
      <c r="R700">
        <v>30.902784973838699</v>
      </c>
      <c r="S700" s="1">
        <f>(Table2[[#This Row],[Close Price]]-Table2[[#This Row],[20D EMA]])/Table2[[#This Row],[20D EMA]]</f>
        <v>-2.769060641381986E-2</v>
      </c>
      <c r="T700" s="1">
        <f>(Table2[[#This Row],[Close Price]]-Table2[[#This Row],[50D EMA]])/Table2[[#This Row],[50D EMA]]</f>
        <v>-3.2909653723774371E-2</v>
      </c>
      <c r="U700" s="1">
        <f>(Table2[[#This Row],[Close Price]]-Table2[[#This Row],[200D EMA]])/Table2[[#This Row],[200D EMA]]</f>
        <v>-6.2064441295451162E-2</v>
      </c>
      <c r="V700">
        <v>0.30201738752610302</v>
      </c>
      <c r="W700">
        <v>648.04999999999995</v>
      </c>
      <c r="X700">
        <v>666.7</v>
      </c>
      <c r="Y700">
        <v>646.79999999999995</v>
      </c>
      <c r="Z700">
        <v>666.7</v>
      </c>
      <c r="AA700">
        <v>634.79999999999995</v>
      </c>
      <c r="AB700">
        <v>699</v>
      </c>
      <c r="AC700" s="1">
        <f>(Table2[[#This Row],[Close Price]]/Table2[[#This Row],[Day Low]])-1</f>
        <v>4.0120361083249012E-3</v>
      </c>
      <c r="AD700" s="1">
        <f>(Table2[[#This Row],[Day High]]/Table2[[#This Row],[Close Price]])-1</f>
        <v>2.4667640052255635E-2</v>
      </c>
      <c r="AE700" s="1">
        <f>(Table2[[#This Row],[Close Price]]/Table2[[#This Row],[Current Week Low]])-1</f>
        <v>5.9523809523809312E-3</v>
      </c>
      <c r="AF700" s="1">
        <f>(Table2[[#This Row],[Current Week High]]/Table2[[#This Row],[Close Price]])-1</f>
        <v>2.4667640052255635E-2</v>
      </c>
      <c r="AG700" s="1">
        <f>(Table2[[#This Row],[Close Price]]/Table2[[#This Row],[Current Month Low]])-1</f>
        <v>2.4968494013862585E-2</v>
      </c>
      <c r="AH700" s="1">
        <f>(Table2[[#This Row],[Current Month High]]/Table2[[#This Row],[Close Price]])-1</f>
        <v>7.4310305079535954E-2</v>
      </c>
      <c r="AI700">
        <v>30.484899715668899</v>
      </c>
      <c r="AJ700">
        <v>8.6952890076845897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-0.01</v>
      </c>
      <c r="AM700" t="s">
        <v>3146</v>
      </c>
      <c r="AN700">
        <v>-2.44</v>
      </c>
      <c r="AO700" t="s">
        <v>3146</v>
      </c>
      <c r="AP700">
        <v>-9.9191457279921E-2</v>
      </c>
      <c r="AQ700">
        <f>(Table2[[#This Row],[Sharpe Ratio]]-AVERAGE(Table2[Sharpe Ratio]))/_xlfn.STDEV.P(Table2[Sharpe Ratio])</f>
        <v>-1.8546777360676583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694</v>
      </c>
      <c r="AT700">
        <f>_xlfn.RANK.AVG(Table2[[#This Row],[6M Return vs Nifty Z-Score]],Table2[6M Return vs Nifty Z-Score])</f>
        <v>499</v>
      </c>
      <c r="AU700">
        <f>_xlfn.RANK.AVG(Table2[[#This Row],[Sharpe Ratio Z-Score]],Table2[Sharpe Ratio Z-Score])</f>
        <v>712</v>
      </c>
      <c r="AV700">
        <f>(Table2[[#This Row],[Rank 1Y]]+Table2[[#This Row],[Rank 6M]]+Table2[[#This Row],[Rank Sharpe]])/3</f>
        <v>635</v>
      </c>
    </row>
    <row r="701" spans="1:48" x14ac:dyDescent="0.3">
      <c r="A701" t="s">
        <v>2058</v>
      </c>
      <c r="B701" t="s">
        <v>2059</v>
      </c>
      <c r="C701" t="s">
        <v>3107</v>
      </c>
      <c r="D701" t="s">
        <v>197</v>
      </c>
      <c r="E701">
        <v>2992.799157075</v>
      </c>
      <c r="F701">
        <v>190.71</v>
      </c>
      <c r="G701">
        <v>-55.328451285618598</v>
      </c>
      <c r="H701">
        <f>(Table2[[#This Row],[1Y Return vs Nifty]]-AVERAGE(Table2[1Y Return vs Nifty]))/_xlfn.STDEV.P(Table2[1Y Return vs Nifty])</f>
        <v>-1.3190045290041801</v>
      </c>
      <c r="I701">
        <v>-2.8028023182521999</v>
      </c>
      <c r="J701">
        <f>(Table2[[#This Row],[1M Return vs Nifty]]-AVERAGE(Table2[1M Return vs Nifty]))/_xlfn.STDEV.P(Table2[1M Return vs Nifty])</f>
        <v>-0.12943400281651515</v>
      </c>
      <c r="K701">
        <v>-24.737039962842399</v>
      </c>
      <c r="L701">
        <f>(Table2[[#This Row],[6M Return vs Nifty]]-AVERAGE(Table2[6M Return vs Nifty]))/_xlfn.STDEV.P(Table2[6M Return vs Nifty])</f>
        <v>-0.96161799183769048</v>
      </c>
      <c r="M701">
        <v>-9.1065090837266602</v>
      </c>
      <c r="N701">
        <f>(Table2[[#This Row],[1W Return vs Nifty]]-AVERAGE(Table2[1W Return vs Nifty]))/_xlfn.STDEV.P(Table2[1W Return vs Nifty])</f>
        <v>-1.0217097900777838</v>
      </c>
      <c r="O701">
        <v>206.2</v>
      </c>
      <c r="P701">
        <v>213.137528872225</v>
      </c>
      <c r="Q701">
        <v>224.94553834076299</v>
      </c>
      <c r="R701">
        <v>15.339769793563701</v>
      </c>
      <c r="S701" s="1">
        <f>(Table2[[#This Row],[Close Price]]-Table2[[#This Row],[20D EMA]])/Table2[[#This Row],[20D EMA]]</f>
        <v>-7.5121241513093989E-2</v>
      </c>
      <c r="T701" s="1">
        <f>(Table2[[#This Row],[Close Price]]-Table2[[#This Row],[50D EMA]])/Table2[[#This Row],[50D EMA]]</f>
        <v>-0.10522562117941323</v>
      </c>
      <c r="U701" s="1">
        <f>(Table2[[#This Row],[Close Price]]-Table2[[#This Row],[200D EMA]])/Table2[[#This Row],[200D EMA]]</f>
        <v>-0.1521947872062287</v>
      </c>
      <c r="V701">
        <v>0.65831619586299195</v>
      </c>
      <c r="W701">
        <v>188.85</v>
      </c>
      <c r="X701">
        <v>194.55</v>
      </c>
      <c r="Y701">
        <v>188.85</v>
      </c>
      <c r="Z701">
        <v>196</v>
      </c>
      <c r="AA701">
        <v>188.85</v>
      </c>
      <c r="AB701">
        <v>217.99</v>
      </c>
      <c r="AC701" s="1">
        <f>(Table2[[#This Row],[Close Price]]/Table2[[#This Row],[Day Low]])-1</f>
        <v>9.8490865766482916E-3</v>
      </c>
      <c r="AD701" s="1">
        <f>(Table2[[#This Row],[Day High]]/Table2[[#This Row],[Close Price]])-1</f>
        <v>2.0135283938965021E-2</v>
      </c>
      <c r="AE701" s="1">
        <f>(Table2[[#This Row],[Close Price]]/Table2[[#This Row],[Current Week Low]])-1</f>
        <v>9.8490865766482916E-3</v>
      </c>
      <c r="AF701" s="1">
        <f>(Table2[[#This Row],[Current Week High]]/Table2[[#This Row],[Close Price]])-1</f>
        <v>2.7738451051334545E-2</v>
      </c>
      <c r="AG701" s="1">
        <f>(Table2[[#This Row],[Close Price]]/Table2[[#This Row],[Current Month Low]])-1</f>
        <v>9.8490865766482916E-3</v>
      </c>
      <c r="AH701" s="1">
        <f>(Table2[[#This Row],[Current Month High]]/Table2[[#This Row],[Close Price]])-1</f>
        <v>0.14304441298306325</v>
      </c>
      <c r="AI701">
        <v>56.205757432751199</v>
      </c>
      <c r="AJ701">
        <v>0.98490865766482905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-0.06</v>
      </c>
      <c r="AM701" t="s">
        <v>3146</v>
      </c>
      <c r="AN701">
        <v>-10.92</v>
      </c>
      <c r="AO701" t="s">
        <v>3146</v>
      </c>
      <c r="AP701">
        <v>-6.7233583572689996E-3</v>
      </c>
      <c r="AQ701">
        <f>(Table2[[#This Row],[Sharpe Ratio]]-AVERAGE(Table2[Sharpe Ratio]))/_xlfn.STDEV.P(Table2[Sharpe Ratio])</f>
        <v>-0.75562766855291041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712</v>
      </c>
      <c r="AT701">
        <f>_xlfn.RANK.AVG(Table2[[#This Row],[6M Return vs Nifty Z-Score]],Table2[6M Return vs Nifty Z-Score])</f>
        <v>633</v>
      </c>
      <c r="AU701">
        <f>_xlfn.RANK.AVG(Table2[[#This Row],[Sharpe Ratio Z-Score]],Table2[Sharpe Ratio Z-Score])</f>
        <v>566</v>
      </c>
      <c r="AV701">
        <f>(Table2[[#This Row],[Rank 1Y]]+Table2[[#This Row],[Rank 6M]]+Table2[[#This Row],[Rank Sharpe]])/3</f>
        <v>637</v>
      </c>
    </row>
    <row r="702" spans="1:48" x14ac:dyDescent="0.3">
      <c r="A702" t="s">
        <v>2024</v>
      </c>
      <c r="B702" t="s">
        <v>2025</v>
      </c>
      <c r="C702" t="s">
        <v>3113</v>
      </c>
      <c r="D702" t="s">
        <v>1444</v>
      </c>
      <c r="E702">
        <v>3083.9197241490001</v>
      </c>
      <c r="F702">
        <v>115.17</v>
      </c>
      <c r="G702">
        <v>-38.7571896033756</v>
      </c>
      <c r="H702">
        <f>(Table2[[#This Row],[1Y Return vs Nifty]]-AVERAGE(Table2[1Y Return vs Nifty]))/_xlfn.STDEV.P(Table2[1Y Return vs Nifty])</f>
        <v>-1.0239733423555419</v>
      </c>
      <c r="I702">
        <v>-5.6093305187024098</v>
      </c>
      <c r="J702">
        <f>(Table2[[#This Row],[1M Return vs Nifty]]-AVERAGE(Table2[1M Return vs Nifty]))/_xlfn.STDEV.P(Table2[1M Return vs Nifty])</f>
        <v>-0.45388536651019212</v>
      </c>
      <c r="K702">
        <v>-14.6844346951967</v>
      </c>
      <c r="L702">
        <f>(Table2[[#This Row],[6M Return vs Nifty]]-AVERAGE(Table2[6M Return vs Nifty]))/_xlfn.STDEV.P(Table2[6M Return vs Nifty])</f>
        <v>-0.59907369966491097</v>
      </c>
      <c r="M702">
        <v>-4.0625707660978998</v>
      </c>
      <c r="N702">
        <f>(Table2[[#This Row],[1W Return vs Nifty]]-AVERAGE(Table2[1W Return vs Nifty]))/_xlfn.STDEV.P(Table2[1W Return vs Nifty])</f>
        <v>7.6226498668868117E-2</v>
      </c>
      <c r="O702">
        <v>120.28</v>
      </c>
      <c r="P702">
        <v>124.952176248911</v>
      </c>
      <c r="Q702">
        <v>134.00036733114101</v>
      </c>
      <c r="R702">
        <v>34.712394728650203</v>
      </c>
      <c r="S702" s="1">
        <f>(Table2[[#This Row],[Close Price]]-Table2[[#This Row],[20D EMA]])/Table2[[#This Row],[20D EMA]]</f>
        <v>-4.2484203525108073E-2</v>
      </c>
      <c r="T702" s="1">
        <f>(Table2[[#This Row],[Close Price]]-Table2[[#This Row],[50D EMA]])/Table2[[#This Row],[50D EMA]]</f>
        <v>-7.828736195377993E-2</v>
      </c>
      <c r="U702" s="1">
        <f>(Table2[[#This Row],[Close Price]]-Table2[[#This Row],[200D EMA]])/Table2[[#This Row],[200D EMA]]</f>
        <v>-0.14052474411960006</v>
      </c>
      <c r="V702">
        <v>0.39542553812884701</v>
      </c>
      <c r="W702">
        <v>113.27</v>
      </c>
      <c r="X702">
        <v>116.11</v>
      </c>
      <c r="Y702">
        <v>110.5</v>
      </c>
      <c r="Z702">
        <v>116.94</v>
      </c>
      <c r="AA702">
        <v>110.01</v>
      </c>
      <c r="AB702">
        <v>131.6</v>
      </c>
      <c r="AC702" s="1">
        <f>(Table2[[#This Row],[Close Price]]/Table2[[#This Row],[Day Low]])-1</f>
        <v>1.6774079632736028E-2</v>
      </c>
      <c r="AD702" s="1">
        <f>(Table2[[#This Row],[Day High]]/Table2[[#This Row],[Close Price]])-1</f>
        <v>8.1618477033948977E-3</v>
      </c>
      <c r="AE702" s="1">
        <f>(Table2[[#This Row],[Close Price]]/Table2[[#This Row],[Current Week Low]])-1</f>
        <v>4.2262443438914055E-2</v>
      </c>
      <c r="AF702" s="1">
        <f>(Table2[[#This Row],[Current Week High]]/Table2[[#This Row],[Close Price]])-1</f>
        <v>1.5368585569158544E-2</v>
      </c>
      <c r="AG702" s="1">
        <f>(Table2[[#This Row],[Close Price]]/Table2[[#This Row],[Current Month Low]])-1</f>
        <v>4.6904826833924051E-2</v>
      </c>
      <c r="AH702" s="1">
        <f>(Table2[[#This Row],[Current Month High]]/Table2[[#This Row],[Close Price]])-1</f>
        <v>0.14265867847529723</v>
      </c>
      <c r="AI702">
        <v>38.751410957714597</v>
      </c>
      <c r="AJ702">
        <v>10.2632838678793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-0.14000000000000001</v>
      </c>
      <c r="AM702" t="s">
        <v>3146</v>
      </c>
      <c r="AN702">
        <v>-7.66</v>
      </c>
      <c r="AO702" t="s">
        <v>3146</v>
      </c>
      <c r="AP702">
        <v>-0.114399628240164</v>
      </c>
      <c r="AQ702">
        <f>(Table2[[#This Row],[Sharpe Ratio]]-AVERAGE(Table2[Sharpe Ratio]))/_xlfn.STDEV.P(Table2[Sharpe Ratio])</f>
        <v>-2.0354378199817047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662</v>
      </c>
      <c r="AT702">
        <f>_xlfn.RANK.AVG(Table2[[#This Row],[6M Return vs Nifty Z-Score]],Table2[6M Return vs Nifty Z-Score])</f>
        <v>529</v>
      </c>
      <c r="AU702">
        <f>_xlfn.RANK.AVG(Table2[[#This Row],[Sharpe Ratio Z-Score]],Table2[Sharpe Ratio Z-Score])</f>
        <v>724</v>
      </c>
      <c r="AV702">
        <f>(Table2[[#This Row],[Rank 1Y]]+Table2[[#This Row],[Rank 6M]]+Table2[[#This Row],[Rank Sharpe]])/3</f>
        <v>638.33333333333337</v>
      </c>
    </row>
    <row r="703" spans="1:48" x14ac:dyDescent="0.3">
      <c r="A703" t="s">
        <v>1365</v>
      </c>
      <c r="B703" t="s">
        <v>1366</v>
      </c>
      <c r="C703" t="s">
        <v>3115</v>
      </c>
      <c r="D703" t="s">
        <v>475</v>
      </c>
      <c r="E703">
        <v>7941.5971158399998</v>
      </c>
      <c r="F703">
        <v>723.05</v>
      </c>
      <c r="G703">
        <v>-46.134330206322197</v>
      </c>
      <c r="H703">
        <f>(Table2[[#This Row],[1Y Return vs Nifty]]-AVERAGE(Table2[1Y Return vs Nifty]))/_xlfn.STDEV.P(Table2[1Y Return vs Nifty])</f>
        <v>-1.1553143704495832</v>
      </c>
      <c r="I703">
        <v>7.3973261001583097</v>
      </c>
      <c r="J703">
        <f>(Table2[[#This Row],[1M Return vs Nifty]]-AVERAGE(Table2[1M Return vs Nifty]))/_xlfn.STDEV.P(Table2[1M Return vs Nifty])</f>
        <v>1.0497615508476288</v>
      </c>
      <c r="K703">
        <v>-21.085133201015999</v>
      </c>
      <c r="L703">
        <f>(Table2[[#This Row],[6M Return vs Nifty]]-AVERAGE(Table2[6M Return vs Nifty]))/_xlfn.STDEV.P(Table2[6M Return vs Nifty])</f>
        <v>-0.82991303408822414</v>
      </c>
      <c r="M703">
        <v>1.56129556476327</v>
      </c>
      <c r="N703">
        <f>(Table2[[#This Row],[1W Return vs Nifty]]-AVERAGE(Table2[1W Return vs Nifty]))/_xlfn.STDEV.P(Table2[1W Return vs Nifty])</f>
        <v>1.3003982745473186</v>
      </c>
      <c r="O703">
        <v>723.73</v>
      </c>
      <c r="P703">
        <v>743.41310287838996</v>
      </c>
      <c r="Q703">
        <v>807.634682641994</v>
      </c>
      <c r="R703">
        <v>54.215327775798798</v>
      </c>
      <c r="S703" s="1">
        <f>(Table2[[#This Row],[Close Price]]-Table2[[#This Row],[20D EMA]])/Table2[[#This Row],[20D EMA]]</f>
        <v>-9.3957691404261765E-4</v>
      </c>
      <c r="T703" s="1">
        <f>(Table2[[#This Row],[Close Price]]-Table2[[#This Row],[50D EMA]])/Table2[[#This Row],[50D EMA]]</f>
        <v>-2.7391369347065538E-2</v>
      </c>
      <c r="U703" s="1">
        <f>(Table2[[#This Row],[Close Price]]-Table2[[#This Row],[200D EMA]])/Table2[[#This Row],[200D EMA]]</f>
        <v>-0.10473136488553762</v>
      </c>
      <c r="V703">
        <v>0.65459024155034695</v>
      </c>
      <c r="W703">
        <v>709.55</v>
      </c>
      <c r="X703">
        <v>740</v>
      </c>
      <c r="Y703">
        <v>672.8</v>
      </c>
      <c r="Z703">
        <v>740</v>
      </c>
      <c r="AA703">
        <v>672.8</v>
      </c>
      <c r="AB703">
        <v>784.1</v>
      </c>
      <c r="AC703" s="1">
        <f>(Table2[[#This Row],[Close Price]]/Table2[[#This Row],[Day Low]])-1</f>
        <v>1.9026143330279854E-2</v>
      </c>
      <c r="AD703" s="1">
        <f>(Table2[[#This Row],[Day High]]/Table2[[#This Row],[Close Price]])-1</f>
        <v>2.3442362215614576E-2</v>
      </c>
      <c r="AE703" s="1">
        <f>(Table2[[#This Row],[Close Price]]/Table2[[#This Row],[Current Week Low]])-1</f>
        <v>7.4687871581450738E-2</v>
      </c>
      <c r="AF703" s="1">
        <f>(Table2[[#This Row],[Current Week High]]/Table2[[#This Row],[Close Price]])-1</f>
        <v>2.3442362215614576E-2</v>
      </c>
      <c r="AG703" s="1">
        <f>(Table2[[#This Row],[Close Price]]/Table2[[#This Row],[Current Month Low]])-1</f>
        <v>7.4687871581450738E-2</v>
      </c>
      <c r="AH703" s="1">
        <f>(Table2[[#This Row],[Current Month High]]/Table2[[#This Row],[Close Price]])-1</f>
        <v>8.4433994882788355E-2</v>
      </c>
      <c r="AI703">
        <v>53.004633151234302</v>
      </c>
      <c r="AJ703">
        <v>7.4687871581450702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-0.03</v>
      </c>
      <c r="AM703" t="s">
        <v>3146</v>
      </c>
      <c r="AN703">
        <v>-1.67</v>
      </c>
      <c r="AO703" t="s">
        <v>3146</v>
      </c>
      <c r="AP703">
        <v>-4.0723197459219998E-2</v>
      </c>
      <c r="AQ703">
        <f>(Table2[[#This Row],[Sharpe Ratio]]-AVERAGE(Table2[Sharpe Ratio]))/_xlfn.STDEV.P(Table2[Sharpe Ratio])</f>
        <v>-1.1597402857242347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689</v>
      </c>
      <c r="AT703">
        <f>_xlfn.RANK.AVG(Table2[[#This Row],[6M Return vs Nifty Z-Score]],Table2[6M Return vs Nifty Z-Score])</f>
        <v>593</v>
      </c>
      <c r="AU703">
        <f>_xlfn.RANK.AVG(Table2[[#This Row],[Sharpe Ratio Z-Score]],Table2[Sharpe Ratio Z-Score])</f>
        <v>641</v>
      </c>
      <c r="AV703">
        <f>(Table2[[#This Row],[Rank 1Y]]+Table2[[#This Row],[Rank 6M]]+Table2[[#This Row],[Rank Sharpe]])/3</f>
        <v>641</v>
      </c>
    </row>
    <row r="704" spans="1:48" x14ac:dyDescent="0.3">
      <c r="A704" t="s">
        <v>1759</v>
      </c>
      <c r="B704" t="s">
        <v>1760</v>
      </c>
      <c r="C704" t="s">
        <v>3101</v>
      </c>
      <c r="D704" t="s">
        <v>397</v>
      </c>
      <c r="E704">
        <v>4402.5568240849998</v>
      </c>
      <c r="F704">
        <v>39.97</v>
      </c>
      <c r="G704">
        <v>-48.4334312655986</v>
      </c>
      <c r="H704">
        <f>(Table2[[#This Row],[1Y Return vs Nifty]]-AVERAGE(Table2[1Y Return vs Nifty]))/_xlfn.STDEV.P(Table2[1Y Return vs Nifty])</f>
        <v>-1.1962470723011447</v>
      </c>
      <c r="I704">
        <v>-6.5891155647824098</v>
      </c>
      <c r="J704">
        <f>(Table2[[#This Row],[1M Return vs Nifty]]-AVERAGE(Table2[1M Return vs Nifty]))/_xlfn.STDEV.P(Table2[1M Return vs Nifty])</f>
        <v>-0.5671543492613127</v>
      </c>
      <c r="K704">
        <v>-39.493721743931303</v>
      </c>
      <c r="L704">
        <f>(Table2[[#This Row],[6M Return vs Nifty]]-AVERAGE(Table2[6M Return vs Nifty]))/_xlfn.STDEV.P(Table2[6M Return vs Nifty])</f>
        <v>-1.4938134385606052</v>
      </c>
      <c r="M704">
        <v>-5.45473747460907</v>
      </c>
      <c r="N704">
        <f>(Table2[[#This Row],[1W Return vs Nifty]]-AVERAGE(Table2[1W Return vs Nifty]))/_xlfn.STDEV.P(Table2[1W Return vs Nifty])</f>
        <v>-0.22681256584887055</v>
      </c>
      <c r="O704">
        <v>42.74</v>
      </c>
      <c r="P704">
        <v>45.323981800229802</v>
      </c>
      <c r="Q704">
        <v>49.435677710675698</v>
      </c>
      <c r="R704">
        <v>32.0859903712741</v>
      </c>
      <c r="S704" s="1">
        <f>(Table2[[#This Row],[Close Price]]-Table2[[#This Row],[20D EMA]])/Table2[[#This Row],[20D EMA]]</f>
        <v>-6.481048198408991E-2</v>
      </c>
      <c r="T704" s="1">
        <f>(Table2[[#This Row],[Close Price]]-Table2[[#This Row],[50D EMA]])/Table2[[#This Row],[50D EMA]]</f>
        <v>-0.11812690738046888</v>
      </c>
      <c r="U704" s="1">
        <f>(Table2[[#This Row],[Close Price]]-Table2[[#This Row],[200D EMA]])/Table2[[#This Row],[200D EMA]]</f>
        <v>-0.19147462215596517</v>
      </c>
      <c r="V704">
        <v>1.22914677067096</v>
      </c>
      <c r="W704">
        <v>39.18</v>
      </c>
      <c r="X704">
        <v>39.99</v>
      </c>
      <c r="Y704">
        <v>38.799999999999997</v>
      </c>
      <c r="Z704">
        <v>39.99</v>
      </c>
      <c r="AA704">
        <v>38.69</v>
      </c>
      <c r="AB704">
        <v>46.39</v>
      </c>
      <c r="AC704" s="1">
        <f>(Table2[[#This Row],[Close Price]]/Table2[[#This Row],[Day Low]])-1</f>
        <v>2.0163348647268986E-2</v>
      </c>
      <c r="AD704" s="1">
        <f>(Table2[[#This Row],[Day High]]/Table2[[#This Row],[Close Price]])-1</f>
        <v>5.0037528146118504E-4</v>
      </c>
      <c r="AE704" s="1">
        <f>(Table2[[#This Row],[Close Price]]/Table2[[#This Row],[Current Week Low]])-1</f>
        <v>3.0154639175257847E-2</v>
      </c>
      <c r="AF704" s="1">
        <f>(Table2[[#This Row],[Current Week High]]/Table2[[#This Row],[Close Price]])-1</f>
        <v>5.0037528146118504E-4</v>
      </c>
      <c r="AG704" s="1">
        <f>(Table2[[#This Row],[Close Price]]/Table2[[#This Row],[Current Month Low]])-1</f>
        <v>3.3083484104419858E-2</v>
      </c>
      <c r="AH704" s="1">
        <f>(Table2[[#This Row],[Current Month High]]/Table2[[#This Row],[Close Price]])-1</f>
        <v>0.16062046534901175</v>
      </c>
      <c r="AI704">
        <v>70.878158618964207</v>
      </c>
      <c r="AJ704">
        <v>3.30834841044198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-0.21</v>
      </c>
      <c r="AM704" t="s">
        <v>3146</v>
      </c>
      <c r="AN704">
        <v>-11.98</v>
      </c>
      <c r="AO704" t="s">
        <v>3146</v>
      </c>
      <c r="AQ704">
        <f>(Table2[[#This Row],[Sharpe Ratio]]-AVERAGE(Table2[Sharpe Ratio]))/_xlfn.STDEV.P(Table2[Sharpe Ratio])</f>
        <v>-0.67571570385832558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697</v>
      </c>
      <c r="AT704">
        <f>_xlfn.RANK.AVG(Table2[[#This Row],[6M Return vs Nifty Z-Score]],Table2[6M Return vs Nifty Z-Score])</f>
        <v>712</v>
      </c>
      <c r="AU704">
        <f>_xlfn.RANK.AVG(Table2[[#This Row],[Sharpe Ratio Z-Score]],Table2[Sharpe Ratio Z-Score])</f>
        <v>521.5</v>
      </c>
      <c r="AV704">
        <f>(Table2[[#This Row],[Rank 1Y]]+Table2[[#This Row],[Rank 6M]]+Table2[[#This Row],[Rank Sharpe]])/3</f>
        <v>643.5</v>
      </c>
    </row>
    <row r="705" spans="1:48" x14ac:dyDescent="0.3">
      <c r="A705" t="s">
        <v>1328</v>
      </c>
      <c r="B705" t="s">
        <v>1329</v>
      </c>
      <c r="C705" t="s">
        <v>3104</v>
      </c>
      <c r="D705" t="s">
        <v>48</v>
      </c>
      <c r="E705">
        <v>8279.8015503749994</v>
      </c>
      <c r="F705">
        <v>322.75</v>
      </c>
      <c r="G705">
        <v>-32.922890385811002</v>
      </c>
      <c r="H705">
        <f>(Table2[[#This Row],[1Y Return vs Nifty]]-AVERAGE(Table2[1Y Return vs Nifty]))/_xlfn.STDEV.P(Table2[1Y Return vs Nifty])</f>
        <v>-0.92010073117918412</v>
      </c>
      <c r="I705">
        <v>-20.184249910701901</v>
      </c>
      <c r="J705">
        <f>(Table2[[#This Row],[1M Return vs Nifty]]-AVERAGE(Table2[1M Return vs Nifty]))/_xlfn.STDEV.P(Table2[1M Return vs Nifty])</f>
        <v>-2.1388327943326071</v>
      </c>
      <c r="K705">
        <v>-35.760368457753501</v>
      </c>
      <c r="L705">
        <f>(Table2[[#This Row],[6M Return vs Nifty]]-AVERAGE(Table2[6M Return vs Nifty]))/_xlfn.STDEV.P(Table2[6M Return vs Nifty])</f>
        <v>-1.3591711355424505</v>
      </c>
      <c r="M705">
        <v>2.8656676105018799</v>
      </c>
      <c r="N705">
        <f>(Table2[[#This Row],[1W Return vs Nifty]]-AVERAGE(Table2[1W Return vs Nifty]))/_xlfn.STDEV.P(Table2[1W Return vs Nifty])</f>
        <v>1.5843266877949234</v>
      </c>
      <c r="O705">
        <v>386.61</v>
      </c>
      <c r="P705">
        <v>422.85180369304697</v>
      </c>
      <c r="Q705">
        <v>433.954782199921</v>
      </c>
      <c r="R705">
        <v>22.7359636575734</v>
      </c>
      <c r="S705" s="1">
        <f>(Table2[[#This Row],[Close Price]]-Table2[[#This Row],[20D EMA]])/Table2[[#This Row],[20D EMA]]</f>
        <v>-0.16517937973668559</v>
      </c>
      <c r="T705" s="1">
        <f>(Table2[[#This Row],[Close Price]]-Table2[[#This Row],[50D EMA]])/Table2[[#This Row],[50D EMA]]</f>
        <v>-0.23673022751420503</v>
      </c>
      <c r="U705" s="1">
        <f>(Table2[[#This Row],[Close Price]]-Table2[[#This Row],[200D EMA]])/Table2[[#This Row],[200D EMA]]</f>
        <v>-0.25625891627734032</v>
      </c>
      <c r="V705">
        <v>2.7067376009603299</v>
      </c>
      <c r="W705">
        <v>313.8</v>
      </c>
      <c r="X705">
        <v>329</v>
      </c>
      <c r="Y705">
        <v>300.2</v>
      </c>
      <c r="Z705">
        <v>329</v>
      </c>
      <c r="AA705">
        <v>299</v>
      </c>
      <c r="AB705">
        <v>469.65</v>
      </c>
      <c r="AC705" s="1">
        <f>(Table2[[#This Row],[Close Price]]/Table2[[#This Row],[Day Low]])-1</f>
        <v>2.8521351179094934E-2</v>
      </c>
      <c r="AD705" s="1">
        <f>(Table2[[#This Row],[Day High]]/Table2[[#This Row],[Close Price]])-1</f>
        <v>1.9364833462432118E-2</v>
      </c>
      <c r="AE705" s="1">
        <f>(Table2[[#This Row],[Close Price]]/Table2[[#This Row],[Current Week Low]])-1</f>
        <v>7.5116588940706164E-2</v>
      </c>
      <c r="AF705" s="1">
        <f>(Table2[[#This Row],[Current Week High]]/Table2[[#This Row],[Close Price]])-1</f>
        <v>1.9364833462432118E-2</v>
      </c>
      <c r="AG705" s="1">
        <f>(Table2[[#This Row],[Close Price]]/Table2[[#This Row],[Current Month Low]])-1</f>
        <v>7.9431438127090193E-2</v>
      </c>
      <c r="AH705" s="1">
        <f>(Table2[[#This Row],[Current Month High]]/Table2[[#This Row],[Close Price]])-1</f>
        <v>0.45515104570100684</v>
      </c>
      <c r="AI705">
        <v>78.094500387296605</v>
      </c>
      <c r="AJ705">
        <v>7.9431438127090104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-0.28000000000000003</v>
      </c>
      <c r="AM705" t="s">
        <v>3146</v>
      </c>
      <c r="AN705">
        <v>-26.75</v>
      </c>
      <c r="AO705" t="s">
        <v>3146</v>
      </c>
      <c r="AP705">
        <v>-1.9441714544894E-2</v>
      </c>
      <c r="AQ705">
        <f>(Table2[[#This Row],[Sharpe Ratio]]-AVERAGE(Table2[Sharpe Ratio]))/_xlfn.STDEV.P(Table2[Sharpe Ratio])</f>
        <v>-0.90679450759843161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636</v>
      </c>
      <c r="AT705">
        <f>_xlfn.RANK.AVG(Table2[[#This Row],[6M Return vs Nifty Z-Score]],Table2[6M Return vs Nifty Z-Score])</f>
        <v>701</v>
      </c>
      <c r="AU705">
        <f>_xlfn.RANK.AVG(Table2[[#This Row],[Sharpe Ratio Z-Score]],Table2[Sharpe Ratio Z-Score])</f>
        <v>595</v>
      </c>
      <c r="AV705">
        <f>(Table2[[#This Row],[Rank 1Y]]+Table2[[#This Row],[Rank 6M]]+Table2[[#This Row],[Rank Sharpe]])/3</f>
        <v>644</v>
      </c>
    </row>
    <row r="706" spans="1:48" x14ac:dyDescent="0.3">
      <c r="A706" t="s">
        <v>1727</v>
      </c>
      <c r="B706" t="s">
        <v>1728</v>
      </c>
      <c r="C706" t="s">
        <v>3113</v>
      </c>
      <c r="D706" t="s">
        <v>533</v>
      </c>
      <c r="E706">
        <v>4604.3672280519904</v>
      </c>
      <c r="F706">
        <v>92.42</v>
      </c>
      <c r="G706">
        <v>-45.004241353338699</v>
      </c>
      <c r="H706">
        <f>(Table2[[#This Row],[1Y Return vs Nifty]]-AVERAGE(Table2[1Y Return vs Nifty]))/_xlfn.STDEV.P(Table2[1Y Return vs Nifty])</f>
        <v>-1.1351945110383117</v>
      </c>
      <c r="I706">
        <v>-7.93794598171504</v>
      </c>
      <c r="J706">
        <f>(Table2[[#This Row],[1M Return vs Nifty]]-AVERAGE(Table2[1M Return vs Nifty]))/_xlfn.STDEV.P(Table2[1M Return vs Nifty])</f>
        <v>-0.72308717334449846</v>
      </c>
      <c r="K706">
        <v>-15.5866652997572</v>
      </c>
      <c r="L706">
        <f>(Table2[[#This Row],[6M Return vs Nifty]]-AVERAGE(Table2[6M Return vs Nifty]))/_xlfn.STDEV.P(Table2[6M Return vs Nifty])</f>
        <v>-0.63161238463245584</v>
      </c>
      <c r="M706">
        <v>-4.0244407182253603</v>
      </c>
      <c r="N706">
        <f>(Table2[[#This Row],[1W Return vs Nifty]]-AVERAGE(Table2[1W Return vs Nifty]))/_xlfn.STDEV.P(Table2[1W Return vs Nifty])</f>
        <v>8.452643427763451E-2</v>
      </c>
      <c r="O706">
        <v>101.08</v>
      </c>
      <c r="P706">
        <v>104.730312986214</v>
      </c>
      <c r="Q706">
        <v>107.603001827386</v>
      </c>
      <c r="R706">
        <v>16.894236077508602</v>
      </c>
      <c r="S706" s="1">
        <f>(Table2[[#This Row],[Close Price]]-Table2[[#This Row],[20D EMA]])/Table2[[#This Row],[20D EMA]]</f>
        <v>-8.5674713098535776E-2</v>
      </c>
      <c r="T706" s="1">
        <f>(Table2[[#This Row],[Close Price]]-Table2[[#This Row],[50D EMA]])/Table2[[#This Row],[50D EMA]]</f>
        <v>-0.11754297905931445</v>
      </c>
      <c r="U706" s="1">
        <f>(Table2[[#This Row],[Close Price]]-Table2[[#This Row],[200D EMA]])/Table2[[#This Row],[200D EMA]]</f>
        <v>-0.1411020284707501</v>
      </c>
      <c r="V706">
        <v>0.441899019784182</v>
      </c>
      <c r="W706">
        <v>90.71</v>
      </c>
      <c r="X706">
        <v>94.84</v>
      </c>
      <c r="Y706">
        <v>90.71</v>
      </c>
      <c r="Z706">
        <v>97.39</v>
      </c>
      <c r="AA706">
        <v>90.71</v>
      </c>
      <c r="AB706">
        <v>114.1</v>
      </c>
      <c r="AC706" s="1">
        <f>(Table2[[#This Row],[Close Price]]/Table2[[#This Row],[Day Low]])-1</f>
        <v>1.8851284312644712E-2</v>
      </c>
      <c r="AD706" s="1">
        <f>(Table2[[#This Row],[Day High]]/Table2[[#This Row],[Close Price]])-1</f>
        <v>2.6184808483012301E-2</v>
      </c>
      <c r="AE706" s="1">
        <f>(Table2[[#This Row],[Close Price]]/Table2[[#This Row],[Current Week Low]])-1</f>
        <v>1.8851284312644712E-2</v>
      </c>
      <c r="AF706" s="1">
        <f>(Table2[[#This Row],[Current Week High]]/Table2[[#This Row],[Close Price]])-1</f>
        <v>5.3776238909327034E-2</v>
      </c>
      <c r="AG706" s="1">
        <f>(Table2[[#This Row],[Close Price]]/Table2[[#This Row],[Current Month Low]])-1</f>
        <v>1.8851284312644712E-2</v>
      </c>
      <c r="AH706" s="1">
        <f>(Table2[[#This Row],[Current Month High]]/Table2[[#This Row],[Close Price]])-1</f>
        <v>0.23458125946764752</v>
      </c>
      <c r="AI706">
        <v>44.665656784245797</v>
      </c>
      <c r="AJ706">
        <v>1.8851284312644701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-0.17</v>
      </c>
      <c r="AM706" t="s">
        <v>3146</v>
      </c>
      <c r="AN706">
        <v>-13.59</v>
      </c>
      <c r="AO706" t="s">
        <v>3146</v>
      </c>
      <c r="AP706">
        <v>-0.111284549435857</v>
      </c>
      <c r="AQ706">
        <f>(Table2[[#This Row],[Sharpe Ratio]]-AVERAGE(Table2[Sharpe Ratio]))/_xlfn.STDEV.P(Table2[Sharpe Ratio])</f>
        <v>-1.9984128609950256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682</v>
      </c>
      <c r="AT706">
        <f>_xlfn.RANK.AVG(Table2[[#This Row],[6M Return vs Nifty Z-Score]],Table2[6M Return vs Nifty Z-Score])</f>
        <v>536</v>
      </c>
      <c r="AU706">
        <f>_xlfn.RANK.AVG(Table2[[#This Row],[Sharpe Ratio Z-Score]],Table2[Sharpe Ratio Z-Score])</f>
        <v>720</v>
      </c>
      <c r="AV706">
        <f>(Table2[[#This Row],[Rank 1Y]]+Table2[[#This Row],[Rank 6M]]+Table2[[#This Row],[Rank Sharpe]])/3</f>
        <v>646</v>
      </c>
    </row>
    <row r="707" spans="1:48" x14ac:dyDescent="0.3">
      <c r="A707" t="s">
        <v>814</v>
      </c>
      <c r="B707" t="s">
        <v>815</v>
      </c>
      <c r="C707" t="s">
        <v>3115</v>
      </c>
      <c r="D707" t="s">
        <v>475</v>
      </c>
      <c r="E707">
        <v>18664.30358625</v>
      </c>
      <c r="F707">
        <v>514.85</v>
      </c>
      <c r="G707">
        <v>-15.868714788789401</v>
      </c>
      <c r="H707">
        <f>(Table2[[#This Row],[1Y Return vs Nifty]]-AVERAGE(Table2[1Y Return vs Nifty]))/_xlfn.STDEV.P(Table2[1Y Return vs Nifty])</f>
        <v>-0.61647184882950345</v>
      </c>
      <c r="I707">
        <v>-5.8935575666534898</v>
      </c>
      <c r="J707">
        <f>(Table2[[#This Row],[1M Return vs Nifty]]-AVERAGE(Table2[1M Return vs Nifty]))/_xlfn.STDEV.P(Table2[1M Return vs Nifty])</f>
        <v>-0.48674370489836971</v>
      </c>
      <c r="K707">
        <v>-39.896954545518597</v>
      </c>
      <c r="L707">
        <f>(Table2[[#This Row],[6M Return vs Nifty]]-AVERAGE(Table2[6M Return vs Nifty]))/_xlfn.STDEV.P(Table2[6M Return vs Nifty])</f>
        <v>-1.5083559125501913</v>
      </c>
      <c r="M707">
        <v>0.13910006040492601</v>
      </c>
      <c r="N707">
        <f>(Table2[[#This Row],[1W Return vs Nifty]]-AVERAGE(Table2[1W Return vs Nifty]))/_xlfn.STDEV.P(Table2[1W Return vs Nifty])</f>
        <v>0.99082270966185215</v>
      </c>
      <c r="O707">
        <v>525.91</v>
      </c>
      <c r="P707">
        <v>566.55980836763001</v>
      </c>
      <c r="Q707">
        <v>617.11459450799498</v>
      </c>
      <c r="R707">
        <v>48.568536487516198</v>
      </c>
      <c r="S707" s="1">
        <f>(Table2[[#This Row],[Close Price]]-Table2[[#This Row],[20D EMA]])/Table2[[#This Row],[20D EMA]]</f>
        <v>-2.1030214295221512E-2</v>
      </c>
      <c r="T707" s="1">
        <f>(Table2[[#This Row],[Close Price]]-Table2[[#This Row],[50D EMA]])/Table2[[#This Row],[50D EMA]]</f>
        <v>-9.1269814067143407E-2</v>
      </c>
      <c r="U707" s="1">
        <f>(Table2[[#This Row],[Close Price]]-Table2[[#This Row],[200D EMA]])/Table2[[#This Row],[200D EMA]]</f>
        <v>-0.16571410791139551</v>
      </c>
      <c r="V707">
        <v>0.58185980414532101</v>
      </c>
      <c r="W707">
        <v>504.25</v>
      </c>
      <c r="X707">
        <v>519.79999999999995</v>
      </c>
      <c r="Y707">
        <v>483.9</v>
      </c>
      <c r="Z707">
        <v>519.79999999999995</v>
      </c>
      <c r="AA707">
        <v>480.4</v>
      </c>
      <c r="AB707">
        <v>592.79999999999995</v>
      </c>
      <c r="AC707" s="1">
        <f>(Table2[[#This Row],[Close Price]]/Table2[[#This Row],[Day Low]])-1</f>
        <v>2.1021318790282573E-2</v>
      </c>
      <c r="AD707" s="1">
        <f>(Table2[[#This Row],[Day High]]/Table2[[#This Row],[Close Price]])-1</f>
        <v>9.6144508109157201E-3</v>
      </c>
      <c r="AE707" s="1">
        <f>(Table2[[#This Row],[Close Price]]/Table2[[#This Row],[Current Week Low]])-1</f>
        <v>6.3959495763587615E-2</v>
      </c>
      <c r="AF707" s="1">
        <f>(Table2[[#This Row],[Current Week High]]/Table2[[#This Row],[Close Price]])-1</f>
        <v>9.6144508109157201E-3</v>
      </c>
      <c r="AG707" s="1">
        <f>(Table2[[#This Row],[Close Price]]/Table2[[#This Row],[Current Month Low]])-1</f>
        <v>7.1711074104912731E-2</v>
      </c>
      <c r="AH707" s="1">
        <f>(Table2[[#This Row],[Current Month High]]/Table2[[#This Row],[Close Price]])-1</f>
        <v>0.15140332135573464</v>
      </c>
      <c r="AI707">
        <v>49.4124502282218</v>
      </c>
      <c r="AJ707">
        <v>15.437219730941599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-0.28000000000000003</v>
      </c>
      <c r="AM707" t="s">
        <v>3146</v>
      </c>
      <c r="AN707">
        <v>-2.71</v>
      </c>
      <c r="AO707" t="s">
        <v>3146</v>
      </c>
      <c r="AP707">
        <v>-0.10649931532852799</v>
      </c>
      <c r="AQ707">
        <f>(Table2[[#This Row],[Sharpe Ratio]]-AVERAGE(Table2[Sharpe Ratio]))/_xlfn.STDEV.P(Table2[Sharpe Ratio])</f>
        <v>-1.9415369012855797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527</v>
      </c>
      <c r="AT707">
        <f>_xlfn.RANK.AVG(Table2[[#This Row],[6M Return vs Nifty Z-Score]],Table2[6M Return vs Nifty Z-Score])</f>
        <v>715</v>
      </c>
      <c r="AU707">
        <f>_xlfn.RANK.AVG(Table2[[#This Row],[Sharpe Ratio Z-Score]],Table2[Sharpe Ratio Z-Score])</f>
        <v>714</v>
      </c>
      <c r="AV707">
        <f>(Table2[[#This Row],[Rank 1Y]]+Table2[[#This Row],[Rank 6M]]+Table2[[#This Row],[Rank Sharpe]])/3</f>
        <v>652</v>
      </c>
    </row>
    <row r="708" spans="1:48" x14ac:dyDescent="0.3">
      <c r="A708" t="s">
        <v>2320</v>
      </c>
      <c r="B708" t="s">
        <v>2321</v>
      </c>
      <c r="C708" t="s">
        <v>3101</v>
      </c>
      <c r="D708" t="s">
        <v>24</v>
      </c>
      <c r="E708">
        <v>2222.4436116480001</v>
      </c>
      <c r="F708">
        <v>43.16</v>
      </c>
      <c r="G708">
        <v>-66.541793066936506</v>
      </c>
      <c r="H708">
        <f>(Table2[[#This Row],[1Y Return vs Nifty]]-AVERAGE(Table2[1Y Return vs Nifty]))/_xlfn.STDEV.P(Table2[1Y Return vs Nifty])</f>
        <v>-1.5186444595946182</v>
      </c>
      <c r="I708">
        <v>-1.22345358035851</v>
      </c>
      <c r="J708">
        <f>(Table2[[#This Row],[1M Return vs Nifty]]-AVERAGE(Table2[1M Return vs Nifty]))/_xlfn.STDEV.P(Table2[1M Return vs Nifty])</f>
        <v>5.3148111154509618E-2</v>
      </c>
      <c r="K708">
        <v>-38.552093263336502</v>
      </c>
      <c r="L708">
        <f>(Table2[[#This Row],[6M Return vs Nifty]]-AVERAGE(Table2[6M Return vs Nifty]))/_xlfn.STDEV.P(Table2[6M Return vs Nifty])</f>
        <v>-1.4598538806253396</v>
      </c>
      <c r="M708">
        <v>-6.1683982670100299</v>
      </c>
      <c r="N708">
        <f>(Table2[[#This Row],[1W Return vs Nifty]]-AVERAGE(Table2[1W Return vs Nifty]))/_xlfn.STDEV.P(Table2[1W Return vs Nifty])</f>
        <v>-0.38215825655530777</v>
      </c>
      <c r="O708">
        <v>45.22</v>
      </c>
      <c r="P708">
        <v>47.277704281343297</v>
      </c>
      <c r="Q708">
        <v>55.809035319669803</v>
      </c>
      <c r="R708">
        <v>33.009298693428804</v>
      </c>
      <c r="S708" s="1">
        <f>(Table2[[#This Row],[Close Price]]-Table2[[#This Row],[20D EMA]])/Table2[[#This Row],[20D EMA]]</f>
        <v>-4.5555064130915576E-2</v>
      </c>
      <c r="T708" s="1">
        <f>(Table2[[#This Row],[Close Price]]-Table2[[#This Row],[50D EMA]])/Table2[[#This Row],[50D EMA]]</f>
        <v>-8.7096113145414017E-2</v>
      </c>
      <c r="U708" s="1">
        <f>(Table2[[#This Row],[Close Price]]-Table2[[#This Row],[200D EMA]])/Table2[[#This Row],[200D EMA]]</f>
        <v>-0.22664852110804493</v>
      </c>
      <c r="V708">
        <v>0.729031985752297</v>
      </c>
      <c r="W708">
        <v>42.75</v>
      </c>
      <c r="X708">
        <v>43.54</v>
      </c>
      <c r="Y708">
        <v>42.01</v>
      </c>
      <c r="Z708">
        <v>43.54</v>
      </c>
      <c r="AA708">
        <v>42.01</v>
      </c>
      <c r="AB708">
        <v>48.09</v>
      </c>
      <c r="AC708" s="1">
        <f>(Table2[[#This Row],[Close Price]]/Table2[[#This Row],[Day Low]])-1</f>
        <v>9.5906432748538162E-3</v>
      </c>
      <c r="AD708" s="1">
        <f>(Table2[[#This Row],[Day High]]/Table2[[#This Row],[Close Price]])-1</f>
        <v>8.8044485634848346E-3</v>
      </c>
      <c r="AE708" s="1">
        <f>(Table2[[#This Row],[Close Price]]/Table2[[#This Row],[Current Week Low]])-1</f>
        <v>2.7374434658414604E-2</v>
      </c>
      <c r="AF708" s="1">
        <f>(Table2[[#This Row],[Current Week High]]/Table2[[#This Row],[Close Price]])-1</f>
        <v>8.8044485634848346E-3</v>
      </c>
      <c r="AG708" s="1">
        <f>(Table2[[#This Row],[Close Price]]/Table2[[#This Row],[Current Month Low]])-1</f>
        <v>2.7374434658414604E-2</v>
      </c>
      <c r="AH708" s="1">
        <f>(Table2[[#This Row],[Current Month High]]/Table2[[#This Row],[Close Price]])-1</f>
        <v>0.11422613531047277</v>
      </c>
      <c r="AI708">
        <v>90.917516218721005</v>
      </c>
      <c r="AJ708">
        <v>2.7374434658414599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3146</v>
      </c>
      <c r="AN708">
        <v>-4.62</v>
      </c>
      <c r="AO708" t="s">
        <v>3146</v>
      </c>
      <c r="AQ708">
        <f>(Table2[[#This Row],[Sharpe Ratio]]-AVERAGE(Table2[Sharpe Ratio]))/_xlfn.STDEV.P(Table2[Sharpe Ratio])</f>
        <v>-0.67571570385832558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726</v>
      </c>
      <c r="AT708">
        <f>_xlfn.RANK.AVG(Table2[[#This Row],[6M Return vs Nifty Z-Score]],Table2[6M Return vs Nifty Z-Score])</f>
        <v>709</v>
      </c>
      <c r="AU708">
        <f>_xlfn.RANK.AVG(Table2[[#This Row],[Sharpe Ratio Z-Score]],Table2[Sharpe Ratio Z-Score])</f>
        <v>521.5</v>
      </c>
      <c r="AV708">
        <f>(Table2[[#This Row],[Rank 1Y]]+Table2[[#This Row],[Rank 6M]]+Table2[[#This Row],[Rank Sharpe]])/3</f>
        <v>652.16666666666663</v>
      </c>
    </row>
    <row r="709" spans="1:48" x14ac:dyDescent="0.3">
      <c r="A709" t="s">
        <v>1468</v>
      </c>
      <c r="B709" t="s">
        <v>1469</v>
      </c>
      <c r="C709" t="s">
        <v>3111</v>
      </c>
      <c r="D709" t="s">
        <v>454</v>
      </c>
      <c r="E709">
        <v>6757.7099230800004</v>
      </c>
      <c r="F709">
        <v>475.85</v>
      </c>
      <c r="G709">
        <v>-50.928198760366101</v>
      </c>
      <c r="H709">
        <f>(Table2[[#This Row],[1Y Return vs Nifty]]-AVERAGE(Table2[1Y Return vs Nifty]))/_xlfn.STDEV.P(Table2[1Y Return vs Nifty])</f>
        <v>-1.2406633773784104</v>
      </c>
      <c r="I709">
        <v>-7.9759965112285602</v>
      </c>
      <c r="J709">
        <f>(Table2[[#This Row],[1M Return vs Nifty]]-AVERAGE(Table2[1M Return vs Nifty]))/_xlfn.STDEV.P(Table2[1M Return vs Nifty])</f>
        <v>-0.72748604102305869</v>
      </c>
      <c r="K709">
        <v>-21.542581172428601</v>
      </c>
      <c r="L709">
        <f>(Table2[[#This Row],[6M Return vs Nifty]]-AVERAGE(Table2[6M Return vs Nifty]))/_xlfn.STDEV.P(Table2[6M Return vs Nifty])</f>
        <v>-0.8464107624468048</v>
      </c>
      <c r="M709">
        <v>-6.3037887588290999</v>
      </c>
      <c r="N709">
        <f>(Table2[[#This Row],[1W Return vs Nifty]]-AVERAGE(Table2[1W Return vs Nifty]))/_xlfn.STDEV.P(Table2[1W Return vs Nifty])</f>
        <v>-0.41162930175026502</v>
      </c>
      <c r="O709">
        <v>505.37</v>
      </c>
      <c r="P709">
        <v>505.86425055234503</v>
      </c>
      <c r="Q709">
        <v>519.77984796212297</v>
      </c>
      <c r="R709">
        <v>37.575182619386297</v>
      </c>
      <c r="S709" s="1">
        <f>(Table2[[#This Row],[Close Price]]-Table2[[#This Row],[20D EMA]])/Table2[[#This Row],[20D EMA]]</f>
        <v>-5.841264815877472E-2</v>
      </c>
      <c r="T709" s="1">
        <f>(Table2[[#This Row],[Close Price]]-Table2[[#This Row],[50D EMA]])/Table2[[#This Row],[50D EMA]]</f>
        <v>-5.9332618423960433E-2</v>
      </c>
      <c r="U709" s="1">
        <f>(Table2[[#This Row],[Close Price]]-Table2[[#This Row],[200D EMA]])/Table2[[#This Row],[200D EMA]]</f>
        <v>-8.4516258439715761E-2</v>
      </c>
      <c r="V709">
        <v>0.61310588900377305</v>
      </c>
      <c r="W709">
        <v>463</v>
      </c>
      <c r="X709">
        <v>478</v>
      </c>
      <c r="Y709">
        <v>462.15</v>
      </c>
      <c r="Z709">
        <v>485.6</v>
      </c>
      <c r="AA709">
        <v>447</v>
      </c>
      <c r="AB709">
        <v>568</v>
      </c>
      <c r="AC709" s="1">
        <f>(Table2[[#This Row],[Close Price]]/Table2[[#This Row],[Day Low]])-1</f>
        <v>2.7753779697624159E-2</v>
      </c>
      <c r="AD709" s="1">
        <f>(Table2[[#This Row],[Day High]]/Table2[[#This Row],[Close Price]])-1</f>
        <v>4.518230534832357E-3</v>
      </c>
      <c r="AE709" s="1">
        <f>(Table2[[#This Row],[Close Price]]/Table2[[#This Row],[Current Week Low]])-1</f>
        <v>2.9644054960510813E-2</v>
      </c>
      <c r="AF709" s="1">
        <f>(Table2[[#This Row],[Current Week High]]/Table2[[#This Row],[Close Price]])-1</f>
        <v>2.0489650099821288E-2</v>
      </c>
      <c r="AG709" s="1">
        <f>(Table2[[#This Row],[Close Price]]/Table2[[#This Row],[Current Month Low]])-1</f>
        <v>6.4541387024608543E-2</v>
      </c>
      <c r="AH709" s="1">
        <f>(Table2[[#This Row],[Current Month High]]/Table2[[#This Row],[Close Price]])-1</f>
        <v>0.19365346222549107</v>
      </c>
      <c r="AI709">
        <v>40.338341914468799</v>
      </c>
      <c r="AJ709">
        <v>11.0501750291715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0.11</v>
      </c>
      <c r="AM709" t="s">
        <v>3147</v>
      </c>
      <c r="AN709">
        <v>-13.08</v>
      </c>
      <c r="AO709" t="s">
        <v>3146</v>
      </c>
      <c r="AP709">
        <v>-5.2077054223041999E-2</v>
      </c>
      <c r="AQ709">
        <f>(Table2[[#This Row],[Sharpe Ratio]]-AVERAGE(Table2[Sharpe Ratio]))/_xlfn.STDEV.P(Table2[Sharpe Ratio])</f>
        <v>-1.2946890646892848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700</v>
      </c>
      <c r="AT709">
        <f>_xlfn.RANK.AVG(Table2[[#This Row],[6M Return vs Nifty Z-Score]],Table2[6M Return vs Nifty Z-Score])</f>
        <v>597</v>
      </c>
      <c r="AU709">
        <f>_xlfn.RANK.AVG(Table2[[#This Row],[Sharpe Ratio Z-Score]],Table2[Sharpe Ratio Z-Score])</f>
        <v>662</v>
      </c>
      <c r="AV709">
        <f>(Table2[[#This Row],[Rank 1Y]]+Table2[[#This Row],[Rank 6M]]+Table2[[#This Row],[Rank Sharpe]])/3</f>
        <v>653</v>
      </c>
    </row>
    <row r="710" spans="1:48" x14ac:dyDescent="0.3">
      <c r="A710" t="s">
        <v>1891</v>
      </c>
      <c r="B710" t="s">
        <v>1892</v>
      </c>
      <c r="C710" t="s">
        <v>3110</v>
      </c>
      <c r="D710" t="s">
        <v>449</v>
      </c>
      <c r="E710">
        <v>3731.4974444999998</v>
      </c>
      <c r="F710">
        <v>972.25</v>
      </c>
      <c r="G710">
        <v>-55.764579841560398</v>
      </c>
      <c r="H710">
        <f>(Table2[[#This Row],[1Y Return vs Nifty]]-AVERAGE(Table2[1Y Return vs Nifty]))/_xlfn.STDEV.P(Table2[1Y Return vs Nifty])</f>
        <v>-1.3267692682170515</v>
      </c>
      <c r="I710">
        <v>-5.9039387922769597</v>
      </c>
      <c r="J710">
        <f>(Table2[[#This Row],[1M Return vs Nifty]]-AVERAGE(Table2[1M Return vs Nifty]))/_xlfn.STDEV.P(Table2[1M Return vs Nifty])</f>
        <v>-0.4879438363667819</v>
      </c>
      <c r="K710">
        <v>-14.504356128236999</v>
      </c>
      <c r="L710">
        <f>(Table2[[#This Row],[6M Return vs Nifty]]-AVERAGE(Table2[6M Return vs Nifty]))/_xlfn.STDEV.P(Table2[6M Return vs Nifty])</f>
        <v>-0.59257921839804795</v>
      </c>
      <c r="M710">
        <v>-3.8354998578836499</v>
      </c>
      <c r="N710">
        <f>(Table2[[#This Row],[1W Return vs Nifty]]-AVERAGE(Table2[1W Return vs Nifty]))/_xlfn.STDEV.P(Table2[1W Return vs Nifty])</f>
        <v>0.12565402425452787</v>
      </c>
      <c r="O710">
        <v>1022.86</v>
      </c>
      <c r="P710">
        <v>1064.8320586998</v>
      </c>
      <c r="Q710">
        <v>1158.6192109507599</v>
      </c>
      <c r="R710">
        <v>10.062302035310999</v>
      </c>
      <c r="S710" s="1">
        <f>(Table2[[#This Row],[Close Price]]-Table2[[#This Row],[20D EMA]])/Table2[[#This Row],[20D EMA]]</f>
        <v>-4.9478912070078027E-2</v>
      </c>
      <c r="T710" s="1">
        <f>(Table2[[#This Row],[Close Price]]-Table2[[#This Row],[50D EMA]])/Table2[[#This Row],[50D EMA]]</f>
        <v>-8.6945221026540231E-2</v>
      </c>
      <c r="U710" s="1">
        <f>(Table2[[#This Row],[Close Price]]-Table2[[#This Row],[200D EMA]])/Table2[[#This Row],[200D EMA]]</f>
        <v>-0.16085458379187914</v>
      </c>
      <c r="V710">
        <v>0.53635350317167596</v>
      </c>
      <c r="W710">
        <v>968.2</v>
      </c>
      <c r="X710">
        <v>979.7</v>
      </c>
      <c r="Y710">
        <v>967.05</v>
      </c>
      <c r="Z710">
        <v>995.95</v>
      </c>
      <c r="AA710">
        <v>967.05</v>
      </c>
      <c r="AB710">
        <v>1110</v>
      </c>
      <c r="AC710" s="1">
        <f>(Table2[[#This Row],[Close Price]]/Table2[[#This Row],[Day Low]])-1</f>
        <v>4.1830200371824056E-3</v>
      </c>
      <c r="AD710" s="1">
        <f>(Table2[[#This Row],[Day High]]/Table2[[#This Row],[Close Price]])-1</f>
        <v>7.6626382103368584E-3</v>
      </c>
      <c r="AE710" s="1">
        <f>(Table2[[#This Row],[Close Price]]/Table2[[#This Row],[Current Week Low]])-1</f>
        <v>5.3771780156144366E-3</v>
      </c>
      <c r="AF710" s="1">
        <f>(Table2[[#This Row],[Current Week High]]/Table2[[#This Row],[Close Price]])-1</f>
        <v>2.4376446387246231E-2</v>
      </c>
      <c r="AG710" s="1">
        <f>(Table2[[#This Row],[Close Price]]/Table2[[#This Row],[Current Month Low]])-1</f>
        <v>5.3771780156144366E-3</v>
      </c>
      <c r="AH710" s="1">
        <f>(Table2[[#This Row],[Current Month High]]/Table2[[#This Row],[Close Price]])-1</f>
        <v>0.14168166623810752</v>
      </c>
      <c r="AI710">
        <v>48.907174080740504</v>
      </c>
      <c r="AJ710">
        <v>0.537717801561443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-0.13</v>
      </c>
      <c r="AM710" t="s">
        <v>3146</v>
      </c>
      <c r="AN710">
        <v>-6.43</v>
      </c>
      <c r="AO710" t="s">
        <v>3146</v>
      </c>
      <c r="AP710">
        <v>-0.132424173001533</v>
      </c>
      <c r="AQ710">
        <f>(Table2[[#This Row],[Sharpe Ratio]]-AVERAGE(Table2[Sharpe Ratio]))/_xlfn.STDEV.P(Table2[Sharpe Ratio])</f>
        <v>-2.2496725384166085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714</v>
      </c>
      <c r="AT710">
        <f>_xlfn.RANK.AVG(Table2[[#This Row],[6M Return vs Nifty Z-Score]],Table2[6M Return vs Nifty Z-Score])</f>
        <v>526</v>
      </c>
      <c r="AU710">
        <f>_xlfn.RANK.AVG(Table2[[#This Row],[Sharpe Ratio Z-Score]],Table2[Sharpe Ratio Z-Score])</f>
        <v>728</v>
      </c>
      <c r="AV710">
        <f>(Table2[[#This Row],[Rank 1Y]]+Table2[[#This Row],[Rank 6M]]+Table2[[#This Row],[Rank Sharpe]])/3</f>
        <v>656</v>
      </c>
    </row>
    <row r="711" spans="1:48" x14ac:dyDescent="0.3">
      <c r="A711" t="s">
        <v>2139</v>
      </c>
      <c r="B711" t="s">
        <v>2140</v>
      </c>
      <c r="C711" t="s">
        <v>3114</v>
      </c>
      <c r="D711" t="s">
        <v>136</v>
      </c>
      <c r="E711">
        <v>2752.87969398</v>
      </c>
      <c r="F711">
        <v>362.2</v>
      </c>
      <c r="G711">
        <v>-51.4796971680966</v>
      </c>
      <c r="H711">
        <f>(Table2[[#This Row],[1Y Return vs Nifty]]-AVERAGE(Table2[1Y Return vs Nifty]))/_xlfn.STDEV.P(Table2[1Y Return vs Nifty])</f>
        <v>-1.2504821366731182</v>
      </c>
      <c r="I711">
        <v>-2.16928590310085</v>
      </c>
      <c r="J711">
        <f>(Table2[[#This Row],[1M Return vs Nifty]]-AVERAGE(Table2[1M Return vs Nifty]))/_xlfn.STDEV.P(Table2[1M Return vs Nifty])</f>
        <v>-5.6195734701050472E-2</v>
      </c>
      <c r="K711">
        <v>-41.976094621733701</v>
      </c>
      <c r="L711">
        <f>(Table2[[#This Row],[6M Return vs Nifty]]-AVERAGE(Table2[6M Return vs Nifty]))/_xlfn.STDEV.P(Table2[6M Return vs Nifty])</f>
        <v>-1.583339496127824</v>
      </c>
      <c r="M711">
        <v>-6.32897764503128</v>
      </c>
      <c r="N711">
        <f>(Table2[[#This Row],[1W Return vs Nifty]]-AVERAGE(Table2[1W Return vs Nifty]))/_xlfn.STDEV.P(Table2[1W Return vs Nifty])</f>
        <v>-0.41711227764983644</v>
      </c>
      <c r="O711">
        <v>383.44</v>
      </c>
      <c r="P711">
        <v>396.16177313754503</v>
      </c>
      <c r="Q711">
        <v>429.32101382424497</v>
      </c>
      <c r="R711">
        <v>33.1211199995575</v>
      </c>
      <c r="S711" s="1">
        <f>(Table2[[#This Row],[Close Price]]-Table2[[#This Row],[20D EMA]])/Table2[[#This Row],[20D EMA]]</f>
        <v>-5.5393281869392887E-2</v>
      </c>
      <c r="T711" s="1">
        <f>(Table2[[#This Row],[Close Price]]-Table2[[#This Row],[50D EMA]])/Table2[[#This Row],[50D EMA]]</f>
        <v>-8.5727032339775272E-2</v>
      </c>
      <c r="U711" s="1">
        <f>(Table2[[#This Row],[Close Price]]-Table2[[#This Row],[200D EMA]])/Table2[[#This Row],[200D EMA]]</f>
        <v>-0.15634225128267987</v>
      </c>
      <c r="V711">
        <v>2.1978035581038302</v>
      </c>
      <c r="W711">
        <v>359.05</v>
      </c>
      <c r="X711">
        <v>367.5</v>
      </c>
      <c r="Y711">
        <v>356.95</v>
      </c>
      <c r="Z711">
        <v>370.35</v>
      </c>
      <c r="AA711">
        <v>350.5</v>
      </c>
      <c r="AB711">
        <v>446.35</v>
      </c>
      <c r="AC711" s="1">
        <f>(Table2[[#This Row],[Close Price]]/Table2[[#This Row],[Day Low]])-1</f>
        <v>8.7731513716751142E-3</v>
      </c>
      <c r="AD711" s="1">
        <f>(Table2[[#This Row],[Day High]]/Table2[[#This Row],[Close Price]])-1</f>
        <v>1.4632799558255138E-2</v>
      </c>
      <c r="AE711" s="1">
        <f>(Table2[[#This Row],[Close Price]]/Table2[[#This Row],[Current Week Low]])-1</f>
        <v>1.4707942288835874E-2</v>
      </c>
      <c r="AF711" s="1">
        <f>(Table2[[#This Row],[Current Week High]]/Table2[[#This Row],[Close Price]])-1</f>
        <v>2.2501380452788711E-2</v>
      </c>
      <c r="AG711" s="1">
        <f>(Table2[[#This Row],[Close Price]]/Table2[[#This Row],[Current Month Low]])-1</f>
        <v>3.3380884450784576E-2</v>
      </c>
      <c r="AH711" s="1">
        <f>(Table2[[#This Row],[Current Month High]]/Table2[[#This Row],[Close Price]])-1</f>
        <v>0.23233020430701279</v>
      </c>
      <c r="AI711">
        <v>61.512976256211999</v>
      </c>
      <c r="AJ711">
        <v>4.9855072463768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</v>
      </c>
      <c r="AM711" t="s">
        <v>3145</v>
      </c>
      <c r="AN711">
        <v>-7.52</v>
      </c>
      <c r="AO711" t="s">
        <v>3146</v>
      </c>
      <c r="AP711">
        <v>-5.25515865714E-4</v>
      </c>
      <c r="AQ711">
        <f>(Table2[[#This Row],[Sharpe Ratio]]-AVERAGE(Table2[Sharpe Ratio]))/_xlfn.STDEV.P(Table2[Sharpe Ratio])</f>
        <v>-0.68196183905978747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701</v>
      </c>
      <c r="AT711">
        <f>_xlfn.RANK.AVG(Table2[[#This Row],[6M Return vs Nifty Z-Score]],Table2[6M Return vs Nifty Z-Score])</f>
        <v>720</v>
      </c>
      <c r="AU711">
        <f>_xlfn.RANK.AVG(Table2[[#This Row],[Sharpe Ratio Z-Score]],Table2[Sharpe Ratio Z-Score])</f>
        <v>550</v>
      </c>
      <c r="AV711">
        <f>(Table2[[#This Row],[Rank 1Y]]+Table2[[#This Row],[Rank 6M]]+Table2[[#This Row],[Rank Sharpe]])/3</f>
        <v>657</v>
      </c>
    </row>
    <row r="712" spans="1:48" x14ac:dyDescent="0.3">
      <c r="A712" t="s">
        <v>1694</v>
      </c>
      <c r="B712" t="s">
        <v>1695</v>
      </c>
      <c r="C712" t="s">
        <v>3112</v>
      </c>
      <c r="D712" t="s">
        <v>264</v>
      </c>
      <c r="E712">
        <v>4870.6274368949998</v>
      </c>
      <c r="F712">
        <v>1583.45</v>
      </c>
      <c r="G712">
        <v>-64.385071759015304</v>
      </c>
      <c r="H712">
        <f>(Table2[[#This Row],[1Y Return vs Nifty]]-AVERAGE(Table2[1Y Return vs Nifty]))/_xlfn.STDEV.P(Table2[1Y Return vs Nifty])</f>
        <v>-1.4802466562802077</v>
      </c>
      <c r="I712">
        <v>-5.8297179146111704</v>
      </c>
      <c r="J712">
        <f>(Table2[[#This Row],[1M Return vs Nifty]]-AVERAGE(Table2[1M Return vs Nifty]))/_xlfn.STDEV.P(Table2[1M Return vs Nifty])</f>
        <v>-0.47936346116536971</v>
      </c>
      <c r="K712">
        <v>-25.097638567195599</v>
      </c>
      <c r="L712">
        <f>(Table2[[#This Row],[6M Return vs Nifty]]-AVERAGE(Table2[6M Return vs Nifty]))/_xlfn.STDEV.P(Table2[6M Return vs Nifty])</f>
        <v>-0.9746228758745169</v>
      </c>
      <c r="M712">
        <v>-9.0043263749173992</v>
      </c>
      <c r="N712">
        <f>(Table2[[#This Row],[1W Return vs Nifty]]-AVERAGE(Table2[1W Return vs Nifty]))/_xlfn.STDEV.P(Table2[1W Return vs Nifty])</f>
        <v>-0.9994672294001461</v>
      </c>
      <c r="O712">
        <v>1653.92</v>
      </c>
      <c r="P712">
        <v>1722.1221875655699</v>
      </c>
      <c r="Q712">
        <v>1859.53219605246</v>
      </c>
      <c r="R712">
        <v>40.461608984718097</v>
      </c>
      <c r="S712" s="1">
        <f>(Table2[[#This Row],[Close Price]]-Table2[[#This Row],[20D EMA]])/Table2[[#This Row],[20D EMA]]</f>
        <v>-4.2607864951146379E-2</v>
      </c>
      <c r="T712" s="1">
        <f>(Table2[[#This Row],[Close Price]]-Table2[[#This Row],[50D EMA]])/Table2[[#This Row],[50D EMA]]</f>
        <v>-8.0524011923683497E-2</v>
      </c>
      <c r="U712" s="1">
        <f>(Table2[[#This Row],[Close Price]]-Table2[[#This Row],[200D EMA]])/Table2[[#This Row],[200D EMA]]</f>
        <v>-0.14846862917380285</v>
      </c>
      <c r="V712">
        <v>1.3623256646024799</v>
      </c>
      <c r="W712">
        <v>1518.5</v>
      </c>
      <c r="X712">
        <v>1599.8</v>
      </c>
      <c r="Y712">
        <v>1495.4</v>
      </c>
      <c r="Z712">
        <v>1599.8</v>
      </c>
      <c r="AA712">
        <v>1495.4</v>
      </c>
      <c r="AB712">
        <v>1841.95</v>
      </c>
      <c r="AC712" s="1">
        <f>(Table2[[#This Row],[Close Price]]/Table2[[#This Row],[Day Low]])-1</f>
        <v>4.2772472835034714E-2</v>
      </c>
      <c r="AD712" s="1">
        <f>(Table2[[#This Row],[Day High]]/Table2[[#This Row],[Close Price]])-1</f>
        <v>1.0325554959108141E-2</v>
      </c>
      <c r="AE712" s="1">
        <f>(Table2[[#This Row],[Close Price]]/Table2[[#This Row],[Current Week Low]])-1</f>
        <v>5.8880567072355117E-2</v>
      </c>
      <c r="AF712" s="1">
        <f>(Table2[[#This Row],[Current Week High]]/Table2[[#This Row],[Close Price]])-1</f>
        <v>1.0325554959108141E-2</v>
      </c>
      <c r="AG712" s="1">
        <f>(Table2[[#This Row],[Close Price]]/Table2[[#This Row],[Current Month Low]])-1</f>
        <v>5.8880567072355117E-2</v>
      </c>
      <c r="AH712" s="1">
        <f>(Table2[[#This Row],[Current Month High]]/Table2[[#This Row],[Close Price]])-1</f>
        <v>0.16325112886418891</v>
      </c>
      <c r="AI712">
        <v>63.1248223815087</v>
      </c>
      <c r="AJ712">
        <v>5.8880567072355099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-0.09</v>
      </c>
      <c r="AM712" t="s">
        <v>3146</v>
      </c>
      <c r="AN712">
        <v>-12.41</v>
      </c>
      <c r="AO712" t="s">
        <v>3146</v>
      </c>
      <c r="AP712">
        <v>-2.3546647940905E-2</v>
      </c>
      <c r="AQ712">
        <f>(Table2[[#This Row],[Sharpe Ratio]]-AVERAGE(Table2[Sharpe Ratio]))/_xlfn.STDEV.P(Table2[Sharpe Ratio])</f>
        <v>-0.9555846025456981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724</v>
      </c>
      <c r="AT712">
        <f>_xlfn.RANK.AVG(Table2[[#This Row],[6M Return vs Nifty Z-Score]],Table2[6M Return vs Nifty Z-Score])</f>
        <v>637</v>
      </c>
      <c r="AU712">
        <f>_xlfn.RANK.AVG(Table2[[#This Row],[Sharpe Ratio Z-Score]],Table2[Sharpe Ratio Z-Score])</f>
        <v>611</v>
      </c>
      <c r="AV712">
        <f>(Table2[[#This Row],[Rank 1Y]]+Table2[[#This Row],[Rank 6M]]+Table2[[#This Row],[Rank Sharpe]])/3</f>
        <v>657.33333333333337</v>
      </c>
    </row>
    <row r="713" spans="1:48" x14ac:dyDescent="0.3">
      <c r="A713" t="s">
        <v>1363</v>
      </c>
      <c r="B713" t="s">
        <v>1364</v>
      </c>
      <c r="C713" t="s">
        <v>3101</v>
      </c>
      <c r="D713" t="s">
        <v>24</v>
      </c>
      <c r="E713">
        <v>7990.4744105600003</v>
      </c>
      <c r="F713">
        <v>70.16</v>
      </c>
      <c r="G713">
        <v>-51.649948275219003</v>
      </c>
      <c r="H713">
        <f>(Table2[[#This Row],[1Y Return vs Nifty]]-AVERAGE(Table2[1Y Return vs Nifty]))/_xlfn.STDEV.P(Table2[1Y Return vs Nifty])</f>
        <v>-1.2535132508469045</v>
      </c>
      <c r="I713">
        <v>-5.3551229304297596</v>
      </c>
      <c r="J713">
        <f>(Table2[[#This Row],[1M Return vs Nifty]]-AVERAGE(Table2[1M Return vs Nifty]))/_xlfn.STDEV.P(Table2[1M Return vs Nifty])</f>
        <v>-0.4244974563288117</v>
      </c>
      <c r="K713">
        <v>-36.8967118037394</v>
      </c>
      <c r="L713">
        <f>(Table2[[#This Row],[6M Return vs Nifty]]-AVERAGE(Table2[6M Return vs Nifty]))/_xlfn.STDEV.P(Table2[6M Return vs Nifty])</f>
        <v>-1.4001530286007253</v>
      </c>
      <c r="M713">
        <v>-7.9092818585236702E-2</v>
      </c>
      <c r="N713">
        <f>(Table2[[#This Row],[1W Return vs Nifty]]-AVERAGE(Table2[1W Return vs Nifty]))/_xlfn.STDEV.P(Table2[1W Return vs Nifty])</f>
        <v>0.94332770383433651</v>
      </c>
      <c r="O713">
        <v>72.430000000000007</v>
      </c>
      <c r="P713">
        <v>77.078894190095795</v>
      </c>
      <c r="Q713">
        <v>86.757429357208807</v>
      </c>
      <c r="R713">
        <v>42.898611954642199</v>
      </c>
      <c r="S713" s="1">
        <f>(Table2[[#This Row],[Close Price]]-Table2[[#This Row],[20D EMA]])/Table2[[#This Row],[20D EMA]]</f>
        <v>-3.1340604721800495E-2</v>
      </c>
      <c r="T713" s="1">
        <f>(Table2[[#This Row],[Close Price]]-Table2[[#This Row],[50D EMA]])/Table2[[#This Row],[50D EMA]]</f>
        <v>-8.9763796727961337E-2</v>
      </c>
      <c r="U713" s="1">
        <f>(Table2[[#This Row],[Close Price]]-Table2[[#This Row],[200D EMA]])/Table2[[#This Row],[200D EMA]]</f>
        <v>-0.19130845024086349</v>
      </c>
      <c r="V713">
        <v>0.87981347897266204</v>
      </c>
      <c r="W713">
        <v>69.099999999999994</v>
      </c>
      <c r="X713">
        <v>70.75</v>
      </c>
      <c r="Y713">
        <v>67.86</v>
      </c>
      <c r="Z713">
        <v>70.75</v>
      </c>
      <c r="AA713">
        <v>65.599999999999994</v>
      </c>
      <c r="AB713">
        <v>78.25</v>
      </c>
      <c r="AC713" s="1">
        <f>(Table2[[#This Row],[Close Price]]/Table2[[#This Row],[Day Low]])-1</f>
        <v>1.5340086830680111E-2</v>
      </c>
      <c r="AD713" s="1">
        <f>(Table2[[#This Row],[Day High]]/Table2[[#This Row],[Close Price]])-1</f>
        <v>8.409350057012599E-3</v>
      </c>
      <c r="AE713" s="1">
        <f>(Table2[[#This Row],[Close Price]]/Table2[[#This Row],[Current Week Low]])-1</f>
        <v>3.3893309755378631E-2</v>
      </c>
      <c r="AF713" s="1">
        <f>(Table2[[#This Row],[Current Week High]]/Table2[[#This Row],[Close Price]])-1</f>
        <v>8.409350057012599E-3</v>
      </c>
      <c r="AG713" s="1">
        <f>(Table2[[#This Row],[Close Price]]/Table2[[#This Row],[Current Month Low]])-1</f>
        <v>6.9512195121951281E-2</v>
      </c>
      <c r="AH713" s="1">
        <f>(Table2[[#This Row],[Current Month High]]/Table2[[#This Row],[Close Price]])-1</f>
        <v>0.11530786773090096</v>
      </c>
      <c r="AI713">
        <v>66.049030786773002</v>
      </c>
      <c r="AJ713">
        <v>6.9512195121951201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-0.14000000000000001</v>
      </c>
      <c r="AM713" t="s">
        <v>3146</v>
      </c>
      <c r="AN713">
        <v>-3.76</v>
      </c>
      <c r="AO713" t="s">
        <v>3146</v>
      </c>
      <c r="AP713">
        <v>-8.6127147752600008E-3</v>
      </c>
      <c r="AQ713">
        <f>(Table2[[#This Row],[Sharpe Ratio]]-AVERAGE(Table2[Sharpe Ratio]))/_xlfn.STDEV.P(Table2[Sharpe Ratio])</f>
        <v>-0.77808403267140902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702</v>
      </c>
      <c r="AT713">
        <f>_xlfn.RANK.AVG(Table2[[#This Row],[6M Return vs Nifty Z-Score]],Table2[6M Return vs Nifty Z-Score])</f>
        <v>702</v>
      </c>
      <c r="AU713">
        <f>_xlfn.RANK.AVG(Table2[[#This Row],[Sharpe Ratio Z-Score]],Table2[Sharpe Ratio Z-Score])</f>
        <v>572</v>
      </c>
      <c r="AV713">
        <f>(Table2[[#This Row],[Rank 1Y]]+Table2[[#This Row],[Rank 6M]]+Table2[[#This Row],[Rank Sharpe]])/3</f>
        <v>658.66666666666663</v>
      </c>
    </row>
    <row r="714" spans="1:48" x14ac:dyDescent="0.3">
      <c r="A714" t="s">
        <v>2434</v>
      </c>
      <c r="B714" t="s">
        <v>2435</v>
      </c>
      <c r="C714" t="s">
        <v>3101</v>
      </c>
      <c r="D714" t="s">
        <v>54</v>
      </c>
      <c r="E714">
        <v>1989.017864505</v>
      </c>
      <c r="F714">
        <v>197.61</v>
      </c>
      <c r="G714">
        <v>-95.806829775623598</v>
      </c>
      <c r="H714">
        <f>(Table2[[#This Row],[1Y Return vs Nifty]]-AVERAGE(Table2[1Y Return vs Nifty]))/_xlfn.STDEV.P(Table2[1Y Return vs Nifty])</f>
        <v>-2.0396728926156125</v>
      </c>
      <c r="I714">
        <v>-13.695306837790501</v>
      </c>
      <c r="J714">
        <f>(Table2[[#This Row],[1M Return vs Nifty]]-AVERAGE(Table2[1M Return vs Nifty]))/_xlfn.STDEV.P(Table2[1M Return vs Nifty])</f>
        <v>-1.3886723546124526</v>
      </c>
      <c r="K714">
        <v>-69.543690582348802</v>
      </c>
      <c r="L714">
        <f>(Table2[[#This Row],[6M Return vs Nifty]]-AVERAGE(Table2[6M Return vs Nifty]))/_xlfn.STDEV.P(Table2[6M Return vs Nifty])</f>
        <v>-2.5775568455957858</v>
      </c>
      <c r="M714">
        <v>-0.91465398207388904</v>
      </c>
      <c r="N714">
        <f>(Table2[[#This Row],[1W Return vs Nifty]]-AVERAGE(Table2[1W Return vs Nifty]))/_xlfn.STDEV.P(Table2[1W Return vs Nifty])</f>
        <v>0.7614474219809203</v>
      </c>
      <c r="O714">
        <v>219.81</v>
      </c>
      <c r="P714">
        <v>264.97036048779597</v>
      </c>
      <c r="Q714">
        <v>393.19984046530698</v>
      </c>
      <c r="R714">
        <v>29.144779680902602</v>
      </c>
      <c r="S714" s="1">
        <f>(Table2[[#This Row],[Close Price]]-Table2[[#This Row],[20D EMA]])/Table2[[#This Row],[20D EMA]]</f>
        <v>-0.10099631499931754</v>
      </c>
      <c r="T714" s="1">
        <f>(Table2[[#This Row],[Close Price]]-Table2[[#This Row],[50D EMA]])/Table2[[#This Row],[50D EMA]]</f>
        <v>-0.25421847320503776</v>
      </c>
      <c r="U714" s="1">
        <f>(Table2[[#This Row],[Close Price]]-Table2[[#This Row],[200D EMA]])/Table2[[#This Row],[200D EMA]]</f>
        <v>-0.49743112874575124</v>
      </c>
      <c r="V714">
        <v>0.60710051387671005</v>
      </c>
      <c r="W714">
        <v>195.5</v>
      </c>
      <c r="X714">
        <v>207.7</v>
      </c>
      <c r="Y714">
        <v>185</v>
      </c>
      <c r="Z714">
        <v>207.7</v>
      </c>
      <c r="AA714">
        <v>185</v>
      </c>
      <c r="AB714">
        <v>249</v>
      </c>
      <c r="AC714" s="1">
        <f>(Table2[[#This Row],[Close Price]]/Table2[[#This Row],[Day Low]])-1</f>
        <v>1.0792838874680299E-2</v>
      </c>
      <c r="AD714" s="1">
        <f>(Table2[[#This Row],[Day High]]/Table2[[#This Row],[Close Price]])-1</f>
        <v>5.1060169019786272E-2</v>
      </c>
      <c r="AE714" s="1">
        <f>(Table2[[#This Row],[Close Price]]/Table2[[#This Row],[Current Week Low]])-1</f>
        <v>6.8162162162162199E-2</v>
      </c>
      <c r="AF714" s="1">
        <f>(Table2[[#This Row],[Current Week High]]/Table2[[#This Row],[Close Price]])-1</f>
        <v>5.1060169019786272E-2</v>
      </c>
      <c r="AG714" s="1">
        <f>(Table2[[#This Row],[Close Price]]/Table2[[#This Row],[Current Month Low]])-1</f>
        <v>6.8162162162162199E-2</v>
      </c>
      <c r="AH714" s="1">
        <f>(Table2[[#This Row],[Current Month High]]/Table2[[#This Row],[Close Price]])-1</f>
        <v>0.26005768938818874</v>
      </c>
      <c r="AI714">
        <v>241.50599666008799</v>
      </c>
      <c r="AJ714">
        <v>6.8162162162162199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-0.39</v>
      </c>
      <c r="AM714" t="s">
        <v>3146</v>
      </c>
      <c r="AN714">
        <v>-13.11</v>
      </c>
      <c r="AO714" t="s">
        <v>3146</v>
      </c>
      <c r="AQ714">
        <f>(Table2[[#This Row],[Sharpe Ratio]]-AVERAGE(Table2[Sharpe Ratio]))/_xlfn.STDEV.P(Table2[Sharpe Ratio])</f>
        <v>-0.67571570385832558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731</v>
      </c>
      <c r="AT714">
        <f>_xlfn.RANK.AVG(Table2[[#This Row],[6M Return vs Nifty Z-Score]],Table2[6M Return vs Nifty Z-Score])</f>
        <v>731</v>
      </c>
      <c r="AU714">
        <f>_xlfn.RANK.AVG(Table2[[#This Row],[Sharpe Ratio Z-Score]],Table2[Sharpe Ratio Z-Score])</f>
        <v>521.5</v>
      </c>
      <c r="AV714">
        <f>(Table2[[#This Row],[Rank 1Y]]+Table2[[#This Row],[Rank 6M]]+Table2[[#This Row],[Rank Sharpe]])/3</f>
        <v>661.16666666666663</v>
      </c>
    </row>
    <row r="715" spans="1:48" x14ac:dyDescent="0.3">
      <c r="A715" t="s">
        <v>1249</v>
      </c>
      <c r="B715" t="s">
        <v>1250</v>
      </c>
      <c r="C715" t="s">
        <v>3111</v>
      </c>
      <c r="D715" t="s">
        <v>1251</v>
      </c>
      <c r="E715">
        <v>8964.813198975</v>
      </c>
      <c r="F715">
        <v>824.75</v>
      </c>
      <c r="G715">
        <v>-53.054630606366402</v>
      </c>
      <c r="H715">
        <f>(Table2[[#This Row],[1Y Return vs Nifty]]-AVERAGE(Table2[1Y Return vs Nifty]))/_xlfn.STDEV.P(Table2[1Y Return vs Nifty])</f>
        <v>-1.2785219136131722</v>
      </c>
      <c r="I715">
        <v>-1.1838375360451301</v>
      </c>
      <c r="J715">
        <f>(Table2[[#This Row],[1M Return vs Nifty]]-AVERAGE(Table2[1M Return vs Nifty]))/_xlfn.STDEV.P(Table2[1M Return vs Nifty])</f>
        <v>5.7727961661468132E-2</v>
      </c>
      <c r="K715">
        <v>-17.857141635913099</v>
      </c>
      <c r="L715">
        <f>(Table2[[#This Row],[6M Return vs Nifty]]-AVERAGE(Table2[6M Return vs Nifty]))/_xlfn.STDEV.P(Table2[6M Return vs Nifty])</f>
        <v>-0.71349645490784885</v>
      </c>
      <c r="M715">
        <v>-4.3123969496269101</v>
      </c>
      <c r="N715">
        <f>(Table2[[#This Row],[1W Return vs Nifty]]-AVERAGE(Table2[1W Return vs Nifty]))/_xlfn.STDEV.P(Table2[1W Return vs Nifty])</f>
        <v>2.1845731993566795E-2</v>
      </c>
      <c r="O715">
        <v>872.5</v>
      </c>
      <c r="P715">
        <v>903.005279050946</v>
      </c>
      <c r="Q715">
        <v>973.87100327251699</v>
      </c>
      <c r="R715">
        <v>22.193364077838499</v>
      </c>
      <c r="S715" s="1">
        <f>(Table2[[#This Row],[Close Price]]-Table2[[#This Row],[20D EMA]])/Table2[[#This Row],[20D EMA]]</f>
        <v>-5.4727793696275069E-2</v>
      </c>
      <c r="T715" s="1">
        <f>(Table2[[#This Row],[Close Price]]-Table2[[#This Row],[50D EMA]])/Table2[[#This Row],[50D EMA]]</f>
        <v>-8.6660931963976895E-2</v>
      </c>
      <c r="U715" s="1">
        <f>(Table2[[#This Row],[Close Price]]-Table2[[#This Row],[200D EMA]])/Table2[[#This Row],[200D EMA]]</f>
        <v>-0.15312192556449764</v>
      </c>
      <c r="V715">
        <v>0.60046115094795005</v>
      </c>
      <c r="W715">
        <v>822</v>
      </c>
      <c r="X715">
        <v>850.45</v>
      </c>
      <c r="Y715">
        <v>820.1</v>
      </c>
      <c r="Z715">
        <v>850.45</v>
      </c>
      <c r="AA715">
        <v>816.05</v>
      </c>
      <c r="AB715">
        <v>930</v>
      </c>
      <c r="AC715" s="1">
        <f>(Table2[[#This Row],[Close Price]]/Table2[[#This Row],[Day Low]])-1</f>
        <v>3.3454987834549144E-3</v>
      </c>
      <c r="AD715" s="1">
        <f>(Table2[[#This Row],[Day High]]/Table2[[#This Row],[Close Price]])-1</f>
        <v>3.1160957866020134E-2</v>
      </c>
      <c r="AE715" s="1">
        <f>(Table2[[#This Row],[Close Price]]/Table2[[#This Row],[Current Week Low]])-1</f>
        <v>5.6700402389953108E-3</v>
      </c>
      <c r="AF715" s="1">
        <f>(Table2[[#This Row],[Current Week High]]/Table2[[#This Row],[Close Price]])-1</f>
        <v>3.1160957866020134E-2</v>
      </c>
      <c r="AG715" s="1">
        <f>(Table2[[#This Row],[Close Price]]/Table2[[#This Row],[Current Month Low]])-1</f>
        <v>1.0661111451504279E-2</v>
      </c>
      <c r="AH715" s="1">
        <f>(Table2[[#This Row],[Current Month High]]/Table2[[#This Row],[Close Price]])-1</f>
        <v>0.12761442861473182</v>
      </c>
      <c r="AI715">
        <v>57.259775689602897</v>
      </c>
      <c r="AJ715">
        <v>1.0661111451504199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3146</v>
      </c>
      <c r="AN715">
        <v>-9.68</v>
      </c>
      <c r="AO715" t="s">
        <v>3146</v>
      </c>
      <c r="AP715">
        <v>-0.10706353809302301</v>
      </c>
      <c r="AQ715">
        <f>(Table2[[#This Row],[Sharpe Ratio]]-AVERAGE(Table2[Sharpe Ratio]))/_xlfn.STDEV.P(Table2[Sharpe Ratio])</f>
        <v>-1.948243095904443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710</v>
      </c>
      <c r="AT715">
        <f>_xlfn.RANK.AVG(Table2[[#This Row],[6M Return vs Nifty Z-Score]],Table2[6M Return vs Nifty Z-Score])</f>
        <v>562</v>
      </c>
      <c r="AU715">
        <f>_xlfn.RANK.AVG(Table2[[#This Row],[Sharpe Ratio Z-Score]],Table2[Sharpe Ratio Z-Score])</f>
        <v>715</v>
      </c>
      <c r="AV715">
        <f>(Table2[[#This Row],[Rank 1Y]]+Table2[[#This Row],[Rank 6M]]+Table2[[#This Row],[Rank Sharpe]])/3</f>
        <v>662.33333333333337</v>
      </c>
    </row>
    <row r="716" spans="1:48" x14ac:dyDescent="0.3">
      <c r="A716" t="s">
        <v>1272</v>
      </c>
      <c r="B716" t="s">
        <v>1273</v>
      </c>
      <c r="C716" t="s">
        <v>3109</v>
      </c>
      <c r="D716" t="s">
        <v>75</v>
      </c>
      <c r="E716">
        <v>8763.5935153350001</v>
      </c>
      <c r="F716">
        <v>1138.05</v>
      </c>
      <c r="G716">
        <v>-35.649895875033899</v>
      </c>
      <c r="H716">
        <f>(Table2[[#This Row],[1Y Return vs Nifty]]-AVERAGE(Table2[1Y Return vs Nifty]))/_xlfn.STDEV.P(Table2[1Y Return vs Nifty])</f>
        <v>-0.96865175166936823</v>
      </c>
      <c r="I716">
        <v>-1.66536770928875</v>
      </c>
      <c r="J716">
        <f>(Table2[[#This Row],[1M Return vs Nifty]]-AVERAGE(Table2[1M Return vs Nifty]))/_xlfn.STDEV.P(Table2[1M Return vs Nifty])</f>
        <v>2.0602076928877278E-3</v>
      </c>
      <c r="K716">
        <v>-29.580221291681799</v>
      </c>
      <c r="L716">
        <f>(Table2[[#This Row],[6M Return vs Nifty]]-AVERAGE(Table2[6M Return vs Nifty]))/_xlfn.STDEV.P(Table2[6M Return vs Nifty])</f>
        <v>-1.1362859211932537</v>
      </c>
      <c r="M716">
        <v>-5.5297362435065001</v>
      </c>
      <c r="N716">
        <f>(Table2[[#This Row],[1W Return vs Nifty]]-AVERAGE(Table2[1W Return vs Nifty]))/_xlfn.STDEV.P(Table2[1W Return vs Nifty])</f>
        <v>-0.24313787849117968</v>
      </c>
      <c r="O716">
        <v>1198.3399999999999</v>
      </c>
      <c r="P716">
        <v>1267.43256980261</v>
      </c>
      <c r="Q716">
        <v>1369.33762369334</v>
      </c>
      <c r="R716">
        <v>34.861158721328003</v>
      </c>
      <c r="S716" s="1">
        <f>(Table2[[#This Row],[Close Price]]-Table2[[#This Row],[20D EMA]])/Table2[[#This Row],[20D EMA]]</f>
        <v>-5.0311263915082505E-2</v>
      </c>
      <c r="T716" s="1">
        <f>(Table2[[#This Row],[Close Price]]-Table2[[#This Row],[50D EMA]])/Table2[[#This Row],[50D EMA]]</f>
        <v>-0.10208240886752667</v>
      </c>
      <c r="U716" s="1">
        <f>(Table2[[#This Row],[Close Price]]-Table2[[#This Row],[200D EMA]])/Table2[[#This Row],[200D EMA]]</f>
        <v>-0.16890474612792525</v>
      </c>
      <c r="V716">
        <v>0.93591487626248604</v>
      </c>
      <c r="W716">
        <v>1126.5999999999999</v>
      </c>
      <c r="X716">
        <v>1144</v>
      </c>
      <c r="Y716">
        <v>1106.5999999999999</v>
      </c>
      <c r="Z716">
        <v>1144</v>
      </c>
      <c r="AA716">
        <v>1100</v>
      </c>
      <c r="AB716">
        <v>1298</v>
      </c>
      <c r="AC716" s="1">
        <f>(Table2[[#This Row],[Close Price]]/Table2[[#This Row],[Day Low]])-1</f>
        <v>1.0163323273566505E-2</v>
      </c>
      <c r="AD716" s="1">
        <f>(Table2[[#This Row],[Day High]]/Table2[[#This Row],[Close Price]])-1</f>
        <v>5.2282412899258279E-3</v>
      </c>
      <c r="AE716" s="1">
        <f>(Table2[[#This Row],[Close Price]]/Table2[[#This Row],[Current Week Low]])-1</f>
        <v>2.8420386770287465E-2</v>
      </c>
      <c r="AF716" s="1">
        <f>(Table2[[#This Row],[Current Week High]]/Table2[[#This Row],[Close Price]])-1</f>
        <v>5.2282412899258279E-3</v>
      </c>
      <c r="AG716" s="1">
        <f>(Table2[[#This Row],[Close Price]]/Table2[[#This Row],[Current Month Low]])-1</f>
        <v>3.4590909090909117E-2</v>
      </c>
      <c r="AH716" s="1">
        <f>(Table2[[#This Row],[Current Month High]]/Table2[[#This Row],[Close Price]])-1</f>
        <v>0.1405474276174159</v>
      </c>
      <c r="AI716">
        <v>58.341021923465497</v>
      </c>
      <c r="AJ716">
        <v>3.4590909090909099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-0.13</v>
      </c>
      <c r="AM716" t="s">
        <v>3146</v>
      </c>
      <c r="AN716">
        <v>-6.28</v>
      </c>
      <c r="AO716" t="s">
        <v>3146</v>
      </c>
      <c r="AP716">
        <v>-5.7005839543559998E-2</v>
      </c>
      <c r="AQ716">
        <f>(Table2[[#This Row],[Sharpe Ratio]]-AVERAGE(Table2[Sharpe Ratio]))/_xlfn.STDEV.P(Table2[Sharpe Ratio])</f>
        <v>-1.3532712341336055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650</v>
      </c>
      <c r="AT716">
        <f>_xlfn.RANK.AVG(Table2[[#This Row],[6M Return vs Nifty Z-Score]],Table2[6M Return vs Nifty Z-Score])</f>
        <v>666</v>
      </c>
      <c r="AU716">
        <f>_xlfn.RANK.AVG(Table2[[#This Row],[Sharpe Ratio Z-Score]],Table2[Sharpe Ratio Z-Score])</f>
        <v>671</v>
      </c>
      <c r="AV716">
        <f>(Table2[[#This Row],[Rank 1Y]]+Table2[[#This Row],[Rank 6M]]+Table2[[#This Row],[Rank Sharpe]])/3</f>
        <v>662.33333333333337</v>
      </c>
    </row>
    <row r="717" spans="1:48" x14ac:dyDescent="0.3">
      <c r="A717" t="s">
        <v>1632</v>
      </c>
      <c r="B717" t="s">
        <v>1633</v>
      </c>
      <c r="C717" t="s">
        <v>3110</v>
      </c>
      <c r="D717" t="s">
        <v>449</v>
      </c>
      <c r="E717">
        <v>5422.0088236319998</v>
      </c>
      <c r="F717">
        <v>55.17</v>
      </c>
      <c r="G717">
        <v>-40.795060024446798</v>
      </c>
      <c r="H717">
        <f>(Table2[[#This Row],[1Y Return vs Nifty]]-AVERAGE(Table2[1Y Return vs Nifty]))/_xlfn.STDEV.P(Table2[1Y Return vs Nifty])</f>
        <v>-1.0602551499869459</v>
      </c>
      <c r="I717">
        <v>-9.6432188270136994</v>
      </c>
      <c r="J717">
        <f>(Table2[[#This Row],[1M Return vs Nifty]]-AVERAGE(Table2[1M Return vs Nifty]))/_xlfn.STDEV.P(Table2[1M Return vs Nifty])</f>
        <v>-0.92022686359888195</v>
      </c>
      <c r="K717">
        <v>-33.347414326945199</v>
      </c>
      <c r="L717">
        <f>(Table2[[#This Row],[6M Return vs Nifty]]-AVERAGE(Table2[6M Return vs Nifty]))/_xlfn.STDEV.P(Table2[6M Return vs Nifty])</f>
        <v>-1.272148644943438</v>
      </c>
      <c r="M717">
        <v>-8.3104888918899693</v>
      </c>
      <c r="N717">
        <f>(Table2[[#This Row],[1W Return vs Nifty]]-AVERAGE(Table2[1W Return vs Nifty]))/_xlfn.STDEV.P(Table2[1W Return vs Nifty])</f>
        <v>-0.84843656583196347</v>
      </c>
      <c r="O717">
        <v>59.67</v>
      </c>
      <c r="P717">
        <v>62.594865395156397</v>
      </c>
      <c r="Q717">
        <v>67.018546828912307</v>
      </c>
      <c r="R717">
        <v>19.0395651821404</v>
      </c>
      <c r="S717" s="1">
        <f>(Table2[[#This Row],[Close Price]]-Table2[[#This Row],[20D EMA]])/Table2[[#This Row],[20D EMA]]</f>
        <v>-7.5414781297134234E-2</v>
      </c>
      <c r="T717" s="1">
        <f>(Table2[[#This Row],[Close Price]]-Table2[[#This Row],[50D EMA]])/Table2[[#This Row],[50D EMA]]</f>
        <v>-0.11861780272685006</v>
      </c>
      <c r="U717" s="1">
        <f>(Table2[[#This Row],[Close Price]]-Table2[[#This Row],[200D EMA]])/Table2[[#This Row],[200D EMA]]</f>
        <v>-0.17679504241056973</v>
      </c>
      <c r="V717">
        <v>0.33045255885785402</v>
      </c>
      <c r="W717">
        <v>54.38</v>
      </c>
      <c r="X717">
        <v>55.65</v>
      </c>
      <c r="Y717">
        <v>53.94</v>
      </c>
      <c r="Z717">
        <v>55.65</v>
      </c>
      <c r="AA717">
        <v>53.94</v>
      </c>
      <c r="AB717">
        <v>66.099999999999994</v>
      </c>
      <c r="AC717" s="1">
        <f>(Table2[[#This Row],[Close Price]]/Table2[[#This Row],[Day Low]])-1</f>
        <v>1.4527399779330707E-2</v>
      </c>
      <c r="AD717" s="1">
        <f>(Table2[[#This Row],[Day High]]/Table2[[#This Row],[Close Price]])-1</f>
        <v>8.7003806416530161E-3</v>
      </c>
      <c r="AE717" s="1">
        <f>(Table2[[#This Row],[Close Price]]/Table2[[#This Row],[Current Week Low]])-1</f>
        <v>2.2803114571746441E-2</v>
      </c>
      <c r="AF717" s="1">
        <f>(Table2[[#This Row],[Current Week High]]/Table2[[#This Row],[Close Price]])-1</f>
        <v>8.7003806416530161E-3</v>
      </c>
      <c r="AG717" s="1">
        <f>(Table2[[#This Row],[Close Price]]/Table2[[#This Row],[Current Month Low]])-1</f>
        <v>2.2803114571746441E-2</v>
      </c>
      <c r="AH717" s="1">
        <f>(Table2[[#This Row],[Current Month High]]/Table2[[#This Row],[Close Price]])-1</f>
        <v>0.19811491752764177</v>
      </c>
      <c r="AI717">
        <v>77.632771433750193</v>
      </c>
      <c r="AJ717">
        <v>2.2803114571746401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-0.04</v>
      </c>
      <c r="AM717" t="s">
        <v>3146</v>
      </c>
      <c r="AN717">
        <v>-10.15</v>
      </c>
      <c r="AO717" t="s">
        <v>3146</v>
      </c>
      <c r="AP717">
        <v>-3.0158976031011999E-2</v>
      </c>
      <c r="AQ717">
        <f>(Table2[[#This Row],[Sharpe Ratio]]-AVERAGE(Table2[Sharpe Ratio]))/_xlfn.STDEV.P(Table2[Sharpe Ratio])</f>
        <v>-1.034176892411425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672</v>
      </c>
      <c r="AT717">
        <f>_xlfn.RANK.AVG(Table2[[#This Row],[6M Return vs Nifty Z-Score]],Table2[6M Return vs Nifty Z-Score])</f>
        <v>692</v>
      </c>
      <c r="AU717">
        <f>_xlfn.RANK.AVG(Table2[[#This Row],[Sharpe Ratio Z-Score]],Table2[Sharpe Ratio Z-Score])</f>
        <v>623</v>
      </c>
      <c r="AV717">
        <f>(Table2[[#This Row],[Rank 1Y]]+Table2[[#This Row],[Rank 6M]]+Table2[[#This Row],[Rank Sharpe]])/3</f>
        <v>662.33333333333337</v>
      </c>
    </row>
    <row r="718" spans="1:48" x14ac:dyDescent="0.3">
      <c r="A718" t="s">
        <v>2207</v>
      </c>
      <c r="B718" t="s">
        <v>2208</v>
      </c>
      <c r="C718" t="s">
        <v>3111</v>
      </c>
      <c r="D718" t="s">
        <v>1251</v>
      </c>
      <c r="E718">
        <v>2517.3371139149999</v>
      </c>
      <c r="F718">
        <v>300.95</v>
      </c>
      <c r="G718">
        <v>-66.223317200673407</v>
      </c>
      <c r="H718">
        <f>(Table2[[#This Row],[1Y Return vs Nifty]]-AVERAGE(Table2[1Y Return vs Nifty]))/_xlfn.STDEV.P(Table2[1Y Return vs Nifty])</f>
        <v>-1.5129743836194596</v>
      </c>
      <c r="I718">
        <v>3.7229119984133301</v>
      </c>
      <c r="J718">
        <f>(Table2[[#This Row],[1M Return vs Nifty]]-AVERAGE(Table2[1M Return vs Nifty]))/_xlfn.STDEV.P(Table2[1M Return vs Nifty])</f>
        <v>0.62497741153443953</v>
      </c>
      <c r="K718">
        <v>-22.0825237284316</v>
      </c>
      <c r="L718">
        <f>(Table2[[#This Row],[6M Return vs Nifty]]-AVERAGE(Table2[6M Return vs Nifty]))/_xlfn.STDEV.P(Table2[6M Return vs Nifty])</f>
        <v>-0.86588363406249425</v>
      </c>
      <c r="M718">
        <v>-8.2269749965125101</v>
      </c>
      <c r="N718">
        <f>(Table2[[#This Row],[1W Return vs Nifty]]-AVERAGE(Table2[1W Return vs Nifty]))/_xlfn.STDEV.P(Table2[1W Return vs Nifty])</f>
        <v>-0.83025772807159015</v>
      </c>
      <c r="O718">
        <v>307.01</v>
      </c>
      <c r="P718">
        <v>325.50588270914102</v>
      </c>
      <c r="Q718">
        <v>375.392594033264</v>
      </c>
      <c r="R718">
        <v>47.334535124950001</v>
      </c>
      <c r="S718" s="1">
        <f>(Table2[[#This Row],[Close Price]]-Table2[[#This Row],[20D EMA]])/Table2[[#This Row],[20D EMA]]</f>
        <v>-1.9738770724080656E-2</v>
      </c>
      <c r="T718" s="1">
        <f>(Table2[[#This Row],[Close Price]]-Table2[[#This Row],[50D EMA]])/Table2[[#This Row],[50D EMA]]</f>
        <v>-7.543913647509462E-2</v>
      </c>
      <c r="U718" s="1">
        <f>(Table2[[#This Row],[Close Price]]-Table2[[#This Row],[200D EMA]])/Table2[[#This Row],[200D EMA]]</f>
        <v>-0.1983059741095147</v>
      </c>
      <c r="V718">
        <v>1.3923792389576499</v>
      </c>
      <c r="W718">
        <v>295</v>
      </c>
      <c r="X718">
        <v>303.45</v>
      </c>
      <c r="Y718">
        <v>280.10000000000002</v>
      </c>
      <c r="Z718">
        <v>303.45</v>
      </c>
      <c r="AA718">
        <v>268.19</v>
      </c>
      <c r="AB718">
        <v>332.84</v>
      </c>
      <c r="AC718" s="1">
        <f>(Table2[[#This Row],[Close Price]]/Table2[[#This Row],[Day Low]])-1</f>
        <v>2.0169491525423799E-2</v>
      </c>
      <c r="AD718" s="1">
        <f>(Table2[[#This Row],[Day High]]/Table2[[#This Row],[Close Price]])-1</f>
        <v>8.3070277454726504E-3</v>
      </c>
      <c r="AE718" s="1">
        <f>(Table2[[#This Row],[Close Price]]/Table2[[#This Row],[Current Week Low]])-1</f>
        <v>7.4437700821135211E-2</v>
      </c>
      <c r="AF718" s="1">
        <f>(Table2[[#This Row],[Current Week High]]/Table2[[#This Row],[Close Price]])-1</f>
        <v>8.3070277454726504E-3</v>
      </c>
      <c r="AG718" s="1">
        <f>(Table2[[#This Row],[Close Price]]/Table2[[#This Row],[Current Month Low]])-1</f>
        <v>0.12215220552593298</v>
      </c>
      <c r="AH718" s="1">
        <f>(Table2[[#This Row],[Current Month High]]/Table2[[#This Row],[Close Price]])-1</f>
        <v>0.10596444592124943</v>
      </c>
      <c r="AI718">
        <v>75.786645492435895</v>
      </c>
      <c r="AJ718">
        <v>12.2157336924042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-0.23</v>
      </c>
      <c r="AM718" t="s">
        <v>3146</v>
      </c>
      <c r="AN718">
        <v>-2.57</v>
      </c>
      <c r="AO718" t="s">
        <v>3146</v>
      </c>
      <c r="AP718">
        <v>-5.1689731796853003E-2</v>
      </c>
      <c r="AQ718">
        <f>(Table2[[#This Row],[Sharpe Ratio]]-AVERAGE(Table2[Sharpe Ratio]))/_xlfn.STDEV.P(Table2[Sharpe Ratio])</f>
        <v>-1.290085458217294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725</v>
      </c>
      <c r="AT718">
        <f>_xlfn.RANK.AVG(Table2[[#This Row],[6M Return vs Nifty Z-Score]],Table2[6M Return vs Nifty Z-Score])</f>
        <v>604</v>
      </c>
      <c r="AU718">
        <f>_xlfn.RANK.AVG(Table2[[#This Row],[Sharpe Ratio Z-Score]],Table2[Sharpe Ratio Z-Score])</f>
        <v>661</v>
      </c>
      <c r="AV718">
        <f>(Table2[[#This Row],[Rank 1Y]]+Table2[[#This Row],[Rank 6M]]+Table2[[#This Row],[Rank Sharpe]])/3</f>
        <v>663.33333333333337</v>
      </c>
    </row>
    <row r="719" spans="1:48" x14ac:dyDescent="0.3">
      <c r="A719" t="s">
        <v>1141</v>
      </c>
      <c r="B719" t="s">
        <v>1142</v>
      </c>
      <c r="C719" t="s">
        <v>3101</v>
      </c>
      <c r="D719" t="s">
        <v>24</v>
      </c>
      <c r="E719">
        <v>10520.195008127999</v>
      </c>
      <c r="F719">
        <v>173.12</v>
      </c>
      <c r="G719">
        <v>-50.803754044084599</v>
      </c>
      <c r="H719">
        <f>(Table2[[#This Row],[1Y Return vs Nifty]]-AVERAGE(Table2[1Y Return vs Nifty]))/_xlfn.STDEV.P(Table2[1Y Return vs Nifty])</f>
        <v>-1.2384477903566913</v>
      </c>
      <c r="I719">
        <v>-13.102008281274401</v>
      </c>
      <c r="J719">
        <f>(Table2[[#This Row],[1M Return vs Nifty]]-AVERAGE(Table2[1M Return vs Nifty]))/_xlfn.STDEV.P(Table2[1M Return vs Nifty])</f>
        <v>-1.3200835103213961</v>
      </c>
      <c r="K719">
        <v>-42.202765285847597</v>
      </c>
      <c r="L719">
        <f>(Table2[[#This Row],[6M Return vs Nifty]]-AVERAGE(Table2[6M Return vs Nifty]))/_xlfn.STDEV.P(Table2[6M Return vs Nifty])</f>
        <v>-1.5915143078596641</v>
      </c>
      <c r="M719">
        <v>-6.4111312680815198</v>
      </c>
      <c r="N719">
        <f>(Table2[[#This Row],[1W Return vs Nifty]]-AVERAGE(Table2[1W Return vs Nifty]))/_xlfn.STDEV.P(Table2[1W Return vs Nifty])</f>
        <v>-0.43499501893626757</v>
      </c>
      <c r="O719">
        <v>186.65</v>
      </c>
      <c r="P719">
        <v>202.376610169142</v>
      </c>
      <c r="Q719">
        <v>226.47105486547599</v>
      </c>
      <c r="R719">
        <v>38.190370707703302</v>
      </c>
      <c r="S719" s="1">
        <f>(Table2[[#This Row],[Close Price]]-Table2[[#This Row],[20D EMA]])/Table2[[#This Row],[20D EMA]]</f>
        <v>-7.248861505491562E-2</v>
      </c>
      <c r="T719" s="1">
        <f>(Table2[[#This Row],[Close Price]]-Table2[[#This Row],[50D EMA]])/Table2[[#This Row],[50D EMA]]</f>
        <v>-0.14456517551455156</v>
      </c>
      <c r="U719" s="1">
        <f>(Table2[[#This Row],[Close Price]]-Table2[[#This Row],[200D EMA]])/Table2[[#This Row],[200D EMA]]</f>
        <v>-0.23557560102842529</v>
      </c>
      <c r="V719">
        <v>1.63020149547658</v>
      </c>
      <c r="W719">
        <v>166.21</v>
      </c>
      <c r="X719">
        <v>173.8</v>
      </c>
      <c r="Y719">
        <v>161.30000000000001</v>
      </c>
      <c r="Z719">
        <v>173.8</v>
      </c>
      <c r="AA719">
        <v>158.4</v>
      </c>
      <c r="AB719">
        <v>212.01</v>
      </c>
      <c r="AC719" s="1">
        <f>(Table2[[#This Row],[Close Price]]/Table2[[#This Row],[Day Low]])-1</f>
        <v>4.1573912520305623E-2</v>
      </c>
      <c r="AD719" s="1">
        <f>(Table2[[#This Row],[Day High]]/Table2[[#This Row],[Close Price]])-1</f>
        <v>3.9279112754160295E-3</v>
      </c>
      <c r="AE719" s="1">
        <f>(Table2[[#This Row],[Close Price]]/Table2[[#This Row],[Current Week Low]])-1</f>
        <v>7.3279603223806555E-2</v>
      </c>
      <c r="AF719" s="1">
        <f>(Table2[[#This Row],[Current Week High]]/Table2[[#This Row],[Close Price]])-1</f>
        <v>3.9279112754160295E-3</v>
      </c>
      <c r="AG719" s="1">
        <f>(Table2[[#This Row],[Close Price]]/Table2[[#This Row],[Current Month Low]])-1</f>
        <v>9.2929292929292862E-2</v>
      </c>
      <c r="AH719" s="1">
        <f>(Table2[[#This Row],[Current Month High]]/Table2[[#This Row],[Close Price]])-1</f>
        <v>0.22464186691312382</v>
      </c>
      <c r="AI719">
        <v>73.694547134935206</v>
      </c>
      <c r="AJ719">
        <v>9.2929292929292799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3146</v>
      </c>
      <c r="AN719">
        <v>-15.31</v>
      </c>
      <c r="AO719" t="s">
        <v>3146</v>
      </c>
      <c r="AP719">
        <v>-1.0031019732470999E-2</v>
      </c>
      <c r="AQ719">
        <f>(Table2[[#This Row],[Sharpe Ratio]]-AVERAGE(Table2[Sharpe Ratio]))/_xlfn.STDEV.P(Table2[Sharpe Ratio])</f>
        <v>-0.794941610334849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699</v>
      </c>
      <c r="AT719">
        <f>_xlfn.RANK.AVG(Table2[[#This Row],[6M Return vs Nifty Z-Score]],Table2[6M Return vs Nifty Z-Score])</f>
        <v>722</v>
      </c>
      <c r="AU719">
        <f>_xlfn.RANK.AVG(Table2[[#This Row],[Sharpe Ratio Z-Score]],Table2[Sharpe Ratio Z-Score])</f>
        <v>577</v>
      </c>
      <c r="AV719">
        <f>(Table2[[#This Row],[Rank 1Y]]+Table2[[#This Row],[Rank 6M]]+Table2[[#This Row],[Rank Sharpe]])/3</f>
        <v>666</v>
      </c>
    </row>
    <row r="720" spans="1:48" x14ac:dyDescent="0.3">
      <c r="A720" t="s">
        <v>1652</v>
      </c>
      <c r="B720" t="s">
        <v>1653</v>
      </c>
      <c r="C720" t="s">
        <v>3113</v>
      </c>
      <c r="D720" t="s">
        <v>892</v>
      </c>
      <c r="E720">
        <v>5289.5412447299996</v>
      </c>
      <c r="F720">
        <v>29.85</v>
      </c>
      <c r="G720">
        <v>-52.9793678469334</v>
      </c>
      <c r="H720">
        <f>(Table2[[#This Row],[1Y Return vs Nifty]]-AVERAGE(Table2[1Y Return vs Nifty]))/_xlfn.STDEV.P(Table2[1Y Return vs Nifty])</f>
        <v>-1.2771819515962932</v>
      </c>
      <c r="I720">
        <v>-8.2131700106141992</v>
      </c>
      <c r="J720">
        <f>(Table2[[#This Row],[1M Return vs Nifty]]-AVERAGE(Table2[1M Return vs Nifty]))/_xlfn.STDEV.P(Table2[1M Return vs Nifty])</f>
        <v>-0.75490470914665986</v>
      </c>
      <c r="K720">
        <v>-43.928301209011501</v>
      </c>
      <c r="L720">
        <f>(Table2[[#This Row],[6M Return vs Nifty]]-AVERAGE(Table2[6M Return vs Nifty]))/_xlfn.STDEV.P(Table2[6M Return vs Nifty])</f>
        <v>-1.6537452602572082</v>
      </c>
      <c r="M720">
        <v>-5.8422553977846903</v>
      </c>
      <c r="N720">
        <f>(Table2[[#This Row],[1W Return vs Nifty]]-AVERAGE(Table2[1W Return vs Nifty]))/_xlfn.STDEV.P(Table2[1W Return vs Nifty])</f>
        <v>-0.31116530047832003</v>
      </c>
      <c r="O720">
        <v>32.28</v>
      </c>
      <c r="P720">
        <v>35.493531951759202</v>
      </c>
      <c r="Q720">
        <v>40.379183025316799</v>
      </c>
      <c r="R720">
        <v>30.422721675521601</v>
      </c>
      <c r="S720" s="1">
        <f>(Table2[[#This Row],[Close Price]]-Table2[[#This Row],[20D EMA]])/Table2[[#This Row],[20D EMA]]</f>
        <v>-7.5278810408921926E-2</v>
      </c>
      <c r="T720" s="1">
        <f>(Table2[[#This Row],[Close Price]]-Table2[[#This Row],[50D EMA]])/Table2[[#This Row],[50D EMA]]</f>
        <v>-0.15900170091355151</v>
      </c>
      <c r="U720" s="1">
        <f>(Table2[[#This Row],[Close Price]]-Table2[[#This Row],[200D EMA]])/Table2[[#This Row],[200D EMA]]</f>
        <v>-0.2607577032629721</v>
      </c>
      <c r="V720">
        <v>0.38248236696152499</v>
      </c>
      <c r="W720">
        <v>29.5</v>
      </c>
      <c r="X720">
        <v>30.24</v>
      </c>
      <c r="Y720">
        <v>28.51</v>
      </c>
      <c r="Z720">
        <v>30.24</v>
      </c>
      <c r="AA720">
        <v>28.41</v>
      </c>
      <c r="AB720">
        <v>34.75</v>
      </c>
      <c r="AC720" s="1">
        <f>(Table2[[#This Row],[Close Price]]/Table2[[#This Row],[Day Low]])-1</f>
        <v>1.1864406779661163E-2</v>
      </c>
      <c r="AD720" s="1">
        <f>(Table2[[#This Row],[Day High]]/Table2[[#This Row],[Close Price]])-1</f>
        <v>1.306532663316573E-2</v>
      </c>
      <c r="AE720" s="1">
        <f>(Table2[[#This Row],[Close Price]]/Table2[[#This Row],[Current Week Low]])-1</f>
        <v>4.7001052262364063E-2</v>
      </c>
      <c r="AF720" s="1">
        <f>(Table2[[#This Row],[Current Week High]]/Table2[[#This Row],[Close Price]])-1</f>
        <v>1.306532663316573E-2</v>
      </c>
      <c r="AG720" s="1">
        <f>(Table2[[#This Row],[Close Price]]/Table2[[#This Row],[Current Month Low]])-1</f>
        <v>5.0686378035902813E-2</v>
      </c>
      <c r="AH720" s="1">
        <f>(Table2[[#This Row],[Current Month High]]/Table2[[#This Row],[Close Price]])-1</f>
        <v>0.16415410385259621</v>
      </c>
      <c r="AI720">
        <v>80.904522613065296</v>
      </c>
      <c r="AJ720">
        <v>5.0686378035902804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-0.28000000000000003</v>
      </c>
      <c r="AM720" t="s">
        <v>3146</v>
      </c>
      <c r="AN720">
        <v>-12.69</v>
      </c>
      <c r="AO720" t="s">
        <v>3146</v>
      </c>
      <c r="AP720">
        <v>-1.1667622129509E-2</v>
      </c>
      <c r="AQ720">
        <f>(Table2[[#This Row],[Sharpe Ratio]]-AVERAGE(Table2[Sharpe Ratio]))/_xlfn.STDEV.P(Table2[Sharpe Ratio])</f>
        <v>-0.81439381056299476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709</v>
      </c>
      <c r="AT720">
        <f>_xlfn.RANK.AVG(Table2[[#This Row],[6M Return vs Nifty Z-Score]],Table2[6M Return vs Nifty Z-Score])</f>
        <v>724</v>
      </c>
      <c r="AU720">
        <f>_xlfn.RANK.AVG(Table2[[#This Row],[Sharpe Ratio Z-Score]],Table2[Sharpe Ratio Z-Score])</f>
        <v>580</v>
      </c>
      <c r="AV720">
        <f>(Table2[[#This Row],[Rank 1Y]]+Table2[[#This Row],[Rank 6M]]+Table2[[#This Row],[Rank Sharpe]])/3</f>
        <v>671</v>
      </c>
    </row>
    <row r="721" spans="1:48" x14ac:dyDescent="0.3">
      <c r="A721" t="s">
        <v>1185</v>
      </c>
      <c r="B721" t="s">
        <v>1186</v>
      </c>
      <c r="C721" t="s">
        <v>3100</v>
      </c>
      <c r="D721" t="s">
        <v>271</v>
      </c>
      <c r="E721">
        <v>9841.5838004649995</v>
      </c>
      <c r="F721">
        <v>731.35</v>
      </c>
      <c r="G721">
        <v>-52.417686873288197</v>
      </c>
      <c r="H721">
        <f>(Table2[[#This Row],[1Y Return vs Nifty]]-AVERAGE(Table2[1Y Return vs Nifty]))/_xlfn.STDEV.P(Table2[1Y Return vs Nifty])</f>
        <v>-1.2671819040833101</v>
      </c>
      <c r="I721">
        <v>-11.4038543131628</v>
      </c>
      <c r="J721">
        <f>(Table2[[#This Row],[1M Return vs Nifty]]-AVERAGE(Table2[1M Return vs Nifty]))/_xlfn.STDEV.P(Table2[1M Return vs Nifty])</f>
        <v>-1.1237668046395313</v>
      </c>
      <c r="K721">
        <v>-28.193758866195399</v>
      </c>
      <c r="L721">
        <f>(Table2[[#This Row],[6M Return vs Nifty]]-AVERAGE(Table2[6M Return vs Nifty]))/_xlfn.STDEV.P(Table2[6M Return vs Nifty])</f>
        <v>-1.0862835561058755</v>
      </c>
      <c r="M721">
        <v>-9.4229914428630508</v>
      </c>
      <c r="N721">
        <f>(Table2[[#This Row],[1W Return vs Nifty]]-AVERAGE(Table2[1W Return vs Nifty]))/_xlfn.STDEV.P(Table2[1W Return vs Nifty])</f>
        <v>-1.0905999003373694</v>
      </c>
      <c r="O721">
        <v>813.22</v>
      </c>
      <c r="P721">
        <v>866.87278710494797</v>
      </c>
      <c r="Q721">
        <v>920.85193191404505</v>
      </c>
      <c r="R721">
        <v>12.325430117769599</v>
      </c>
      <c r="S721" s="1">
        <f>(Table2[[#This Row],[Close Price]]-Table2[[#This Row],[20D EMA]])/Table2[[#This Row],[20D EMA]]</f>
        <v>-0.10067386439093973</v>
      </c>
      <c r="T721" s="1">
        <f>(Table2[[#This Row],[Close Price]]-Table2[[#This Row],[50D EMA]])/Table2[[#This Row],[50D EMA]]</f>
        <v>-0.15633526524410424</v>
      </c>
      <c r="U721" s="1">
        <f>(Table2[[#This Row],[Close Price]]-Table2[[#This Row],[200D EMA]])/Table2[[#This Row],[200D EMA]]</f>
        <v>-0.2057897967593488</v>
      </c>
      <c r="V721">
        <v>0.75868385367835101</v>
      </c>
      <c r="W721">
        <v>727.3</v>
      </c>
      <c r="X721">
        <v>737</v>
      </c>
      <c r="Y721">
        <v>719.1</v>
      </c>
      <c r="Z721">
        <v>744.1</v>
      </c>
      <c r="AA721">
        <v>719.1</v>
      </c>
      <c r="AB721">
        <v>917.45</v>
      </c>
      <c r="AC721" s="1">
        <f>(Table2[[#This Row],[Close Price]]/Table2[[#This Row],[Day Low]])-1</f>
        <v>5.5685411797059547E-3</v>
      </c>
      <c r="AD721" s="1">
        <f>(Table2[[#This Row],[Day High]]/Table2[[#This Row],[Close Price]])-1</f>
        <v>7.7254392561700858E-3</v>
      </c>
      <c r="AE721" s="1">
        <f>(Table2[[#This Row],[Close Price]]/Table2[[#This Row],[Current Week Low]])-1</f>
        <v>1.7035182867473297E-2</v>
      </c>
      <c r="AF721" s="1">
        <f>(Table2[[#This Row],[Current Week High]]/Table2[[#This Row],[Close Price]])-1</f>
        <v>1.7433513365693543E-2</v>
      </c>
      <c r="AG721" s="1">
        <f>(Table2[[#This Row],[Close Price]]/Table2[[#This Row],[Current Month Low]])-1</f>
        <v>1.7035182867473297E-2</v>
      </c>
      <c r="AH721" s="1">
        <f>(Table2[[#This Row],[Current Month High]]/Table2[[#This Row],[Close Price]])-1</f>
        <v>0.2544609284200452</v>
      </c>
      <c r="AI721">
        <v>70.643330826553594</v>
      </c>
      <c r="AJ721">
        <v>1.70351828674732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-0.27</v>
      </c>
      <c r="AM721" t="s">
        <v>3146</v>
      </c>
      <c r="AN721">
        <v>-14.77</v>
      </c>
      <c r="AO721" t="s">
        <v>3146</v>
      </c>
      <c r="AP721">
        <v>-4.9567294322520002E-2</v>
      </c>
      <c r="AQ721">
        <f>(Table2[[#This Row],[Sharpe Ratio]]-AVERAGE(Table2[Sharpe Ratio]))/_xlfn.STDEV.P(Table2[Sharpe Ratio])</f>
        <v>-1.2648587575860553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706</v>
      </c>
      <c r="AT721">
        <f>_xlfn.RANK.AVG(Table2[[#This Row],[6M Return vs Nifty Z-Score]],Table2[6M Return vs Nifty Z-Score])</f>
        <v>653</v>
      </c>
      <c r="AU721">
        <f>_xlfn.RANK.AVG(Table2[[#This Row],[Sharpe Ratio Z-Score]],Table2[Sharpe Ratio Z-Score])</f>
        <v>656</v>
      </c>
      <c r="AV721">
        <f>(Table2[[#This Row],[Rank 1Y]]+Table2[[#This Row],[Rank 6M]]+Table2[[#This Row],[Rank Sharpe]])/3</f>
        <v>671.66666666666663</v>
      </c>
    </row>
    <row r="722" spans="1:48" x14ac:dyDescent="0.3">
      <c r="A722" t="s">
        <v>2296</v>
      </c>
      <c r="B722" t="s">
        <v>2297</v>
      </c>
      <c r="C722" t="s">
        <v>3117</v>
      </c>
      <c r="D722" t="s">
        <v>1977</v>
      </c>
      <c r="E722">
        <v>2292.3639117299999</v>
      </c>
      <c r="F722">
        <v>12.45</v>
      </c>
      <c r="G722">
        <v>-55.432923426381102</v>
      </c>
      <c r="H722">
        <f>(Table2[[#This Row],[1Y Return vs Nifty]]-AVERAGE(Table2[1Y Return vs Nifty]))/_xlfn.STDEV.P(Table2[1Y Return vs Nifty])</f>
        <v>-1.3208645285776535</v>
      </c>
      <c r="I722">
        <v>-5.5579148180455604</v>
      </c>
      <c r="J722">
        <f>(Table2[[#This Row],[1M Return vs Nifty]]-AVERAGE(Table2[1M Return vs Nifty]))/_xlfn.STDEV.P(Table2[1M Return vs Nifty])</f>
        <v>-0.44794140550146089</v>
      </c>
      <c r="K722">
        <v>-38.499825790617201</v>
      </c>
      <c r="L722">
        <f>(Table2[[#This Row],[6M Return vs Nifty]]-AVERAGE(Table2[6M Return vs Nifty]))/_xlfn.STDEV.P(Table2[6M Return vs Nifty])</f>
        <v>-1.4579688693873407</v>
      </c>
      <c r="M722">
        <v>-5.6091776290492303</v>
      </c>
      <c r="N722">
        <f>(Table2[[#This Row],[1W Return vs Nifty]]-AVERAGE(Table2[1W Return vs Nifty]))/_xlfn.STDEV.P(Table2[1W Return vs Nifty])</f>
        <v>-0.26043023508301871</v>
      </c>
      <c r="O722">
        <v>13.38</v>
      </c>
      <c r="P722">
        <v>13.9880855045666</v>
      </c>
      <c r="Q722">
        <v>15.8588023777367</v>
      </c>
      <c r="R722">
        <v>26.849745184382101</v>
      </c>
      <c r="S722" s="1">
        <f>(Table2[[#This Row],[Close Price]]-Table2[[#This Row],[20D EMA]])/Table2[[#This Row],[20D EMA]]</f>
        <v>-6.9506726457399207E-2</v>
      </c>
      <c r="T722" s="1">
        <f>(Table2[[#This Row],[Close Price]]-Table2[[#This Row],[50D EMA]])/Table2[[#This Row],[50D EMA]]</f>
        <v>-0.10995682747753235</v>
      </c>
      <c r="U722" s="1">
        <f>(Table2[[#This Row],[Close Price]]-Table2[[#This Row],[200D EMA]])/Table2[[#This Row],[200D EMA]]</f>
        <v>-0.21494702415373626</v>
      </c>
      <c r="V722">
        <v>0.64813926883446904</v>
      </c>
      <c r="W722">
        <v>12.34</v>
      </c>
      <c r="X722">
        <v>12.64</v>
      </c>
      <c r="Y722">
        <v>12.17</v>
      </c>
      <c r="Z722">
        <v>12.65</v>
      </c>
      <c r="AA722">
        <v>12.17</v>
      </c>
      <c r="AB722">
        <v>15.6</v>
      </c>
      <c r="AC722" s="1">
        <f>(Table2[[#This Row],[Close Price]]/Table2[[#This Row],[Day Low]])-1</f>
        <v>8.9141004862236528E-3</v>
      </c>
      <c r="AD722" s="1">
        <f>(Table2[[#This Row],[Day High]]/Table2[[#This Row],[Close Price]])-1</f>
        <v>1.5261044176706928E-2</v>
      </c>
      <c r="AE722" s="1">
        <f>(Table2[[#This Row],[Close Price]]/Table2[[#This Row],[Current Week Low]])-1</f>
        <v>2.3007395234182271E-2</v>
      </c>
      <c r="AF722" s="1">
        <f>(Table2[[#This Row],[Current Week High]]/Table2[[#This Row],[Close Price]])-1</f>
        <v>1.6064257028112428E-2</v>
      </c>
      <c r="AG722" s="1">
        <f>(Table2[[#This Row],[Close Price]]/Table2[[#This Row],[Current Month Low]])-1</f>
        <v>2.3007395234182271E-2</v>
      </c>
      <c r="AH722" s="1">
        <f>(Table2[[#This Row],[Current Month High]]/Table2[[#This Row],[Close Price]])-1</f>
        <v>0.25301204819277112</v>
      </c>
      <c r="AI722">
        <v>109.236947791164</v>
      </c>
      <c r="AJ722">
        <v>2.30073952341822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</v>
      </c>
      <c r="AM722" t="s">
        <v>3146</v>
      </c>
      <c r="AN722">
        <v>-12.63</v>
      </c>
      <c r="AO722" t="s">
        <v>3146</v>
      </c>
      <c r="AP722">
        <v>-2.180286489832E-2</v>
      </c>
      <c r="AQ722">
        <f>(Table2[[#This Row],[Sharpe Ratio]]-AVERAGE(Table2[Sharpe Ratio]))/_xlfn.STDEV.P(Table2[Sharpe Ratio])</f>
        <v>-0.93485848301892782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713</v>
      </c>
      <c r="AT722">
        <f>_xlfn.RANK.AVG(Table2[[#This Row],[6M Return vs Nifty Z-Score]],Table2[6M Return vs Nifty Z-Score])</f>
        <v>708</v>
      </c>
      <c r="AU722">
        <f>_xlfn.RANK.AVG(Table2[[#This Row],[Sharpe Ratio Z-Score]],Table2[Sharpe Ratio Z-Score])</f>
        <v>603</v>
      </c>
      <c r="AV722">
        <f>(Table2[[#This Row],[Rank 1Y]]+Table2[[#This Row],[Rank 6M]]+Table2[[#This Row],[Rank Sharpe]])/3</f>
        <v>674.66666666666663</v>
      </c>
    </row>
    <row r="723" spans="1:48" x14ac:dyDescent="0.3">
      <c r="A723" t="s">
        <v>405</v>
      </c>
      <c r="B723" t="s">
        <v>406</v>
      </c>
      <c r="C723" t="s">
        <v>3102</v>
      </c>
      <c r="D723" t="s">
        <v>27</v>
      </c>
      <c r="E723">
        <v>55481.054045440003</v>
      </c>
      <c r="F723">
        <v>7.96</v>
      </c>
      <c r="G723">
        <v>-60.127271028107899</v>
      </c>
      <c r="H723">
        <f>(Table2[[#This Row],[1Y Return vs Nifty]]-AVERAGE(Table2[1Y Return vs Nifty]))/_xlfn.STDEV.P(Table2[1Y Return vs Nifty])</f>
        <v>-1.4044416858295197</v>
      </c>
      <c r="I723">
        <v>-15.776396900934399</v>
      </c>
      <c r="J723">
        <f>(Table2[[#This Row],[1M Return vs Nifty]]-AVERAGE(Table2[1M Return vs Nifty]))/_xlfn.STDEV.P(Table2[1M Return vs Nifty])</f>
        <v>-1.6292587520155088</v>
      </c>
      <c r="K723">
        <v>-48.870742282486503</v>
      </c>
      <c r="L723">
        <f>(Table2[[#This Row],[6M Return vs Nifty]]-AVERAGE(Table2[6M Return vs Nifty]))/_xlfn.STDEV.P(Table2[6M Return vs Nifty])</f>
        <v>-1.8319929635024303</v>
      </c>
      <c r="M723">
        <v>-3.7125026576951501</v>
      </c>
      <c r="N723">
        <f>(Table2[[#This Row],[1W Return vs Nifty]]-AVERAGE(Table2[1W Return vs Nifty]))/_xlfn.STDEV.P(Table2[1W Return vs Nifty])</f>
        <v>0.15242736702702167</v>
      </c>
      <c r="O723">
        <v>9.09</v>
      </c>
      <c r="P723">
        <v>11.034788625864801</v>
      </c>
      <c r="Q723">
        <v>13.086274821231299</v>
      </c>
      <c r="R723">
        <v>31.023078485018999</v>
      </c>
      <c r="S723" s="1">
        <f>(Table2[[#This Row],[Close Price]]-Table2[[#This Row],[20D EMA]])/Table2[[#This Row],[20D EMA]]</f>
        <v>-0.1243124312431243</v>
      </c>
      <c r="T723" s="1">
        <f>(Table2[[#This Row],[Close Price]]-Table2[[#This Row],[50D EMA]])/Table2[[#This Row],[50D EMA]]</f>
        <v>-0.27864499539734755</v>
      </c>
      <c r="U723" s="1">
        <f>(Table2[[#This Row],[Close Price]]-Table2[[#This Row],[200D EMA]])/Table2[[#This Row],[200D EMA]]</f>
        <v>-0.39172911246784925</v>
      </c>
      <c r="V723">
        <v>0.76541315059516901</v>
      </c>
      <c r="W723">
        <v>7.88</v>
      </c>
      <c r="X723">
        <v>8.39</v>
      </c>
      <c r="Y723">
        <v>7.58</v>
      </c>
      <c r="Z723">
        <v>8.42</v>
      </c>
      <c r="AA723">
        <v>7.58</v>
      </c>
      <c r="AB723">
        <v>10.53</v>
      </c>
      <c r="AC723" s="1">
        <f>(Table2[[#This Row],[Close Price]]/Table2[[#This Row],[Day Low]])-1</f>
        <v>1.0152284263959421E-2</v>
      </c>
      <c r="AD723" s="1">
        <f>(Table2[[#This Row],[Day High]]/Table2[[#This Row],[Close Price]])-1</f>
        <v>5.4020100502512713E-2</v>
      </c>
      <c r="AE723" s="1">
        <f>(Table2[[#This Row],[Close Price]]/Table2[[#This Row],[Current Week Low]])-1</f>
        <v>5.0131926121371961E-2</v>
      </c>
      <c r="AF723" s="1">
        <f>(Table2[[#This Row],[Current Week High]]/Table2[[#This Row],[Close Price]])-1</f>
        <v>5.7788944723618174E-2</v>
      </c>
      <c r="AG723" s="1">
        <f>(Table2[[#This Row],[Close Price]]/Table2[[#This Row],[Current Month Low]])-1</f>
        <v>5.0131926121371961E-2</v>
      </c>
      <c r="AH723" s="1">
        <f>(Table2[[#This Row],[Current Month High]]/Table2[[#This Row],[Close Price]])-1</f>
        <v>0.32286432160804002</v>
      </c>
      <c r="AI723">
        <v>140.95477386934601</v>
      </c>
      <c r="AJ723">
        <v>5.0131926121371899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-0.53</v>
      </c>
      <c r="AM723" t="s">
        <v>3146</v>
      </c>
      <c r="AN723">
        <v>-13.29</v>
      </c>
      <c r="AO723" t="s">
        <v>3146</v>
      </c>
      <c r="AP723">
        <v>-1.2591531082285E-2</v>
      </c>
      <c r="AQ723">
        <f>(Table2[[#This Row],[Sharpe Ratio]]-AVERAGE(Table2[Sharpe Ratio]))/_xlfn.STDEV.P(Table2[Sharpe Ratio])</f>
        <v>-0.82537513502793614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727</v>
      </c>
      <c r="AU723">
        <f>_xlfn.RANK.AVG(Table2[[#This Row],[Sharpe Ratio Z-Score]],Table2[Sharpe Ratio Z-Score])</f>
        <v>582</v>
      </c>
      <c r="AV723">
        <f>(Table2[[#This Row],[Rank 1Y]]+Table2[[#This Row],[Rank 6M]]+Table2[[#This Row],[Rank Sharpe]])/3</f>
        <v>676.66666666666663</v>
      </c>
    </row>
    <row r="724" spans="1:48" x14ac:dyDescent="0.3">
      <c r="A724" t="s">
        <v>682</v>
      </c>
      <c r="B724" t="s">
        <v>683</v>
      </c>
      <c r="C724" t="s">
        <v>3110</v>
      </c>
      <c r="D724" t="s">
        <v>449</v>
      </c>
      <c r="E724">
        <v>26227.928888400002</v>
      </c>
      <c r="F724">
        <v>354</v>
      </c>
      <c r="G724">
        <v>-44.19782829383</v>
      </c>
      <c r="H724">
        <f>(Table2[[#This Row],[1Y Return vs Nifty]]-AVERAGE(Table2[1Y Return vs Nifty]))/_xlfn.STDEV.P(Table2[1Y Return vs Nifty])</f>
        <v>-1.1208373059903247</v>
      </c>
      <c r="I724">
        <v>-10.4874464508993</v>
      </c>
      <c r="J724">
        <f>(Table2[[#This Row],[1M Return vs Nifty]]-AVERAGE(Table2[1M Return vs Nifty]))/_xlfn.STDEV.P(Table2[1M Return vs Nifty])</f>
        <v>-1.0178246015420163</v>
      </c>
      <c r="K724">
        <v>-29.412445234042899</v>
      </c>
      <c r="L724">
        <f>(Table2[[#This Row],[6M Return vs Nifty]]-AVERAGE(Table2[6M Return vs Nifty]))/_xlfn.STDEV.P(Table2[6M Return vs Nifty])</f>
        <v>-1.1302351263554216</v>
      </c>
      <c r="M724">
        <v>-7.7025428789541301</v>
      </c>
      <c r="N724">
        <f>(Table2[[#This Row],[1W Return vs Nifty]]-AVERAGE(Table2[1W Return vs Nifty]))/_xlfn.STDEV.P(Table2[1W Return vs Nifty])</f>
        <v>-0.71610227719322062</v>
      </c>
      <c r="O724">
        <v>389.43</v>
      </c>
      <c r="P724">
        <v>403.24613521706101</v>
      </c>
      <c r="Q724">
        <v>413.12535717565299</v>
      </c>
      <c r="R724">
        <v>9.7442840731207099</v>
      </c>
      <c r="S724" s="1">
        <f>(Table2[[#This Row],[Close Price]]-Table2[[#This Row],[20D EMA]])/Table2[[#This Row],[20D EMA]]</f>
        <v>-9.0979123334103712E-2</v>
      </c>
      <c r="T724" s="1">
        <f>(Table2[[#This Row],[Close Price]]-Table2[[#This Row],[50D EMA]])/Table2[[#This Row],[50D EMA]]</f>
        <v>-0.12212425840250793</v>
      </c>
      <c r="U724" s="1">
        <f>(Table2[[#This Row],[Close Price]]-Table2[[#This Row],[200D EMA]])/Table2[[#This Row],[200D EMA]]</f>
        <v>-0.14311723100190635</v>
      </c>
      <c r="V724">
        <v>0.49881137345653798</v>
      </c>
      <c r="W724">
        <v>350.15</v>
      </c>
      <c r="X724">
        <v>359.9</v>
      </c>
      <c r="Y724">
        <v>350.15</v>
      </c>
      <c r="Z724">
        <v>362.95</v>
      </c>
      <c r="AA724">
        <v>350.15</v>
      </c>
      <c r="AB724">
        <v>428.45</v>
      </c>
      <c r="AC724" s="1">
        <f>(Table2[[#This Row],[Close Price]]/Table2[[#This Row],[Day Low]])-1</f>
        <v>1.0995287733828407E-2</v>
      </c>
      <c r="AD724" s="1">
        <f>(Table2[[#This Row],[Day High]]/Table2[[#This Row],[Close Price]])-1</f>
        <v>1.6666666666666607E-2</v>
      </c>
      <c r="AE724" s="1">
        <f>(Table2[[#This Row],[Close Price]]/Table2[[#This Row],[Current Week Low]])-1</f>
        <v>1.0995287733828407E-2</v>
      </c>
      <c r="AF724" s="1">
        <f>(Table2[[#This Row],[Current Week High]]/Table2[[#This Row],[Close Price]])-1</f>
        <v>2.528248587570614E-2</v>
      </c>
      <c r="AG724" s="1">
        <f>(Table2[[#This Row],[Close Price]]/Table2[[#This Row],[Current Month Low]])-1</f>
        <v>1.0995287733828407E-2</v>
      </c>
      <c r="AH724" s="1">
        <f>(Table2[[#This Row],[Current Month High]]/Table2[[#This Row],[Close Price]])-1</f>
        <v>0.21031073446327686</v>
      </c>
      <c r="AI724">
        <v>37.853107344632697</v>
      </c>
      <c r="AJ724">
        <v>1.0995287733828401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-7.0000000000000007E-2</v>
      </c>
      <c r="AM724" t="s">
        <v>3146</v>
      </c>
      <c r="AN724">
        <v>-13.9</v>
      </c>
      <c r="AO724" t="s">
        <v>3146</v>
      </c>
      <c r="AP724">
        <v>-8.6352306964807002E-2</v>
      </c>
      <c r="AQ724">
        <f>(Table2[[#This Row],[Sharpe Ratio]]-AVERAGE(Table2[Sharpe Ratio]))/_xlfn.STDEV.P(Table2[Sharpe Ratio])</f>
        <v>-1.702075171669081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679</v>
      </c>
      <c r="AT724">
        <f>_xlfn.RANK.AVG(Table2[[#This Row],[6M Return vs Nifty Z-Score]],Table2[6M Return vs Nifty Z-Score])</f>
        <v>665</v>
      </c>
      <c r="AU724">
        <f>_xlfn.RANK.AVG(Table2[[#This Row],[Sharpe Ratio Z-Score]],Table2[Sharpe Ratio Z-Score])</f>
        <v>699</v>
      </c>
      <c r="AV724">
        <f>(Table2[[#This Row],[Rank 1Y]]+Table2[[#This Row],[Rank 6M]]+Table2[[#This Row],[Rank Sharpe]])/3</f>
        <v>681</v>
      </c>
    </row>
    <row r="725" spans="1:48" x14ac:dyDescent="0.3">
      <c r="A725" t="s">
        <v>1604</v>
      </c>
      <c r="B725" t="s">
        <v>1605</v>
      </c>
      <c r="C725" t="s">
        <v>3102</v>
      </c>
      <c r="D725" t="s">
        <v>750</v>
      </c>
      <c r="E725">
        <v>5592.5308366199997</v>
      </c>
      <c r="F725">
        <v>114.66</v>
      </c>
      <c r="G725">
        <v>-45.964242652525101</v>
      </c>
      <c r="H725">
        <f>(Table2[[#This Row],[1Y Return vs Nifty]]-AVERAGE(Table2[1Y Return vs Nifty]))/_xlfn.STDEV.P(Table2[1Y Return vs Nifty])</f>
        <v>-1.1522861681441008</v>
      </c>
      <c r="I725">
        <v>-0.94413970427045502</v>
      </c>
      <c r="J725">
        <f>(Table2[[#This Row],[1M Return vs Nifty]]-AVERAGE(Table2[1M Return vs Nifty]))/_xlfn.STDEV.P(Table2[1M Return vs Nifty])</f>
        <v>8.5438457633407905E-2</v>
      </c>
      <c r="K725">
        <v>-25.4448292520504</v>
      </c>
      <c r="L725">
        <f>(Table2[[#This Row],[6M Return vs Nifty]]-AVERAGE(Table2[6M Return vs Nifty]))/_xlfn.STDEV.P(Table2[6M Return vs Nifty])</f>
        <v>-0.98714420718499674</v>
      </c>
      <c r="M725">
        <v>-3.5919089961034101</v>
      </c>
      <c r="N725">
        <f>(Table2[[#This Row],[1W Return vs Nifty]]-AVERAGE(Table2[1W Return vs Nifty]))/_xlfn.STDEV.P(Table2[1W Return vs Nifty])</f>
        <v>0.17867752095766096</v>
      </c>
      <c r="O725">
        <v>120.33</v>
      </c>
      <c r="P725">
        <v>125.391146758286</v>
      </c>
      <c r="Q725">
        <v>134.12479034957099</v>
      </c>
      <c r="R725">
        <v>36.694099459196103</v>
      </c>
      <c r="S725" s="1">
        <f>(Table2[[#This Row],[Close Price]]-Table2[[#This Row],[20D EMA]])/Table2[[#This Row],[20D EMA]]</f>
        <v>-4.7120418848167554E-2</v>
      </c>
      <c r="T725" s="1">
        <f>(Table2[[#This Row],[Close Price]]-Table2[[#This Row],[50D EMA]])/Table2[[#This Row],[50D EMA]]</f>
        <v>-8.5581375046933889E-2</v>
      </c>
      <c r="U725" s="1">
        <f>(Table2[[#This Row],[Close Price]]-Table2[[#This Row],[200D EMA]])/Table2[[#This Row],[200D EMA]]</f>
        <v>-0.14512447921700145</v>
      </c>
      <c r="V725">
        <v>0.75683521063926096</v>
      </c>
      <c r="W725">
        <v>114.11</v>
      </c>
      <c r="X725">
        <v>118.39</v>
      </c>
      <c r="Y725">
        <v>113.55</v>
      </c>
      <c r="Z725">
        <v>118.39</v>
      </c>
      <c r="AA725">
        <v>112.4</v>
      </c>
      <c r="AB725">
        <v>128.30000000000001</v>
      </c>
      <c r="AC725" s="1">
        <f>(Table2[[#This Row],[Close Price]]/Table2[[#This Row],[Day Low]])-1</f>
        <v>4.8199106125668134E-3</v>
      </c>
      <c r="AD725" s="1">
        <f>(Table2[[#This Row],[Day High]]/Table2[[#This Row],[Close Price]])-1</f>
        <v>3.2530961102389622E-2</v>
      </c>
      <c r="AE725" s="1">
        <f>(Table2[[#This Row],[Close Price]]/Table2[[#This Row],[Current Week Low]])-1</f>
        <v>9.7754293262879433E-3</v>
      </c>
      <c r="AF725" s="1">
        <f>(Table2[[#This Row],[Current Week High]]/Table2[[#This Row],[Close Price]])-1</f>
        <v>3.2530961102389622E-2</v>
      </c>
      <c r="AG725" s="1">
        <f>(Table2[[#This Row],[Close Price]]/Table2[[#This Row],[Current Month Low]])-1</f>
        <v>2.0106761565836129E-2</v>
      </c>
      <c r="AH725" s="1">
        <f>(Table2[[#This Row],[Current Month High]]/Table2[[#This Row],[Close Price]])-1</f>
        <v>0.1189604046746906</v>
      </c>
      <c r="AI725">
        <v>42.072213500784898</v>
      </c>
      <c r="AJ725">
        <v>4.7123287671232799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-0.17</v>
      </c>
      <c r="AM725" t="s">
        <v>3146</v>
      </c>
      <c r="AN725">
        <v>-4.97</v>
      </c>
      <c r="AO725" t="s">
        <v>3146</v>
      </c>
      <c r="AP725">
        <v>-0.108885952189871</v>
      </c>
      <c r="AQ725">
        <f>(Table2[[#This Row],[Sharpe Ratio]]-AVERAGE(Table2[Sharpe Ratio]))/_xlfn.STDEV.P(Table2[Sharpe Ratio])</f>
        <v>-1.9699038022401059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685</v>
      </c>
      <c r="AT725">
        <f>_xlfn.RANK.AVG(Table2[[#This Row],[6M Return vs Nifty Z-Score]],Table2[6M Return vs Nifty Z-Score])</f>
        <v>642</v>
      </c>
      <c r="AU725">
        <f>_xlfn.RANK.AVG(Table2[[#This Row],[Sharpe Ratio Z-Score]],Table2[Sharpe Ratio Z-Score])</f>
        <v>717</v>
      </c>
      <c r="AV725">
        <f>(Table2[[#This Row],[Rank 1Y]]+Table2[[#This Row],[Rank 6M]]+Table2[[#This Row],[Rank Sharpe]])/3</f>
        <v>681.33333333333337</v>
      </c>
    </row>
    <row r="726" spans="1:48" x14ac:dyDescent="0.3">
      <c r="A726" t="s">
        <v>2372</v>
      </c>
      <c r="B726" t="s">
        <v>2373</v>
      </c>
      <c r="C726" t="s">
        <v>3115</v>
      </c>
      <c r="D726" t="s">
        <v>422</v>
      </c>
      <c r="E726">
        <v>2107.0315423679999</v>
      </c>
      <c r="F726">
        <v>182.96</v>
      </c>
      <c r="G726">
        <v>-62.569403752309299</v>
      </c>
      <c r="H726">
        <f>(Table2[[#This Row],[1Y Return vs Nifty]]-AVERAGE(Table2[1Y Return vs Nifty]))/_xlfn.STDEV.P(Table2[1Y Return vs Nifty])</f>
        <v>-1.4479208927475222</v>
      </c>
      <c r="I726">
        <v>-5.3578932596424904</v>
      </c>
      <c r="J726">
        <f>(Table2[[#This Row],[1M Return vs Nifty]]-AVERAGE(Table2[1M Return vs Nifty]))/_xlfn.STDEV.P(Table2[1M Return vs Nifty])</f>
        <v>-0.4248177228740781</v>
      </c>
      <c r="K726">
        <v>-32.261680520706598</v>
      </c>
      <c r="L726">
        <f>(Table2[[#This Row],[6M Return vs Nifty]]-AVERAGE(Table2[6M Return vs Nifty]))/_xlfn.STDEV.P(Table2[6M Return vs Nifty])</f>
        <v>-1.232991970251583</v>
      </c>
      <c r="M726">
        <v>-7.3240383864631804</v>
      </c>
      <c r="N726">
        <f>(Table2[[#This Row],[1W Return vs Nifty]]-AVERAGE(Table2[1W Return vs Nifty]))/_xlfn.STDEV.P(Table2[1W Return vs Nifty])</f>
        <v>-0.6337115357547296</v>
      </c>
      <c r="O726">
        <v>195.62</v>
      </c>
      <c r="P726">
        <v>204.69763997565499</v>
      </c>
      <c r="Q726">
        <v>236.611404995409</v>
      </c>
      <c r="R726">
        <v>28.247996674345799</v>
      </c>
      <c r="S726" s="1">
        <f>(Table2[[#This Row],[Close Price]]-Table2[[#This Row],[20D EMA]])/Table2[[#This Row],[20D EMA]]</f>
        <v>-6.4717309068602374E-2</v>
      </c>
      <c r="T726" s="1">
        <f>(Table2[[#This Row],[Close Price]]-Table2[[#This Row],[50D EMA]])/Table2[[#This Row],[50D EMA]]</f>
        <v>-0.10619389641346269</v>
      </c>
      <c r="U726" s="1">
        <f>(Table2[[#This Row],[Close Price]]-Table2[[#This Row],[200D EMA]])/Table2[[#This Row],[200D EMA]]</f>
        <v>-0.22674902334674019</v>
      </c>
      <c r="V726">
        <v>0.49854817493575698</v>
      </c>
      <c r="W726">
        <v>180.4</v>
      </c>
      <c r="X726">
        <v>184.45</v>
      </c>
      <c r="Y726">
        <v>178</v>
      </c>
      <c r="Z726">
        <v>184.45</v>
      </c>
      <c r="AA726">
        <v>173.5</v>
      </c>
      <c r="AB726">
        <v>210.51</v>
      </c>
      <c r="AC726" s="1">
        <f>(Table2[[#This Row],[Close Price]]/Table2[[#This Row],[Day Low]])-1</f>
        <v>1.4190687361419041E-2</v>
      </c>
      <c r="AD726" s="1">
        <f>(Table2[[#This Row],[Day High]]/Table2[[#This Row],[Close Price]])-1</f>
        <v>8.1438565806732921E-3</v>
      </c>
      <c r="AE726" s="1">
        <f>(Table2[[#This Row],[Close Price]]/Table2[[#This Row],[Current Week Low]])-1</f>
        <v>2.7865168539325857E-2</v>
      </c>
      <c r="AF726" s="1">
        <f>(Table2[[#This Row],[Current Week High]]/Table2[[#This Row],[Close Price]])-1</f>
        <v>8.1438565806732921E-3</v>
      </c>
      <c r="AG726" s="1">
        <f>(Table2[[#This Row],[Close Price]]/Table2[[#This Row],[Current Month Low]])-1</f>
        <v>5.4524495677233498E-2</v>
      </c>
      <c r="AH726" s="1">
        <f>(Table2[[#This Row],[Current Month High]]/Table2[[#This Row],[Close Price]])-1</f>
        <v>0.15057936160909469</v>
      </c>
      <c r="AI726">
        <v>135.980542195015</v>
      </c>
      <c r="AJ726">
        <v>5.4524495677233498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3146</v>
      </c>
      <c r="AN726">
        <v>-9.93</v>
      </c>
      <c r="AO726" t="s">
        <v>3146</v>
      </c>
      <c r="AP726">
        <v>-5.9213185835767998E-2</v>
      </c>
      <c r="AQ726">
        <f>(Table2[[#This Row],[Sharpe Ratio]]-AVERAGE(Table2[Sharpe Ratio]))/_xlfn.STDEV.P(Table2[Sharpe Ratio])</f>
        <v>-1.3795071373234062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723</v>
      </c>
      <c r="AT726">
        <f>_xlfn.RANK.AVG(Table2[[#This Row],[6M Return vs Nifty Z-Score]],Table2[6M Return vs Nifty Z-Score])</f>
        <v>686</v>
      </c>
      <c r="AU726">
        <f>_xlfn.RANK.AVG(Table2[[#This Row],[Sharpe Ratio Z-Score]],Table2[Sharpe Ratio Z-Score])</f>
        <v>673</v>
      </c>
      <c r="AV726">
        <f>(Table2[[#This Row],[Rank 1Y]]+Table2[[#This Row],[Rank 6M]]+Table2[[#This Row],[Rank Sharpe]])/3</f>
        <v>694</v>
      </c>
    </row>
    <row r="727" spans="1:48" x14ac:dyDescent="0.3">
      <c r="A727" t="s">
        <v>329</v>
      </c>
      <c r="B727" t="s">
        <v>330</v>
      </c>
      <c r="C727" t="s">
        <v>3101</v>
      </c>
      <c r="D727" t="s">
        <v>24</v>
      </c>
      <c r="E727">
        <v>80871.167430720001</v>
      </c>
      <c r="F727">
        <v>1038.1500000000001</v>
      </c>
      <c r="G727">
        <v>-57.085768337830501</v>
      </c>
      <c r="H727">
        <f>(Table2[[#This Row],[1Y Return vs Nifty]]-AVERAGE(Table2[1Y Return vs Nifty]))/_xlfn.STDEV.P(Table2[1Y Return vs Nifty])</f>
        <v>-1.350291424665693</v>
      </c>
      <c r="I727">
        <v>-21.558172229345899</v>
      </c>
      <c r="J727">
        <f>(Table2[[#This Row],[1M Return vs Nifty]]-AVERAGE(Table2[1M Return vs Nifty]))/_xlfn.STDEV.P(Table2[1M Return vs Nifty])</f>
        <v>-2.2976663915940616</v>
      </c>
      <c r="K727">
        <v>-38.249570125846503</v>
      </c>
      <c r="L727">
        <f>(Table2[[#This Row],[6M Return vs Nifty]]-AVERAGE(Table2[6M Return vs Nifty]))/_xlfn.STDEV.P(Table2[6M Return vs Nifty])</f>
        <v>-1.4489434714500982</v>
      </c>
      <c r="M727">
        <v>-19.379479221235101</v>
      </c>
      <c r="N727">
        <f>(Table2[[#This Row],[1W Return vs Nifty]]-AVERAGE(Table2[1W Return vs Nifty]))/_xlfn.STDEV.P(Table2[1W Return vs Nifty])</f>
        <v>-3.2578724861520847</v>
      </c>
      <c r="O727">
        <v>1270.3699999999999</v>
      </c>
      <c r="P727">
        <v>1347.8085781408299</v>
      </c>
      <c r="Q727">
        <v>1415.6686119635699</v>
      </c>
      <c r="R727">
        <v>9.4179146664906597</v>
      </c>
      <c r="S727" s="1">
        <f>(Table2[[#This Row],[Close Price]]-Table2[[#This Row],[20D EMA]])/Table2[[#This Row],[20D EMA]]</f>
        <v>-0.18279713784173102</v>
      </c>
      <c r="T727" s="1">
        <f>(Table2[[#This Row],[Close Price]]-Table2[[#This Row],[50D EMA]])/Table2[[#This Row],[50D EMA]]</f>
        <v>-0.22974967155052059</v>
      </c>
      <c r="U727" s="1">
        <f>(Table2[[#This Row],[Close Price]]-Table2[[#This Row],[200D EMA]])/Table2[[#This Row],[200D EMA]]</f>
        <v>-0.26667159868716839</v>
      </c>
      <c r="V727">
        <v>2.06588474051027</v>
      </c>
      <c r="W727">
        <v>1018.1</v>
      </c>
      <c r="X727">
        <v>1058.8</v>
      </c>
      <c r="Y727">
        <v>1018.1</v>
      </c>
      <c r="Z727">
        <v>1084.6500000000001</v>
      </c>
      <c r="AA727">
        <v>1018.1</v>
      </c>
      <c r="AB727">
        <v>1450.3</v>
      </c>
      <c r="AC727" s="1">
        <f>(Table2[[#This Row],[Close Price]]/Table2[[#This Row],[Day Low]])-1</f>
        <v>1.9693546802868056E-2</v>
      </c>
      <c r="AD727" s="1">
        <f>(Table2[[#This Row],[Day High]]/Table2[[#This Row],[Close Price]])-1</f>
        <v>1.9891152530944423E-2</v>
      </c>
      <c r="AE727" s="1">
        <f>(Table2[[#This Row],[Close Price]]/Table2[[#This Row],[Current Week Low]])-1</f>
        <v>1.9693546802868056E-2</v>
      </c>
      <c r="AF727" s="1">
        <f>(Table2[[#This Row],[Current Week High]]/Table2[[#This Row],[Close Price]])-1</f>
        <v>4.4791215142320429E-2</v>
      </c>
      <c r="AG727" s="1">
        <f>(Table2[[#This Row],[Close Price]]/Table2[[#This Row],[Current Month Low]])-1</f>
        <v>1.9693546802868056E-2</v>
      </c>
      <c r="AH727" s="1">
        <f>(Table2[[#This Row],[Current Month High]]/Table2[[#This Row],[Close Price]])-1</f>
        <v>0.39700428647112629</v>
      </c>
      <c r="AI727">
        <v>63.223040986369902</v>
      </c>
      <c r="AJ727">
        <v>1.9693546802868001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3146</v>
      </c>
      <c r="AN727">
        <v>-22.96</v>
      </c>
      <c r="AO727" t="s">
        <v>3146</v>
      </c>
      <c r="AP727">
        <v>-5.1457539007241003E-2</v>
      </c>
      <c r="AQ727">
        <f>(Table2[[#This Row],[Sharpe Ratio]]-AVERAGE(Table2[Sharpe Ratio]))/_xlfn.STDEV.P(Table2[Sharpe Ratio])</f>
        <v>-1.287325679395487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718</v>
      </c>
      <c r="AT727">
        <f>_xlfn.RANK.AVG(Table2[[#This Row],[6M Return vs Nifty Z-Score]],Table2[6M Return vs Nifty Z-Score])</f>
        <v>707</v>
      </c>
      <c r="AU727">
        <f>_xlfn.RANK.AVG(Table2[[#This Row],[Sharpe Ratio Z-Score]],Table2[Sharpe Ratio Z-Score])</f>
        <v>660</v>
      </c>
      <c r="AV727">
        <f>(Table2[[#This Row],[Rank 1Y]]+Table2[[#This Row],[Rank 6M]]+Table2[[#This Row],[Rank Sharpe]])/3</f>
        <v>695</v>
      </c>
    </row>
    <row r="728" spans="1:48" x14ac:dyDescent="0.3">
      <c r="A728" t="s">
        <v>2145</v>
      </c>
      <c r="B728" t="s">
        <v>2146</v>
      </c>
      <c r="C728" t="s">
        <v>3101</v>
      </c>
      <c r="D728" t="s">
        <v>54</v>
      </c>
      <c r="E728">
        <v>2710.6650491599999</v>
      </c>
      <c r="F728">
        <v>380.15</v>
      </c>
      <c r="G728">
        <v>-86.809150469493304</v>
      </c>
      <c r="H728">
        <f>(Table2[[#This Row],[1Y Return vs Nifty]]-AVERAGE(Table2[1Y Return vs Nifty]))/_xlfn.STDEV.P(Table2[1Y Return vs Nifty])</f>
        <v>-1.8794801412322908</v>
      </c>
      <c r="I728">
        <v>-16.409870174444901</v>
      </c>
      <c r="J728">
        <f>(Table2[[#This Row],[1M Return vs Nifty]]-AVERAGE(Table2[1M Return vs Nifty]))/_xlfn.STDEV.P(Table2[1M Return vs Nifty])</f>
        <v>-1.7024920327005237</v>
      </c>
      <c r="K728">
        <v>-64.812268262189406</v>
      </c>
      <c r="L728">
        <f>(Table2[[#This Row],[6M Return vs Nifty]]-AVERAGE(Table2[6M Return vs Nifty]))/_xlfn.STDEV.P(Table2[6M Return vs Nifty])</f>
        <v>-2.4069194724609297</v>
      </c>
      <c r="M728">
        <v>-4.8149181666041896</v>
      </c>
      <c r="N728">
        <f>(Table2[[#This Row],[1W Return vs Nifty]]-AVERAGE(Table2[1W Return vs Nifty]))/_xlfn.STDEV.P(Table2[1W Return vs Nifty])</f>
        <v>-8.7540276565686512E-2</v>
      </c>
      <c r="O728">
        <v>498.35</v>
      </c>
      <c r="P728">
        <v>557.72403891474005</v>
      </c>
      <c r="Q728">
        <v>704.21736472763405</v>
      </c>
      <c r="R728">
        <v>7.2714540297262902</v>
      </c>
      <c r="S728" s="1">
        <f>(Table2[[#This Row],[Close Price]]-Table2[[#This Row],[20D EMA]])/Table2[[#This Row],[20D EMA]]</f>
        <v>-0.23718270291963486</v>
      </c>
      <c r="T728" s="1">
        <f>(Table2[[#This Row],[Close Price]]-Table2[[#This Row],[50D EMA]])/Table2[[#This Row],[50D EMA]]</f>
        <v>-0.3183905059216679</v>
      </c>
      <c r="U728" s="1">
        <f>(Table2[[#This Row],[Close Price]]-Table2[[#This Row],[200D EMA]])/Table2[[#This Row],[200D EMA]]</f>
        <v>-0.46018087732467611</v>
      </c>
      <c r="V728">
        <v>1.8779137965025801</v>
      </c>
      <c r="W728">
        <v>375</v>
      </c>
      <c r="X728">
        <v>418.95</v>
      </c>
      <c r="Y728">
        <v>375</v>
      </c>
      <c r="Z728">
        <v>463.7</v>
      </c>
      <c r="AA728">
        <v>375</v>
      </c>
      <c r="AB728">
        <v>590.70000000000005</v>
      </c>
      <c r="AC728" s="1">
        <f>(Table2[[#This Row],[Close Price]]/Table2[[#This Row],[Day Low]])-1</f>
        <v>1.3733333333333375E-2</v>
      </c>
      <c r="AD728" s="1">
        <f>(Table2[[#This Row],[Day High]]/Table2[[#This Row],[Close Price]])-1</f>
        <v>0.1020649743522295</v>
      </c>
      <c r="AE728" s="1">
        <f>(Table2[[#This Row],[Close Price]]/Table2[[#This Row],[Current Week Low]])-1</f>
        <v>1.3733333333333375E-2</v>
      </c>
      <c r="AF728" s="1">
        <f>(Table2[[#This Row],[Current Week High]]/Table2[[#This Row],[Close Price]])-1</f>
        <v>0.21978166513218467</v>
      </c>
      <c r="AG728" s="1">
        <f>(Table2[[#This Row],[Close Price]]/Table2[[#This Row],[Current Month Low]])-1</f>
        <v>1.3733333333333375E-2</v>
      </c>
      <c r="AH728" s="1">
        <f>(Table2[[#This Row],[Current Month High]]/Table2[[#This Row],[Close Price]])-1</f>
        <v>0.55386031829540983</v>
      </c>
      <c r="AI728">
        <v>227.02880441930799</v>
      </c>
      <c r="AJ728">
        <v>1.37333333333333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-0.4</v>
      </c>
      <c r="AM728" t="s">
        <v>3146</v>
      </c>
      <c r="AN728">
        <v>-29.36</v>
      </c>
      <c r="AO728" t="s">
        <v>3146</v>
      </c>
      <c r="AP728">
        <v>-4.2691488710444002E-2</v>
      </c>
      <c r="AQ728">
        <f>(Table2[[#This Row],[Sharpe Ratio]]-AVERAGE(Table2[Sharpe Ratio]))/_xlfn.STDEV.P(Table2[Sharpe Ratio])</f>
        <v>-1.1831348472838483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730</v>
      </c>
      <c r="AT728">
        <f>_xlfn.RANK.AVG(Table2[[#This Row],[6M Return vs Nifty Z-Score]],Table2[6M Return vs Nifty Z-Score])</f>
        <v>730</v>
      </c>
      <c r="AU728">
        <f>_xlfn.RANK.AVG(Table2[[#This Row],[Sharpe Ratio Z-Score]],Table2[Sharpe Ratio Z-Score])</f>
        <v>647</v>
      </c>
      <c r="AV728">
        <f>(Table2[[#This Row],[Rank 1Y]]+Table2[[#This Row],[Rank 6M]]+Table2[[#This Row],[Rank Sharpe]])/3</f>
        <v>702.33333333333337</v>
      </c>
    </row>
    <row r="729" spans="1:48" x14ac:dyDescent="0.3">
      <c r="A729" t="s">
        <v>1090</v>
      </c>
      <c r="B729" t="s">
        <v>1091</v>
      </c>
      <c r="C729" t="s">
        <v>3117</v>
      </c>
      <c r="D729" t="s">
        <v>628</v>
      </c>
      <c r="E729">
        <v>11450.352005819999</v>
      </c>
      <c r="F729">
        <v>119.21</v>
      </c>
      <c r="G729">
        <v>-80.874125801683306</v>
      </c>
      <c r="H729">
        <f>(Table2[[#This Row],[1Y Return vs Nifty]]-AVERAGE(Table2[1Y Return vs Nifty]))/_xlfn.STDEV.P(Table2[1Y Return vs Nifty])</f>
        <v>-1.7738142357563524</v>
      </c>
      <c r="I729">
        <v>-5.0863863465170898</v>
      </c>
      <c r="J729">
        <f>(Table2[[#This Row],[1M Return vs Nifty]]-AVERAGE(Table2[1M Return vs Nifty]))/_xlfn.STDEV.P(Table2[1M Return vs Nifty])</f>
        <v>-0.39342990777866382</v>
      </c>
      <c r="K729">
        <v>-28.206950660119901</v>
      </c>
      <c r="L729">
        <f>(Table2[[#This Row],[6M Return vs Nifty]]-AVERAGE(Table2[6M Return vs Nifty]))/_xlfn.STDEV.P(Table2[6M Return vs Nifty])</f>
        <v>-1.0867593143261092</v>
      </c>
      <c r="M729">
        <v>-4.9194453435722796</v>
      </c>
      <c r="N729">
        <f>(Table2[[#This Row],[1W Return vs Nifty]]-AVERAGE(Table2[1W Return vs Nifty]))/_xlfn.STDEV.P(Table2[1W Return vs Nifty])</f>
        <v>-0.1102931679625547</v>
      </c>
      <c r="O729">
        <v>126.54</v>
      </c>
      <c r="P729">
        <v>131.662597749112</v>
      </c>
      <c r="Q729">
        <v>157.09448226699601</v>
      </c>
      <c r="R729">
        <v>30.980285579526502</v>
      </c>
      <c r="S729" s="1">
        <f>(Table2[[#This Row],[Close Price]]-Table2[[#This Row],[20D EMA]])/Table2[[#This Row],[20D EMA]]</f>
        <v>-5.7926347400031705E-2</v>
      </c>
      <c r="T729" s="1">
        <f>(Table2[[#This Row],[Close Price]]-Table2[[#This Row],[50D EMA]])/Table2[[#This Row],[50D EMA]]</f>
        <v>-9.4579614575438439E-2</v>
      </c>
      <c r="U729" s="1">
        <f>(Table2[[#This Row],[Close Price]]-Table2[[#This Row],[200D EMA]])/Table2[[#This Row],[200D EMA]]</f>
        <v>-0.24115730686586417</v>
      </c>
      <c r="V729">
        <v>0.84186876470445204</v>
      </c>
      <c r="W729">
        <v>116.98</v>
      </c>
      <c r="X729">
        <v>121.98</v>
      </c>
      <c r="Y729">
        <v>116.98</v>
      </c>
      <c r="Z729">
        <v>122</v>
      </c>
      <c r="AA729">
        <v>116.98</v>
      </c>
      <c r="AB729">
        <v>143.55000000000001</v>
      </c>
      <c r="AC729" s="1">
        <f>(Table2[[#This Row],[Close Price]]/Table2[[#This Row],[Day Low]])-1</f>
        <v>1.9063087707300364E-2</v>
      </c>
      <c r="AD729" s="1">
        <f>(Table2[[#This Row],[Day High]]/Table2[[#This Row],[Close Price]])-1</f>
        <v>2.3236305679053881E-2</v>
      </c>
      <c r="AE729" s="1">
        <f>(Table2[[#This Row],[Close Price]]/Table2[[#This Row],[Current Week Low]])-1</f>
        <v>1.9063087707300364E-2</v>
      </c>
      <c r="AF729" s="1">
        <f>(Table2[[#This Row],[Current Week High]]/Table2[[#This Row],[Close Price]])-1</f>
        <v>2.3404076839191434E-2</v>
      </c>
      <c r="AG729" s="1">
        <f>(Table2[[#This Row],[Close Price]]/Table2[[#This Row],[Current Month Low]])-1</f>
        <v>1.9063087707300364E-2</v>
      </c>
      <c r="AH729" s="1">
        <f>(Table2[[#This Row],[Current Month High]]/Table2[[#This Row],[Close Price]])-1</f>
        <v>0.20417750188742567</v>
      </c>
      <c r="AI729">
        <v>151.40508346615201</v>
      </c>
      <c r="AJ729">
        <v>1.9063087707300299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3146</v>
      </c>
      <c r="AN729">
        <v>-8.41</v>
      </c>
      <c r="AO729" t="s">
        <v>3146</v>
      </c>
      <c r="AP729">
        <v>-0.11501974369793801</v>
      </c>
      <c r="AQ729">
        <f>(Table2[[#This Row],[Sharpe Ratio]]-AVERAGE(Table2[Sharpe Ratio]))/_xlfn.STDEV.P(Table2[Sharpe Ratio])</f>
        <v>-2.042808339584401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729</v>
      </c>
      <c r="AT729">
        <f>_xlfn.RANK.AVG(Table2[[#This Row],[6M Return vs Nifty Z-Score]],Table2[6M Return vs Nifty Z-Score])</f>
        <v>654</v>
      </c>
      <c r="AU729">
        <f>_xlfn.RANK.AVG(Table2[[#This Row],[Sharpe Ratio Z-Score]],Table2[Sharpe Ratio Z-Score])</f>
        <v>725</v>
      </c>
      <c r="AV729">
        <f>(Table2[[#This Row],[Rank 1Y]]+Table2[[#This Row],[Rank 6M]]+Table2[[#This Row],[Rank Sharpe]])/3</f>
        <v>702.66666666666663</v>
      </c>
    </row>
    <row r="730" spans="1:48" x14ac:dyDescent="0.3">
      <c r="A730" t="s">
        <v>1646</v>
      </c>
      <c r="B730" t="s">
        <v>1647</v>
      </c>
      <c r="C730" t="s">
        <v>3112</v>
      </c>
      <c r="D730" t="s">
        <v>464</v>
      </c>
      <c r="E730">
        <v>5325.72717543</v>
      </c>
      <c r="F730">
        <v>481.7</v>
      </c>
      <c r="G730">
        <v>-52.439564588443297</v>
      </c>
      <c r="H730">
        <f>(Table2[[#This Row],[1Y Return vs Nifty]]-AVERAGE(Table2[1Y Return vs Nifty]))/_xlfn.STDEV.P(Table2[1Y Return vs Nifty])</f>
        <v>-1.267571410228777</v>
      </c>
      <c r="I730">
        <v>-6.8153227700365502</v>
      </c>
      <c r="J730">
        <f>(Table2[[#This Row],[1M Return vs Nifty]]-AVERAGE(Table2[1M Return vs Nifty]))/_xlfn.STDEV.P(Table2[1M Return vs Nifty])</f>
        <v>-0.59330524851479882</v>
      </c>
      <c r="K730">
        <v>-33.103466332917399</v>
      </c>
      <c r="L730">
        <f>(Table2[[#This Row],[6M Return vs Nifty]]-AVERAGE(Table2[6M Return vs Nifty]))/_xlfn.STDEV.P(Table2[6M Return vs Nifty])</f>
        <v>-1.2633507313213417</v>
      </c>
      <c r="M730">
        <v>-9.4544848183944001</v>
      </c>
      <c r="N730">
        <f>(Table2[[#This Row],[1W Return vs Nifty]]-AVERAGE(Table2[1W Return vs Nifty]))/_xlfn.STDEV.P(Table2[1W Return vs Nifty])</f>
        <v>-1.0974552022212454</v>
      </c>
      <c r="O730">
        <v>528.41</v>
      </c>
      <c r="P730">
        <v>558.51034319002804</v>
      </c>
      <c r="Q730">
        <v>610.15950858889801</v>
      </c>
      <c r="R730">
        <v>3.0407513371910699</v>
      </c>
      <c r="S730" s="1">
        <f>(Table2[[#This Row],[Close Price]]-Table2[[#This Row],[20D EMA]])/Table2[[#This Row],[20D EMA]]</f>
        <v>-8.839726727351864E-2</v>
      </c>
      <c r="T730" s="1">
        <f>(Table2[[#This Row],[Close Price]]-Table2[[#This Row],[50D EMA]])/Table2[[#This Row],[50D EMA]]</f>
        <v>-0.13752716333114359</v>
      </c>
      <c r="U730" s="1">
        <f>(Table2[[#This Row],[Close Price]]-Table2[[#This Row],[200D EMA]])/Table2[[#This Row],[200D EMA]]</f>
        <v>-0.21053430583419636</v>
      </c>
      <c r="V730">
        <v>0.79048226297420898</v>
      </c>
      <c r="W730">
        <v>479.8</v>
      </c>
      <c r="X730">
        <v>489.95</v>
      </c>
      <c r="Y730">
        <v>479.8</v>
      </c>
      <c r="Z730">
        <v>505.95</v>
      </c>
      <c r="AA730">
        <v>479.8</v>
      </c>
      <c r="AB730">
        <v>566.95000000000005</v>
      </c>
      <c r="AC730" s="1">
        <f>(Table2[[#This Row],[Close Price]]/Table2[[#This Row],[Day Low]])-1</f>
        <v>3.9599833263859185E-3</v>
      </c>
      <c r="AD730" s="1">
        <f>(Table2[[#This Row],[Day High]]/Table2[[#This Row],[Close Price]])-1</f>
        <v>1.7126842433049516E-2</v>
      </c>
      <c r="AE730" s="1">
        <f>(Table2[[#This Row],[Close Price]]/Table2[[#This Row],[Current Week Low]])-1</f>
        <v>3.9599833263859185E-3</v>
      </c>
      <c r="AF730" s="1">
        <f>(Table2[[#This Row],[Current Week High]]/Table2[[#This Row],[Close Price]])-1</f>
        <v>5.0342536848660968E-2</v>
      </c>
      <c r="AG730" s="1">
        <f>(Table2[[#This Row],[Close Price]]/Table2[[#This Row],[Current Month Low]])-1</f>
        <v>3.9599833263859185E-3</v>
      </c>
      <c r="AH730" s="1">
        <f>(Table2[[#This Row],[Current Month High]]/Table2[[#This Row],[Close Price]])-1</f>
        <v>0.17697737180817952</v>
      </c>
      <c r="AI730">
        <v>61.096117915715098</v>
      </c>
      <c r="AJ730">
        <v>0.39599833263859102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-0.18</v>
      </c>
      <c r="AM730" t="s">
        <v>3146</v>
      </c>
      <c r="AN730">
        <v>-11.93</v>
      </c>
      <c r="AO730" t="s">
        <v>3146</v>
      </c>
      <c r="AP730">
        <v>-0.109231048161175</v>
      </c>
      <c r="AQ730">
        <f>(Table2[[#This Row],[Sharpe Ratio]]-AVERAGE(Table2[Sharpe Ratio]))/_xlfn.STDEV.P(Table2[Sharpe Ratio])</f>
        <v>-1.9740055168311885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707</v>
      </c>
      <c r="AT730">
        <f>_xlfn.RANK.AVG(Table2[[#This Row],[6M Return vs Nifty Z-Score]],Table2[6M Return vs Nifty Z-Score])</f>
        <v>688</v>
      </c>
      <c r="AU730">
        <f>_xlfn.RANK.AVG(Table2[[#This Row],[Sharpe Ratio Z-Score]],Table2[Sharpe Ratio Z-Score])</f>
        <v>718</v>
      </c>
      <c r="AV730">
        <f>(Table2[[#This Row],[Rank 1Y]]+Table2[[#This Row],[Rank 6M]]+Table2[[#This Row],[Rank Sharpe]])/3</f>
        <v>704.33333333333337</v>
      </c>
    </row>
    <row r="731" spans="1:48" x14ac:dyDescent="0.3">
      <c r="A731" t="s">
        <v>1421</v>
      </c>
      <c r="B731" t="s">
        <v>1422</v>
      </c>
      <c r="C731" t="s">
        <v>3111</v>
      </c>
      <c r="D731" t="s">
        <v>88</v>
      </c>
      <c r="E731">
        <v>7226.4874965250001</v>
      </c>
      <c r="F731">
        <v>244.75</v>
      </c>
      <c r="G731">
        <v>-72.860038452001305</v>
      </c>
      <c r="H731">
        <f>(Table2[[#This Row],[1Y Return vs Nifty]]-AVERAGE(Table2[1Y Return vs Nifty]))/_xlfn.STDEV.P(Table2[1Y Return vs Nifty])</f>
        <v>-1.6311331444779429</v>
      </c>
      <c r="I731">
        <v>-9.2001100099280393</v>
      </c>
      <c r="J731">
        <f>(Table2[[#This Row],[1M Return vs Nifty]]-AVERAGE(Table2[1M Return vs Nifty]))/_xlfn.STDEV.P(Table2[1M Return vs Nifty])</f>
        <v>-0.86900084707602221</v>
      </c>
      <c r="K731">
        <v>-31.842404877470699</v>
      </c>
      <c r="L731">
        <f>(Table2[[#This Row],[6M Return vs Nifty]]-AVERAGE(Table2[6M Return vs Nifty]))/_xlfn.STDEV.P(Table2[6M Return vs Nifty])</f>
        <v>-1.2178709158328367</v>
      </c>
      <c r="M731">
        <v>-11.7967288166004</v>
      </c>
      <c r="N731">
        <f>(Table2[[#This Row],[1W Return vs Nifty]]-AVERAGE(Table2[1W Return vs Nifty]))/_xlfn.STDEV.P(Table2[1W Return vs Nifty])</f>
        <v>-1.607301778604119</v>
      </c>
      <c r="O731">
        <v>266.52999999999997</v>
      </c>
      <c r="P731">
        <v>279.46603203397399</v>
      </c>
      <c r="Q731">
        <v>320.23413560750498</v>
      </c>
      <c r="R731">
        <v>29.810265641978301</v>
      </c>
      <c r="S731" s="1">
        <f>(Table2[[#This Row],[Close Price]]-Table2[[#This Row],[20D EMA]])/Table2[[#This Row],[20D EMA]]</f>
        <v>-8.1716879900949141E-2</v>
      </c>
      <c r="T731" s="1">
        <f>(Table2[[#This Row],[Close Price]]-Table2[[#This Row],[50D EMA]])/Table2[[#This Row],[50D EMA]]</f>
        <v>-0.12422272496341755</v>
      </c>
      <c r="U731" s="1">
        <f>(Table2[[#This Row],[Close Price]]-Table2[[#This Row],[200D EMA]])/Table2[[#This Row],[200D EMA]]</f>
        <v>-0.23571545695560114</v>
      </c>
      <c r="V731">
        <v>1.4153727343084801</v>
      </c>
      <c r="W731">
        <v>241.6</v>
      </c>
      <c r="X731">
        <v>246.2</v>
      </c>
      <c r="Y731">
        <v>235.4</v>
      </c>
      <c r="Z731">
        <v>246.2</v>
      </c>
      <c r="AA731">
        <v>235.4</v>
      </c>
      <c r="AB731">
        <v>298.5</v>
      </c>
      <c r="AC731" s="1">
        <f>(Table2[[#This Row],[Close Price]]/Table2[[#This Row],[Day Low]])-1</f>
        <v>1.3038079470198749E-2</v>
      </c>
      <c r="AD731" s="1">
        <f>(Table2[[#This Row],[Day High]]/Table2[[#This Row],[Close Price]])-1</f>
        <v>5.9244126659856455E-3</v>
      </c>
      <c r="AE731" s="1">
        <f>(Table2[[#This Row],[Close Price]]/Table2[[#This Row],[Current Week Low]])-1</f>
        <v>3.971962616822422E-2</v>
      </c>
      <c r="AF731" s="1">
        <f>(Table2[[#This Row],[Current Week High]]/Table2[[#This Row],[Close Price]])-1</f>
        <v>5.9244126659856455E-3</v>
      </c>
      <c r="AG731" s="1">
        <f>(Table2[[#This Row],[Close Price]]/Table2[[#This Row],[Current Month Low]])-1</f>
        <v>3.971962616822422E-2</v>
      </c>
      <c r="AH731" s="1">
        <f>(Table2[[#This Row],[Current Month High]]/Table2[[#This Row],[Close Price]])-1</f>
        <v>0.21961184882533202</v>
      </c>
      <c r="AI731">
        <v>85.924412665985699</v>
      </c>
      <c r="AJ731">
        <v>3.9719626168224198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-0.16</v>
      </c>
      <c r="AM731" t="s">
        <v>3146</v>
      </c>
      <c r="AN731">
        <v>-16.02</v>
      </c>
      <c r="AO731" t="s">
        <v>3146</v>
      </c>
      <c r="AP731">
        <v>-0.112478848529055</v>
      </c>
      <c r="AQ731">
        <f>(Table2[[#This Row],[Sharpe Ratio]]-AVERAGE(Table2[Sharpe Ratio]))/_xlfn.STDEV.P(Table2[Sharpe Ratio])</f>
        <v>-2.0126079673539228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682</v>
      </c>
      <c r="AU731">
        <f>_xlfn.RANK.AVG(Table2[[#This Row],[Sharpe Ratio Z-Score]],Table2[Sharpe Ratio Z-Score])</f>
        <v>721</v>
      </c>
      <c r="AV731">
        <f>(Table2[[#This Row],[Rank 1Y]]+Table2[[#This Row],[Rank 6M]]+Table2[[#This Row],[Rank Sharpe]])/3</f>
        <v>710.33333333333337</v>
      </c>
    </row>
    <row r="732" spans="1:48" x14ac:dyDescent="0.3">
      <c r="A732" t="s">
        <v>1706</v>
      </c>
      <c r="B732" t="s">
        <v>1707</v>
      </c>
      <c r="C732" t="s">
        <v>3111</v>
      </c>
      <c r="D732" t="s">
        <v>454</v>
      </c>
      <c r="E732">
        <v>4772.1280322100001</v>
      </c>
      <c r="F732">
        <v>287.7</v>
      </c>
      <c r="G732">
        <v>-57.643704792879298</v>
      </c>
      <c r="H732">
        <f>(Table2[[#This Row],[1Y Return vs Nifty]]-AVERAGE(Table2[1Y Return vs Nifty]))/_xlfn.STDEV.P(Table2[1Y Return vs Nifty])</f>
        <v>-1.3602248055731934</v>
      </c>
      <c r="I732">
        <v>-0.23967373709262399</v>
      </c>
      <c r="J732">
        <f>(Table2[[#This Row],[1M Return vs Nifty]]-AVERAGE(Table2[1M Return vs Nifty]))/_xlfn.STDEV.P(Table2[1M Return vs Nifty])</f>
        <v>0.16687891623630632</v>
      </c>
      <c r="K732">
        <v>-40.406531146153299</v>
      </c>
      <c r="L732">
        <f>(Table2[[#This Row],[6M Return vs Nifty]]-AVERAGE(Table2[6M Return vs Nifty]))/_xlfn.STDEV.P(Table2[6M Return vs Nifty])</f>
        <v>-1.5267336447963302</v>
      </c>
      <c r="M732">
        <v>-1.09567040564499</v>
      </c>
      <c r="N732">
        <f>(Table2[[#This Row],[1W Return vs Nifty]]-AVERAGE(Table2[1W Return vs Nifty]))/_xlfn.STDEV.P(Table2[1W Return vs Nifty])</f>
        <v>0.72204477908910969</v>
      </c>
      <c r="O732">
        <v>291.69</v>
      </c>
      <c r="P732">
        <v>302.64558858427898</v>
      </c>
      <c r="Q732">
        <v>341.58172418931002</v>
      </c>
      <c r="R732">
        <v>48.5340789032213</v>
      </c>
      <c r="S732" s="1">
        <f>(Table2[[#This Row],[Close Price]]-Table2[[#This Row],[20D EMA]])/Table2[[#This Row],[20D EMA]]</f>
        <v>-1.3678905687545028E-2</v>
      </c>
      <c r="T732" s="1">
        <f>(Table2[[#This Row],[Close Price]]-Table2[[#This Row],[50D EMA]])/Table2[[#This Row],[50D EMA]]</f>
        <v>-4.9383137068647651E-2</v>
      </c>
      <c r="U732" s="1">
        <f>(Table2[[#This Row],[Close Price]]-Table2[[#This Row],[200D EMA]])/Table2[[#This Row],[200D EMA]]</f>
        <v>-0.15774182391399819</v>
      </c>
      <c r="V732">
        <v>0.38830356363748703</v>
      </c>
      <c r="W732">
        <v>281.55</v>
      </c>
      <c r="X732">
        <v>293</v>
      </c>
      <c r="Y732">
        <v>275.89999999999998</v>
      </c>
      <c r="Z732">
        <v>293</v>
      </c>
      <c r="AA732">
        <v>271.45</v>
      </c>
      <c r="AB732">
        <v>311.7</v>
      </c>
      <c r="AC732" s="1">
        <f>(Table2[[#This Row],[Close Price]]/Table2[[#This Row],[Day Low]])-1</f>
        <v>2.1843367075119691E-2</v>
      </c>
      <c r="AD732" s="1">
        <f>(Table2[[#This Row],[Day High]]/Table2[[#This Row],[Close Price]])-1</f>
        <v>1.8421967327076905E-2</v>
      </c>
      <c r="AE732" s="1">
        <f>(Table2[[#This Row],[Close Price]]/Table2[[#This Row],[Current Week Low]])-1</f>
        <v>4.2769119246103715E-2</v>
      </c>
      <c r="AF732" s="1">
        <f>(Table2[[#This Row],[Current Week High]]/Table2[[#This Row],[Close Price]])-1</f>
        <v>1.8421967327076905E-2</v>
      </c>
      <c r="AG732" s="1">
        <f>(Table2[[#This Row],[Close Price]]/Table2[[#This Row],[Current Month Low]])-1</f>
        <v>5.9863694971449721E-2</v>
      </c>
      <c r="AH732" s="1">
        <f>(Table2[[#This Row],[Current Month High]]/Table2[[#This Row],[Close Price]])-1</f>
        <v>8.3420229405630764E-2</v>
      </c>
      <c r="AI732">
        <v>88.529718456725703</v>
      </c>
      <c r="AJ732">
        <v>9.5374071958880702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-0.03</v>
      </c>
      <c r="AM732" t="s">
        <v>3146</v>
      </c>
      <c r="AN732">
        <v>-4.3099999999999996</v>
      </c>
      <c r="AO732" t="s">
        <v>3146</v>
      </c>
      <c r="AP732">
        <v>-9.2060465333763997E-2</v>
      </c>
      <c r="AQ732">
        <f>(Table2[[#This Row],[Sharpe Ratio]]-AVERAGE(Table2[Sharpe Ratio]))/_xlfn.STDEV.P(Table2[Sharpe Ratio])</f>
        <v>-1.7699207520787612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719</v>
      </c>
      <c r="AT732">
        <f>_xlfn.RANK.AVG(Table2[[#This Row],[6M Return vs Nifty Z-Score]],Table2[6M Return vs Nifty Z-Score])</f>
        <v>717</v>
      </c>
      <c r="AU732">
        <f>_xlfn.RANK.AVG(Table2[[#This Row],[Sharpe Ratio Z-Score]],Table2[Sharpe Ratio Z-Score])</f>
        <v>705</v>
      </c>
      <c r="AV732">
        <f>(Table2[[#This Row],[Rank 1Y]]+Table2[[#This Row],[Rank 6M]]+Table2[[#This Row],[Rank Sharpe]])/3</f>
        <v>713.66666666666663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8CA0-FE3E-4DED-8DF6-9D67D455E836}">
  <dimension ref="A1:Q1461"/>
  <sheetViews>
    <sheetView workbookViewId="0">
      <selection activeCell="A5" sqref="A5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0" width="12.6640625" bestFit="1" customWidth="1"/>
    <col min="11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3098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1813337.9683320001</v>
      </c>
      <c r="F2">
        <v>1340</v>
      </c>
      <c r="G2">
        <v>-12.5615593937267</v>
      </c>
      <c r="H2">
        <v>-5.7315446070599698</v>
      </c>
      <c r="I2">
        <v>-16.5868824780209</v>
      </c>
      <c r="J2">
        <v>-2.6411286083686298</v>
      </c>
      <c r="K2">
        <v>1418.7421304500299</v>
      </c>
      <c r="L2">
        <v>1420.6961017075</v>
      </c>
      <c r="M2">
        <v>36.642400843037798</v>
      </c>
      <c r="N2">
        <v>1.17942532167134</v>
      </c>
      <c r="O2">
        <v>20.0597014925373</v>
      </c>
      <c r="P2">
        <v>18.0642745434921</v>
      </c>
      <c r="Q2">
        <v>-2.2084240905503E-2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1474461.11577295</v>
      </c>
      <c r="F3">
        <v>4075.25</v>
      </c>
      <c r="G3">
        <v>-7.8321788462585697</v>
      </c>
      <c r="H3">
        <v>2.1753392921065302</v>
      </c>
      <c r="I3">
        <v>-2.7547226114475798</v>
      </c>
      <c r="J3">
        <v>0.41903316184055101</v>
      </c>
      <c r="K3">
        <v>4219.4795282476898</v>
      </c>
      <c r="L3">
        <v>4056.3697774323</v>
      </c>
      <c r="M3">
        <v>40.121088608376297</v>
      </c>
      <c r="N3">
        <v>0.95105142865206904</v>
      </c>
      <c r="O3">
        <v>12.686338261456299</v>
      </c>
      <c r="P3">
        <v>23.082150407731799</v>
      </c>
      <c r="Q3">
        <v>-2.0288042411225001E-2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1336795.7762214399</v>
      </c>
      <c r="F4">
        <v>1751.85</v>
      </c>
      <c r="G4">
        <v>-10.491697868340299</v>
      </c>
      <c r="H4">
        <v>6.3845379160474396</v>
      </c>
      <c r="I4">
        <v>6.4845321165383103</v>
      </c>
      <c r="J4">
        <v>0.49945062607804602</v>
      </c>
      <c r="K4">
        <v>1685.5320221987599</v>
      </c>
      <c r="L4">
        <v>1613.6030836574</v>
      </c>
      <c r="M4">
        <v>64.876815125466706</v>
      </c>
      <c r="N4">
        <v>0.73022956047420096</v>
      </c>
      <c r="O4">
        <v>2.4060279133487401</v>
      </c>
      <c r="P4">
        <v>28.477136885336002</v>
      </c>
      <c r="Q4">
        <v>-4.9794177592199E-2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979628.50329744001</v>
      </c>
      <c r="F5">
        <v>1637.1</v>
      </c>
      <c r="G5">
        <v>48.291487985636302</v>
      </c>
      <c r="H5">
        <v>2.6873861237871601</v>
      </c>
      <c r="I5">
        <v>14.810998915666801</v>
      </c>
      <c r="J5">
        <v>-2.3727024424816401</v>
      </c>
      <c r="K5">
        <v>1634.5690731288</v>
      </c>
      <c r="L5">
        <v>1405.204782368</v>
      </c>
      <c r="M5">
        <v>25.8318277416124</v>
      </c>
      <c r="N5">
        <v>0.66625695789884698</v>
      </c>
      <c r="O5">
        <v>8.6677661718893102</v>
      </c>
      <c r="P5">
        <v>82.824278295828904</v>
      </c>
      <c r="Q5">
        <v>0.16567283635733199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938774.86472171894</v>
      </c>
      <c r="F6">
        <v>1331.85</v>
      </c>
      <c r="G6">
        <v>15.5458999956009</v>
      </c>
      <c r="H6">
        <v>6.77257246418029</v>
      </c>
      <c r="I6">
        <v>6.7469119530332096</v>
      </c>
      <c r="J6">
        <v>2.1745819522767098</v>
      </c>
      <c r="K6">
        <v>1249.9159995310199</v>
      </c>
      <c r="L6">
        <v>1158.5237106142199</v>
      </c>
      <c r="M6">
        <v>77.567227476041793</v>
      </c>
      <c r="N6">
        <v>0.96876873920306406</v>
      </c>
      <c r="O6">
        <v>2.2900476780418102</v>
      </c>
      <c r="P6">
        <v>46.647214269984502</v>
      </c>
      <c r="Q6">
        <v>9.6908205299496994E-2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21</v>
      </c>
      <c r="E7">
        <v>761821.42463508004</v>
      </c>
      <c r="F7">
        <v>1839.3</v>
      </c>
      <c r="G7">
        <v>5.1146834952534999</v>
      </c>
      <c r="H7">
        <v>5.7765675852243996</v>
      </c>
      <c r="I7">
        <v>20.1436515052735</v>
      </c>
      <c r="J7">
        <v>7.7774409080183293E-2</v>
      </c>
      <c r="K7">
        <v>1876.70334209718</v>
      </c>
      <c r="L7">
        <v>1706.04480592453</v>
      </c>
      <c r="M7">
        <v>32.845393111852403</v>
      </c>
      <c r="N7">
        <v>0.91946930271338301</v>
      </c>
      <c r="O7">
        <v>8.2721687598542992</v>
      </c>
      <c r="P7">
        <v>36.078126733991702</v>
      </c>
      <c r="Q7">
        <v>-3.1342005985559002E-2</v>
      </c>
    </row>
    <row r="8" spans="1:17" x14ac:dyDescent="0.3">
      <c r="A8" t="s">
        <v>32</v>
      </c>
      <c r="B8" t="s">
        <v>33</v>
      </c>
      <c r="C8" t="str">
        <f>IFERROR(VLOOKUP(Table1[[#This Row],[Ticker]],[1]!Table1[[Symbol]:[Industry]],2,FALSE),"-")</f>
        <v>-</v>
      </c>
      <c r="D8" t="s">
        <v>34</v>
      </c>
      <c r="E8">
        <v>743153.11023117998</v>
      </c>
      <c r="F8">
        <v>832.7</v>
      </c>
      <c r="G8">
        <v>18.874928049130101</v>
      </c>
      <c r="H8">
        <v>5.3239733112858101</v>
      </c>
      <c r="I8">
        <v>-7.30274717614616</v>
      </c>
      <c r="J8">
        <v>-2.4294368315364201</v>
      </c>
      <c r="K8">
        <v>803.65214608609097</v>
      </c>
      <c r="L8">
        <v>773.06676224758201</v>
      </c>
      <c r="M8">
        <v>68.240313293973998</v>
      </c>
      <c r="N8">
        <v>0.87736393692880399</v>
      </c>
      <c r="O8">
        <v>9.5232376606220601</v>
      </c>
      <c r="P8">
        <v>49.9954967126002</v>
      </c>
      <c r="Q8">
        <v>5.4824797275933E-2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610410.43777909502</v>
      </c>
      <c r="F9">
        <v>487.95</v>
      </c>
      <c r="G9">
        <v>-15.095337683574201</v>
      </c>
      <c r="H9">
        <v>-0.53294938041218298</v>
      </c>
      <c r="I9">
        <v>3.3003649337529</v>
      </c>
      <c r="J9">
        <v>-9.5195361018685296E-3</v>
      </c>
      <c r="K9">
        <v>494.33870676032802</v>
      </c>
      <c r="L9">
        <v>466.29573387074998</v>
      </c>
      <c r="M9">
        <v>49.766358751180903</v>
      </c>
      <c r="N9">
        <v>0.98646197790055301</v>
      </c>
      <c r="O9">
        <v>8.3102776923865207</v>
      </c>
      <c r="P9">
        <v>22.186052335044401</v>
      </c>
      <c r="Q9">
        <v>0.131033663754964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598593.61786342994</v>
      </c>
      <c r="F10">
        <v>2547.65</v>
      </c>
      <c r="G10">
        <v>-25.680043725813899</v>
      </c>
      <c r="H10">
        <v>-6.6230974230511697</v>
      </c>
      <c r="I10">
        <v>6.39164585393286</v>
      </c>
      <c r="J10">
        <v>-4.4157362838678802</v>
      </c>
      <c r="K10">
        <v>2754.11953060409</v>
      </c>
      <c r="L10">
        <v>2622.8796173824899</v>
      </c>
      <c r="M10">
        <v>25.865972978686099</v>
      </c>
      <c r="N10">
        <v>1.1718265666752099</v>
      </c>
      <c r="O10">
        <v>19.129393755029099</v>
      </c>
      <c r="P10">
        <v>17.292419603600202</v>
      </c>
      <c r="Q10">
        <v>-4.7198625867978003E-2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591007.78518143995</v>
      </c>
      <c r="F11">
        <v>934.4</v>
      </c>
      <c r="G11">
        <v>26.1973266024978</v>
      </c>
      <c r="H11">
        <v>-3.3881835358474799</v>
      </c>
      <c r="I11">
        <v>-12.7254142294149</v>
      </c>
      <c r="J11">
        <v>-1.35756014213764</v>
      </c>
      <c r="K11">
        <v>986.62859754350598</v>
      </c>
      <c r="L11">
        <v>964.63086266071798</v>
      </c>
      <c r="M11">
        <v>50.533175617817697</v>
      </c>
      <c r="N11">
        <v>0.56758439457625098</v>
      </c>
      <c r="O11">
        <v>30.779109589041099</v>
      </c>
      <c r="P11">
        <v>56.188884245716601</v>
      </c>
      <c r="Q11">
        <v>-3.3462069433035001E-2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21</v>
      </c>
      <c r="E12">
        <v>506520.49088157498</v>
      </c>
      <c r="F12">
        <v>1871.75</v>
      </c>
      <c r="G12">
        <v>19.540223353638101</v>
      </c>
      <c r="H12">
        <v>10.2256675961669</v>
      </c>
      <c r="I12">
        <v>26.857725772815101</v>
      </c>
      <c r="J12">
        <v>2.4748708476007399</v>
      </c>
      <c r="K12">
        <v>1777.51119030167</v>
      </c>
      <c r="L12">
        <v>1589.1217069791601</v>
      </c>
      <c r="M12">
        <v>67.6233632252505</v>
      </c>
      <c r="N12">
        <v>0.99269619587496805</v>
      </c>
      <c r="O12">
        <v>0.89488446640844099</v>
      </c>
      <c r="P12">
        <v>51.558704453441301</v>
      </c>
      <c r="Q12">
        <v>5.1973043437473998E-2</v>
      </c>
    </row>
    <row r="13" spans="1:17" x14ac:dyDescent="0.3">
      <c r="A13" t="s">
        <v>46</v>
      </c>
      <c r="B13" t="s">
        <v>47</v>
      </c>
      <c r="C13" t="str">
        <f>IFERROR(VLOOKUP(Table1[[#This Row],[Ticker]],[1]!Table1[[Symbol]:[Industry]],2,FALSE),"-")</f>
        <v>-</v>
      </c>
      <c r="D13" t="s">
        <v>48</v>
      </c>
      <c r="E13">
        <v>464872.02574100002</v>
      </c>
      <c r="F13">
        <v>3380.9</v>
      </c>
      <c r="G13">
        <v>-12.9204494232303</v>
      </c>
      <c r="H13">
        <v>-3.3811451771707599</v>
      </c>
      <c r="I13">
        <v>-15.0253552855888</v>
      </c>
      <c r="J13">
        <v>-6.7733633528482704</v>
      </c>
      <c r="K13">
        <v>3563.2795150562401</v>
      </c>
      <c r="L13">
        <v>3481.14974437722</v>
      </c>
      <c r="M13">
        <v>33.546553607209397</v>
      </c>
      <c r="N13">
        <v>0.98067924204563095</v>
      </c>
      <c r="O13">
        <v>15.942500517613601</v>
      </c>
      <c r="P13">
        <v>18.3726344904854</v>
      </c>
      <c r="Q13">
        <v>8.822235115964E-2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449059.5329852</v>
      </c>
      <c r="F14">
        <v>1871.6</v>
      </c>
      <c r="G14">
        <v>39.372947566605099</v>
      </c>
      <c r="H14">
        <v>4.1246026644719196</v>
      </c>
      <c r="I14">
        <v>14.949204633106101</v>
      </c>
      <c r="J14">
        <v>0.49931555669400302</v>
      </c>
      <c r="K14">
        <v>1843.0267328616501</v>
      </c>
      <c r="L14">
        <v>1623.0797031822301</v>
      </c>
      <c r="M14">
        <v>45.982123936710302</v>
      </c>
      <c r="N14">
        <v>0.80764904404669102</v>
      </c>
      <c r="O14">
        <v>4.7419320367599802</v>
      </c>
      <c r="P14">
        <v>75.186034539242698</v>
      </c>
      <c r="Q14">
        <v>0.149758850536551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434457.36984499998</v>
      </c>
      <c r="F15">
        <v>7022.5</v>
      </c>
      <c r="G15">
        <v>-34.858180029262897</v>
      </c>
      <c r="H15">
        <v>-4.0765861625437898</v>
      </c>
      <c r="I15">
        <v>-5.1832414860720997</v>
      </c>
      <c r="J15">
        <v>2.1478078324260998</v>
      </c>
      <c r="K15">
        <v>7133.7827773981498</v>
      </c>
      <c r="L15">
        <v>7057.1568851559396</v>
      </c>
      <c r="M15">
        <v>50.205517687845898</v>
      </c>
      <c r="N15">
        <v>1.11555394494364</v>
      </c>
      <c r="O15">
        <v>11.498754004983899</v>
      </c>
      <c r="P15">
        <v>13.4894469763082</v>
      </c>
      <c r="Q15">
        <v>-6.0060929606607999E-2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399648.09471281001</v>
      </c>
      <c r="F16">
        <v>412.15</v>
      </c>
      <c r="G16">
        <v>47.2285606495902</v>
      </c>
      <c r="H16">
        <v>-1.1611096122824101</v>
      </c>
      <c r="I16">
        <v>5.4870464872657001</v>
      </c>
      <c r="J16">
        <v>-4.4939134286786597</v>
      </c>
      <c r="K16">
        <v>413.32964055995302</v>
      </c>
      <c r="L16">
        <v>367.62775887720301</v>
      </c>
      <c r="M16">
        <v>46.645015726588298</v>
      </c>
      <c r="N16">
        <v>0.74788390401975502</v>
      </c>
      <c r="O16">
        <v>8.8074730074002101</v>
      </c>
      <c r="P16">
        <v>78.690656839366994</v>
      </c>
      <c r="Q16">
        <v>0.189483235196266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24</v>
      </c>
      <c r="E17">
        <v>367168.65960208001</v>
      </c>
      <c r="F17">
        <v>1186.8499999999999</v>
      </c>
      <c r="G17">
        <v>-8.4726587259745099</v>
      </c>
      <c r="H17">
        <v>-1.01879447807309</v>
      </c>
      <c r="I17">
        <v>-5.6720487290177397</v>
      </c>
      <c r="J17">
        <v>-1.39221243093292</v>
      </c>
      <c r="K17">
        <v>1188.8365368700599</v>
      </c>
      <c r="L17">
        <v>1149.1976967801399</v>
      </c>
      <c r="M17">
        <v>54.204758100448998</v>
      </c>
      <c r="N17">
        <v>1.0264460673465601</v>
      </c>
      <c r="O17">
        <v>12.8744154695201</v>
      </c>
      <c r="P17">
        <v>22.608471074380098</v>
      </c>
      <c r="Q17">
        <v>5.2086871271760003E-2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24</v>
      </c>
      <c r="E18">
        <v>349956.65368300001</v>
      </c>
      <c r="F18">
        <v>1760.2</v>
      </c>
      <c r="G18">
        <v>-25.967279524337702</v>
      </c>
      <c r="H18">
        <v>-0.19685482540662799</v>
      </c>
      <c r="I18">
        <v>-0.74980161065840201</v>
      </c>
      <c r="J18">
        <v>-2.3687963429826802</v>
      </c>
      <c r="K18">
        <v>1817.3917401231299</v>
      </c>
      <c r="L18">
        <v>1791.18743129666</v>
      </c>
      <c r="M18">
        <v>33.259815623162098</v>
      </c>
      <c r="N18">
        <v>0.98048437831553403</v>
      </c>
      <c r="O18">
        <v>10.3283717759345</v>
      </c>
      <c r="P18">
        <v>14.013667130874101</v>
      </c>
      <c r="Q18">
        <v>-0.115518612273265</v>
      </c>
    </row>
    <row r="19" spans="1:17" x14ac:dyDescent="0.3">
      <c r="A19" t="s">
        <v>62</v>
      </c>
      <c r="B19" t="s">
        <v>63</v>
      </c>
      <c r="C19" t="str">
        <f>IFERROR(VLOOKUP(Table1[[#This Row],[Ticker]],[1]!Table1[[Symbol]:[Industry]],2,FALSE),"-")</f>
        <v>-</v>
      </c>
      <c r="D19" t="s">
        <v>64</v>
      </c>
      <c r="E19">
        <v>347289.08324040001</v>
      </c>
      <c r="F19">
        <v>11046</v>
      </c>
      <c r="G19">
        <v>-22.218418537991699</v>
      </c>
      <c r="H19">
        <v>-7.40738409925613</v>
      </c>
      <c r="I19">
        <v>-21.006952246739001</v>
      </c>
      <c r="J19">
        <v>-6.1458128915383901</v>
      </c>
      <c r="K19">
        <v>12320.350796324001</v>
      </c>
      <c r="L19">
        <v>11966.8380828521</v>
      </c>
      <c r="M19">
        <v>11.794216808196399</v>
      </c>
      <c r="N19">
        <v>1.2235277927761099</v>
      </c>
      <c r="O19">
        <v>23.845736013036301</v>
      </c>
      <c r="P19">
        <v>13.435993283800499</v>
      </c>
      <c r="Q19">
        <v>2.7203440485509999E-2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333377.39895900001</v>
      </c>
      <c r="F20">
        <v>265</v>
      </c>
      <c r="G20">
        <v>11.906718205906699</v>
      </c>
      <c r="H20">
        <v>-5.1171747463091801</v>
      </c>
      <c r="I20">
        <v>-14.4794520886319</v>
      </c>
      <c r="J20">
        <v>-4.5791628288840904</v>
      </c>
      <c r="K20">
        <v>290.76422620231</v>
      </c>
      <c r="L20">
        <v>275.47573708804703</v>
      </c>
      <c r="M20">
        <v>22.941503451013901</v>
      </c>
      <c r="N20">
        <v>0.67439044949469895</v>
      </c>
      <c r="O20">
        <v>30.188679245283002</v>
      </c>
      <c r="P20">
        <v>43.865363735070503</v>
      </c>
      <c r="Q20">
        <v>6.1934205760694E-2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64</v>
      </c>
      <c r="E21">
        <v>329266.80380112998</v>
      </c>
      <c r="F21">
        <v>2746.9</v>
      </c>
      <c r="G21">
        <v>54.942195663239602</v>
      </c>
      <c r="H21">
        <v>-5.8529058653047503</v>
      </c>
      <c r="I21">
        <v>25.159196343753202</v>
      </c>
      <c r="J21">
        <v>-7.1392881100860999</v>
      </c>
      <c r="K21">
        <v>2907.6144141702998</v>
      </c>
      <c r="L21">
        <v>2501.9730388349699</v>
      </c>
      <c r="M21">
        <v>30.301358615334799</v>
      </c>
      <c r="N21">
        <v>1.22637799772778</v>
      </c>
      <c r="O21">
        <v>17.2995012559612</v>
      </c>
      <c r="P21">
        <v>89.4413793103448</v>
      </c>
      <c r="Q21">
        <v>0.180674028967336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328779.92246293998</v>
      </c>
      <c r="F22">
        <v>2848.6</v>
      </c>
      <c r="G22">
        <v>-4.55279450687914</v>
      </c>
      <c r="H22">
        <v>-4.1432960545405999</v>
      </c>
      <c r="I22">
        <v>-15.601905296751699</v>
      </c>
      <c r="J22">
        <v>-5.1315615373415602</v>
      </c>
      <c r="K22">
        <v>3014.5447399899399</v>
      </c>
      <c r="L22">
        <v>3004.5510445967402</v>
      </c>
      <c r="M22">
        <v>41.3373643064851</v>
      </c>
      <c r="N22">
        <v>0.76750373679989103</v>
      </c>
      <c r="O22">
        <v>31.429474127641601</v>
      </c>
      <c r="P22">
        <v>32.987861811391198</v>
      </c>
      <c r="Q22">
        <v>7.1622442738361006E-2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320254.90570564999</v>
      </c>
      <c r="F23">
        <v>11112.1</v>
      </c>
      <c r="G23">
        <v>3.8082607692280401</v>
      </c>
      <c r="H23">
        <v>-0.33001754487967799</v>
      </c>
      <c r="I23">
        <v>3.4645460989361498</v>
      </c>
      <c r="J23">
        <v>2.7581041329434202</v>
      </c>
      <c r="K23">
        <v>11327.673645090699</v>
      </c>
      <c r="L23">
        <v>10632.9263335094</v>
      </c>
      <c r="M23">
        <v>48.917341993671897</v>
      </c>
      <c r="N23">
        <v>1.2289367890549601</v>
      </c>
      <c r="O23">
        <v>9.2322783272288795</v>
      </c>
      <c r="P23">
        <v>35.555569109906102</v>
      </c>
      <c r="Q23">
        <v>2.9746753997421001E-2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64</v>
      </c>
      <c r="E24">
        <v>310215.58166957501</v>
      </c>
      <c r="F24">
        <v>842.75</v>
      </c>
      <c r="G24">
        <v>5.6356497485897803</v>
      </c>
      <c r="H24">
        <v>-4.9957629719057897</v>
      </c>
      <c r="I24">
        <v>-23.828433095508</v>
      </c>
      <c r="J24">
        <v>-2.7779937480728201</v>
      </c>
      <c r="K24">
        <v>955.03986805356601</v>
      </c>
      <c r="L24">
        <v>933.632556502184</v>
      </c>
      <c r="M24">
        <v>23.804394611309299</v>
      </c>
      <c r="N24">
        <v>0.85932876263362601</v>
      </c>
      <c r="O24">
        <v>39.899139721151002</v>
      </c>
      <c r="P24">
        <v>35.523036101953799</v>
      </c>
      <c r="Q24">
        <v>7.0397184636825996E-2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298130.85541804502</v>
      </c>
      <c r="F25">
        <v>320.55</v>
      </c>
      <c r="G25">
        <v>31.143262680027298</v>
      </c>
      <c r="H25">
        <v>-3.7095545219198498</v>
      </c>
      <c r="I25">
        <v>1.0890831975761699</v>
      </c>
      <c r="J25">
        <v>-4.0328047226084998</v>
      </c>
      <c r="K25">
        <v>332.64230804431298</v>
      </c>
      <c r="L25">
        <v>305.86214156968498</v>
      </c>
      <c r="M25">
        <v>39.421513024199399</v>
      </c>
      <c r="N25">
        <v>0.87295655341262102</v>
      </c>
      <c r="O25">
        <v>14.2567462174387</v>
      </c>
      <c r="P25">
        <v>62.180622312167898</v>
      </c>
      <c r="Q25">
        <v>0.118304958925808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296522.27298015001</v>
      </c>
      <c r="F26">
        <v>1372.7</v>
      </c>
      <c r="G26">
        <v>46.4127907525979</v>
      </c>
      <c r="H26">
        <v>-0.51891711219790404</v>
      </c>
      <c r="I26">
        <v>-3.8433709917568102</v>
      </c>
      <c r="J26">
        <v>-1.54008014004857</v>
      </c>
      <c r="K26">
        <v>1420.17907012878</v>
      </c>
      <c r="L26">
        <v>1336.1711717611699</v>
      </c>
      <c r="M26">
        <v>48.834736244018899</v>
      </c>
      <c r="N26">
        <v>0.80868604057603999</v>
      </c>
      <c r="O26">
        <v>18.1175784949369</v>
      </c>
      <c r="P26">
        <v>78.923357664233507</v>
      </c>
      <c r="Q26">
        <v>7.5362612542013999E-2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21</v>
      </c>
      <c r="E27">
        <v>293787.08436306001</v>
      </c>
      <c r="F27">
        <v>562.20000000000005</v>
      </c>
      <c r="G27">
        <v>18.719323583491299</v>
      </c>
      <c r="H27">
        <v>10.1090982467611</v>
      </c>
      <c r="I27">
        <v>13.385701864492299</v>
      </c>
      <c r="J27">
        <v>1.26295730606712</v>
      </c>
      <c r="K27">
        <v>534.19239236087799</v>
      </c>
      <c r="L27">
        <v>499.52219792614801</v>
      </c>
      <c r="M27">
        <v>70.656313869878005</v>
      </c>
      <c r="N27">
        <v>1.3881386719856099</v>
      </c>
      <c r="O27">
        <v>3.1483457844183298</v>
      </c>
      <c r="P27">
        <v>49.124668435013199</v>
      </c>
      <c r="Q27">
        <v>-8.3844090024442E-2</v>
      </c>
    </row>
    <row r="28" spans="1:17" x14ac:dyDescent="0.3">
      <c r="A28" t="s">
        <v>86</v>
      </c>
      <c r="B28" t="s">
        <v>87</v>
      </c>
      <c r="C28" t="str">
        <f>IFERROR(VLOOKUP(Table1[[#This Row],[Ticker]],[1]!Table1[[Symbol]:[Industry]],2,FALSE),"-")</f>
        <v>-</v>
      </c>
      <c r="D28" t="s">
        <v>88</v>
      </c>
      <c r="E28">
        <v>291252.44066840003</v>
      </c>
      <c r="F28">
        <v>3283.4</v>
      </c>
      <c r="G28">
        <v>-23.096394377919101</v>
      </c>
      <c r="H28">
        <v>-6.8611364045622203</v>
      </c>
      <c r="I28">
        <v>-16.970051695924901</v>
      </c>
      <c r="J28">
        <v>-2.77355506663574</v>
      </c>
      <c r="K28">
        <v>3507.9387024580601</v>
      </c>
      <c r="L28">
        <v>3463.4227645752799</v>
      </c>
      <c r="M28">
        <v>26.268259181489501</v>
      </c>
      <c r="N28">
        <v>0.66815072442066903</v>
      </c>
      <c r="O28">
        <v>18.3818602667966</v>
      </c>
      <c r="P28">
        <v>7.4534059856331698</v>
      </c>
      <c r="Q28">
        <v>1.8808650630130999E-2</v>
      </c>
    </row>
    <row r="29" spans="1:17" x14ac:dyDescent="0.3">
      <c r="A29" t="s">
        <v>89</v>
      </c>
      <c r="B29" t="s">
        <v>90</v>
      </c>
      <c r="C29" t="str">
        <f>IFERROR(VLOOKUP(Table1[[#This Row],[Ticker]],[1]!Table1[[Symbol]:[Industry]],2,FALSE),"-")</f>
        <v>-</v>
      </c>
      <c r="D29" t="s">
        <v>91</v>
      </c>
      <c r="E29">
        <v>286925.19301484502</v>
      </c>
      <c r="F29">
        <v>2992.85</v>
      </c>
      <c r="G29">
        <v>-27.585600522246999</v>
      </c>
      <c r="H29">
        <v>-2.7696803938594701</v>
      </c>
      <c r="I29">
        <v>-3.7069671702378701</v>
      </c>
      <c r="J29">
        <v>-1.1587162053844</v>
      </c>
      <c r="K29">
        <v>3100.7603314839698</v>
      </c>
      <c r="L29">
        <v>3055.1456084479701</v>
      </c>
      <c r="M29">
        <v>39.727628759012298</v>
      </c>
      <c r="N29">
        <v>0.671898890421463</v>
      </c>
      <c r="O29">
        <v>14.3709173530247</v>
      </c>
      <c r="P29">
        <v>12.0875622635856</v>
      </c>
      <c r="Q29">
        <v>-6.5086518335060004E-2</v>
      </c>
    </row>
    <row r="30" spans="1:17" x14ac:dyDescent="0.3">
      <c r="A30" t="s">
        <v>92</v>
      </c>
      <c r="B30" t="s">
        <v>93</v>
      </c>
      <c r="C30" t="str">
        <f>IFERROR(VLOOKUP(Table1[[#This Row],[Ticker]],[1]!Table1[[Symbol]:[Industry]],2,FALSE),"-")</f>
        <v>-</v>
      </c>
      <c r="D30" t="s">
        <v>94</v>
      </c>
      <c r="E30">
        <v>285867.87375000003</v>
      </c>
      <c r="F30">
        <v>4274.5</v>
      </c>
      <c r="G30">
        <v>104.540116794616</v>
      </c>
      <c r="H30">
        <v>-0.25690351609071999</v>
      </c>
      <c r="I30">
        <v>-1.66118176250864</v>
      </c>
      <c r="J30">
        <v>-7.6682017872089796</v>
      </c>
      <c r="K30">
        <v>4489.8178807080403</v>
      </c>
      <c r="L30">
        <v>4109.1923638661601</v>
      </c>
      <c r="M30">
        <v>43.969623847923501</v>
      </c>
      <c r="N30">
        <v>0.84761870509110804</v>
      </c>
      <c r="O30">
        <v>32.758217335360797</v>
      </c>
      <c r="P30">
        <v>135.03697797817</v>
      </c>
      <c r="Q30">
        <v>0.247572708977673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-</v>
      </c>
      <c r="D31" t="s">
        <v>43</v>
      </c>
      <c r="E31">
        <v>281699.05021946999</v>
      </c>
      <c r="F31">
        <v>1766.7</v>
      </c>
      <c r="G31">
        <v>-15.2832507859709</v>
      </c>
      <c r="H31">
        <v>-7.3529791570852199</v>
      </c>
      <c r="I31">
        <v>2.6668709566672302</v>
      </c>
      <c r="J31">
        <v>-1.57925210475318</v>
      </c>
      <c r="K31">
        <v>1795.3792865022599</v>
      </c>
      <c r="L31">
        <v>1683.22578792064</v>
      </c>
      <c r="M31">
        <v>44.3718815348454</v>
      </c>
      <c r="N31">
        <v>0.76536912626191</v>
      </c>
      <c r="O31">
        <v>14.897832116375101</v>
      </c>
      <c r="P31">
        <v>24.498784398012699</v>
      </c>
      <c r="Q31">
        <v>-4.1999302516221998E-2</v>
      </c>
    </row>
    <row r="32" spans="1:17" x14ac:dyDescent="0.3">
      <c r="A32" t="s">
        <v>97</v>
      </c>
      <c r="B32" t="s">
        <v>98</v>
      </c>
      <c r="C32" t="str">
        <f>IFERROR(VLOOKUP(Table1[[#This Row],[Ticker]],[1]!Table1[[Symbol]:[Industry]],2,FALSE),"-")</f>
        <v>-</v>
      </c>
      <c r="D32" t="s">
        <v>99</v>
      </c>
      <c r="E32">
        <v>275092.48077667999</v>
      </c>
      <c r="F32">
        <v>9850.85</v>
      </c>
      <c r="G32">
        <v>60.1213947276797</v>
      </c>
      <c r="H32">
        <v>-14.1472775250553</v>
      </c>
      <c r="I32">
        <v>4.3984434633433498</v>
      </c>
      <c r="J32">
        <v>-4.6423885373196603</v>
      </c>
      <c r="K32">
        <v>10934.025275915001</v>
      </c>
      <c r="L32">
        <v>9414.0625777017794</v>
      </c>
      <c r="M32">
        <v>24.276524214390601</v>
      </c>
      <c r="N32">
        <v>2.2211794240148799</v>
      </c>
      <c r="O32">
        <v>29.6740890380017</v>
      </c>
      <c r="P32">
        <v>86.745971563981001</v>
      </c>
      <c r="Q32">
        <v>0.14505123013538601</v>
      </c>
    </row>
    <row r="33" spans="1:17" x14ac:dyDescent="0.3">
      <c r="A33" t="s">
        <v>100</v>
      </c>
      <c r="B33" t="s">
        <v>101</v>
      </c>
      <c r="C33" t="str">
        <f>IFERROR(VLOOKUP(Table1[[#This Row],[Ticker]],[1]!Table1[[Symbol]:[Industry]],2,FALSE),"-")</f>
        <v>-</v>
      </c>
      <c r="D33" t="s">
        <v>102</v>
      </c>
      <c r="E33">
        <v>274580.36060948501</v>
      </c>
      <c r="F33">
        <v>445.55</v>
      </c>
      <c r="G33">
        <v>13.1933457259852</v>
      </c>
      <c r="H33">
        <v>-7.12436615578026</v>
      </c>
      <c r="I33">
        <v>-9.7517401151572507</v>
      </c>
      <c r="J33">
        <v>-8.78507187969055</v>
      </c>
      <c r="K33">
        <v>490.36409834631201</v>
      </c>
      <c r="L33">
        <v>457.44555914131598</v>
      </c>
      <c r="M33">
        <v>24.558008652993799</v>
      </c>
      <c r="N33">
        <v>0.85786289215207401</v>
      </c>
      <c r="O33">
        <v>21.995286724273299</v>
      </c>
      <c r="P33">
        <v>45.675984959947598</v>
      </c>
      <c r="Q33">
        <v>0.123489551052565</v>
      </c>
    </row>
    <row r="34" spans="1:17" x14ac:dyDescent="0.3">
      <c r="A34" t="s">
        <v>103</v>
      </c>
      <c r="B34" t="s">
        <v>104</v>
      </c>
      <c r="C34" t="str">
        <f>IFERROR(VLOOKUP(Table1[[#This Row],[Ticker]],[1]!Table1[[Symbol]:[Industry]],2,FALSE),"-")</f>
        <v>-</v>
      </c>
      <c r="D34" t="s">
        <v>105</v>
      </c>
      <c r="E34">
        <v>263426.87322482897</v>
      </c>
      <c r="F34">
        <v>7410.3</v>
      </c>
      <c r="G34">
        <v>221.13022603482</v>
      </c>
      <c r="H34">
        <v>0.23037189524115401</v>
      </c>
      <c r="I34">
        <v>63.716416156828302</v>
      </c>
      <c r="J34">
        <v>-4.1397766135736997</v>
      </c>
      <c r="K34">
        <v>7277.55892364592</v>
      </c>
      <c r="L34">
        <v>5503.4850117079104</v>
      </c>
      <c r="M34">
        <v>37.615259773716097</v>
      </c>
      <c r="N34">
        <v>0.55920367610620103</v>
      </c>
      <c r="O34">
        <v>12.6135244187144</v>
      </c>
      <c r="P34">
        <v>257.639961389961</v>
      </c>
      <c r="Q34">
        <v>0.27849977132741199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259005.15047777901</v>
      </c>
      <c r="F35">
        <v>1635.1</v>
      </c>
      <c r="G35">
        <v>50.197190615501199</v>
      </c>
      <c r="H35">
        <v>-12.231885123779</v>
      </c>
      <c r="I35">
        <v>-17.5583914013447</v>
      </c>
      <c r="J35">
        <v>-6.4002194177126102</v>
      </c>
      <c r="K35">
        <v>1802.32201435764</v>
      </c>
      <c r="L35">
        <v>1737.6862755724401</v>
      </c>
      <c r="M35">
        <v>26.270950538106401</v>
      </c>
      <c r="N35">
        <v>0.33331617368961303</v>
      </c>
      <c r="O35">
        <v>32.964344688398199</v>
      </c>
      <c r="P35">
        <v>88.277966492025996</v>
      </c>
      <c r="Q35">
        <v>4.4830165677361998E-2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258025.42245802001</v>
      </c>
      <c r="F36">
        <v>3965.15</v>
      </c>
      <c r="G36">
        <v>-19.719407711379201</v>
      </c>
      <c r="H36">
        <v>-15.574589746140999</v>
      </c>
      <c r="I36">
        <v>-19.620095882750199</v>
      </c>
      <c r="J36">
        <v>-0.26237860000405999</v>
      </c>
      <c r="K36">
        <v>4630.5083960941402</v>
      </c>
      <c r="L36">
        <v>4566.9644041455604</v>
      </c>
      <c r="M36">
        <v>25.9141478627586</v>
      </c>
      <c r="N36">
        <v>1.0501888670085899</v>
      </c>
      <c r="O36">
        <v>38.326418924883001</v>
      </c>
      <c r="P36">
        <v>9.5345303867403199</v>
      </c>
      <c r="Q36">
        <v>-6.4313726113823994E-2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245993.80003380001</v>
      </c>
      <c r="F37">
        <v>6907.6</v>
      </c>
      <c r="G37">
        <v>72.899081798972901</v>
      </c>
      <c r="H37">
        <v>-0.90603369485043095</v>
      </c>
      <c r="I37">
        <v>11.525057665496499</v>
      </c>
      <c r="J37">
        <v>-9.7295094623262095</v>
      </c>
      <c r="K37">
        <v>7152.4223606189098</v>
      </c>
      <c r="L37">
        <v>6304.4020827282502</v>
      </c>
      <c r="M37">
        <v>36.1598083497787</v>
      </c>
      <c r="N37">
        <v>1.17581871147316</v>
      </c>
      <c r="O37">
        <v>17.695002605825401</v>
      </c>
      <c r="P37">
        <v>112.803450400492</v>
      </c>
      <c r="Q37">
        <v>0.15761966341190001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233906.58101327901</v>
      </c>
      <c r="F38">
        <v>958.8</v>
      </c>
      <c r="G38">
        <v>2.0843295176488699</v>
      </c>
      <c r="H38">
        <v>2.44975426052088</v>
      </c>
      <c r="I38">
        <v>-1.01410410986845</v>
      </c>
      <c r="J38">
        <v>-1.52569952526476</v>
      </c>
      <c r="K38">
        <v>967.74796685181195</v>
      </c>
      <c r="L38">
        <v>904.09867377476098</v>
      </c>
      <c r="M38">
        <v>40.210568845286097</v>
      </c>
      <c r="N38">
        <v>0.59854164447837899</v>
      </c>
      <c r="O38">
        <v>10.867751355861399</v>
      </c>
      <c r="P38">
        <v>32.614107883817397</v>
      </c>
      <c r="Q38">
        <v>2.8085541724491001E-2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120</v>
      </c>
      <c r="E39">
        <v>232455.92478500001</v>
      </c>
      <c r="F39">
        <v>550.15</v>
      </c>
      <c r="G39">
        <v>59.4072282431503</v>
      </c>
      <c r="H39">
        <v>6.7969832821409399</v>
      </c>
      <c r="I39">
        <v>21.623000228351401</v>
      </c>
      <c r="J39">
        <v>3.2861588839343199</v>
      </c>
      <c r="K39">
        <v>524.88352756078405</v>
      </c>
      <c r="L39">
        <v>495.33266633782</v>
      </c>
      <c r="M39">
        <v>67.035440658947294</v>
      </c>
      <c r="N39">
        <v>0.90781377957626097</v>
      </c>
      <c r="O39">
        <v>46.814505134963198</v>
      </c>
      <c r="P39">
        <v>93.306394940266998</v>
      </c>
      <c r="Q39">
        <v>5.4905982884002003E-2</v>
      </c>
    </row>
    <row r="40" spans="1:17" x14ac:dyDescent="0.3">
      <c r="A40" t="s">
        <v>121</v>
      </c>
      <c r="B40" t="s">
        <v>122</v>
      </c>
      <c r="C40" t="str">
        <f>IFERROR(VLOOKUP(Table1[[#This Row],[Ticker]],[1]!Table1[[Symbol]:[Industry]],2,FALSE),"-")</f>
        <v>-</v>
      </c>
      <c r="D40" t="s">
        <v>57</v>
      </c>
      <c r="E40">
        <v>228446.49347542899</v>
      </c>
      <c r="F40">
        <v>592.29999999999995</v>
      </c>
      <c r="G40">
        <v>37.016586429145903</v>
      </c>
      <c r="H40">
        <v>-1.9921228118865699</v>
      </c>
      <c r="I40">
        <v>-8.6903753497159997</v>
      </c>
      <c r="J40">
        <v>-0.77456689891611197</v>
      </c>
      <c r="K40">
        <v>640.02566592826997</v>
      </c>
      <c r="L40">
        <v>611.47408416635199</v>
      </c>
      <c r="M40">
        <v>34.727015528922998</v>
      </c>
      <c r="N40">
        <v>0.43757830548031001</v>
      </c>
      <c r="O40">
        <v>51.249366874894498</v>
      </c>
      <c r="P40">
        <v>71.656281698304497</v>
      </c>
      <c r="Q40">
        <v>0.162940272473897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125</v>
      </c>
      <c r="E41">
        <v>219664.06084037499</v>
      </c>
      <c r="F41">
        <v>252.25</v>
      </c>
      <c r="G41">
        <v>105.76196189915299</v>
      </c>
      <c r="H41">
        <v>-1.8970056893160001</v>
      </c>
      <c r="I41">
        <v>22.241523071287698</v>
      </c>
      <c r="J41">
        <v>-4.8305514944845402</v>
      </c>
      <c r="K41">
        <v>262.38351432034898</v>
      </c>
      <c r="L41">
        <v>211.89849529553999</v>
      </c>
      <c r="M41">
        <v>33.6745836195729</v>
      </c>
      <c r="N41">
        <v>0.95382410502206105</v>
      </c>
      <c r="O41">
        <v>18.2358771060455</v>
      </c>
      <c r="P41">
        <v>144.309927360774</v>
      </c>
      <c r="Q41">
        <v>7.1065936194156007E-2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-</v>
      </c>
      <c r="D42" t="s">
        <v>128</v>
      </c>
      <c r="E42">
        <v>218612.9944584</v>
      </c>
      <c r="F42">
        <v>2267.4</v>
      </c>
      <c r="G42">
        <v>-34.649540100224101</v>
      </c>
      <c r="H42">
        <v>-10.2042413753285</v>
      </c>
      <c r="I42">
        <v>-17.711038507159401</v>
      </c>
      <c r="J42">
        <v>-3.4783027800236299</v>
      </c>
      <c r="K42">
        <v>2488.0519278688498</v>
      </c>
      <c r="L42">
        <v>2488.8588664756498</v>
      </c>
      <c r="M42">
        <v>13.9058591655402</v>
      </c>
      <c r="N42">
        <v>1.30178157201177</v>
      </c>
      <c r="O42">
        <v>22.519184969568599</v>
      </c>
      <c r="P42">
        <v>2.3194945848375501</v>
      </c>
      <c r="Q42">
        <v>-2.0854627265548001E-2</v>
      </c>
    </row>
    <row r="43" spans="1:17" x14ac:dyDescent="0.3">
      <c r="A43" t="s">
        <v>129</v>
      </c>
      <c r="B43" t="s">
        <v>130</v>
      </c>
      <c r="C43" t="str">
        <f>IFERROR(VLOOKUP(Table1[[#This Row],[Ticker]],[1]!Table1[[Symbol]:[Industry]],2,FALSE),"-")</f>
        <v>-</v>
      </c>
      <c r="D43" t="s">
        <v>131</v>
      </c>
      <c r="E43">
        <v>207341.87648458499</v>
      </c>
      <c r="F43">
        <v>283.64999999999998</v>
      </c>
      <c r="G43">
        <v>86.514339544241096</v>
      </c>
      <c r="H43">
        <v>-1.69990398755766</v>
      </c>
      <c r="I43">
        <v>12.4441279218322</v>
      </c>
      <c r="J43">
        <v>-4.0290000096106402</v>
      </c>
      <c r="K43">
        <v>285.396828073439</v>
      </c>
      <c r="L43">
        <v>256.85709089086498</v>
      </c>
      <c r="M43">
        <v>58.4307973586915</v>
      </c>
      <c r="N43">
        <v>0.73852531442551905</v>
      </c>
      <c r="O43">
        <v>20.0423056583818</v>
      </c>
      <c r="P43">
        <v>116.940726577437</v>
      </c>
      <c r="Q43">
        <v>0.20953403133017701</v>
      </c>
    </row>
    <row r="44" spans="1:17" x14ac:dyDescent="0.3">
      <c r="A44" t="s">
        <v>132</v>
      </c>
      <c r="B44" t="s">
        <v>133</v>
      </c>
      <c r="C44" t="str">
        <f>IFERROR(VLOOKUP(Table1[[#This Row],[Ticker]],[1]!Table1[[Symbol]:[Industry]],2,FALSE),"-")</f>
        <v>-</v>
      </c>
      <c r="D44" t="s">
        <v>54</v>
      </c>
      <c r="E44">
        <v>207244.13021256001</v>
      </c>
      <c r="F44">
        <v>326.2</v>
      </c>
      <c r="G44">
        <v>20.496320403879</v>
      </c>
      <c r="H44">
        <v>-4.6879353441972897</v>
      </c>
      <c r="I44">
        <v>-22.323594868352298</v>
      </c>
      <c r="J44">
        <v>-3.3062832218959399</v>
      </c>
      <c r="K44">
        <v>335.71475956667399</v>
      </c>
      <c r="L44">
        <v>316.22812901302302</v>
      </c>
      <c r="M44">
        <v>50.575482864258703</v>
      </c>
      <c r="N44">
        <v>0.60135739839687496</v>
      </c>
      <c r="O44">
        <v>20.999386879215201</v>
      </c>
      <c r="P44">
        <v>52.572497661365702</v>
      </c>
    </row>
    <row r="45" spans="1:17" x14ac:dyDescent="0.3">
      <c r="A45" t="s">
        <v>134</v>
      </c>
      <c r="B45" t="s">
        <v>135</v>
      </c>
      <c r="C45" t="str">
        <f>IFERROR(VLOOKUP(Table1[[#This Row],[Ticker]],[1]!Table1[[Symbol]:[Industry]],2,FALSE),"-")</f>
        <v>-</v>
      </c>
      <c r="D45" t="s">
        <v>136</v>
      </c>
      <c r="E45">
        <v>206057.32296597</v>
      </c>
      <c r="F45">
        <v>832.45</v>
      </c>
      <c r="G45">
        <v>21.686326872916801</v>
      </c>
      <c r="H45">
        <v>-3.17034846734557</v>
      </c>
      <c r="I45">
        <v>-14.1075197908782</v>
      </c>
      <c r="J45">
        <v>-3.9183123635035302</v>
      </c>
      <c r="K45">
        <v>849.88188765804296</v>
      </c>
      <c r="L45">
        <v>809.57800335962997</v>
      </c>
      <c r="M45">
        <v>49.173479335659202</v>
      </c>
      <c r="N45">
        <v>1.2288473034524201</v>
      </c>
      <c r="O45">
        <v>16.235209321881101</v>
      </c>
      <c r="P45">
        <v>56.6964705882353</v>
      </c>
      <c r="Q45">
        <v>9.3872495927244004E-2</v>
      </c>
    </row>
    <row r="46" spans="1:17" x14ac:dyDescent="0.3">
      <c r="A46" t="s">
        <v>137</v>
      </c>
      <c r="B46" t="s">
        <v>138</v>
      </c>
      <c r="C46" t="str">
        <f>IFERROR(VLOOKUP(Table1[[#This Row],[Ticker]],[1]!Table1[[Symbol]:[Industry]],2,FALSE),"-")</f>
        <v>-</v>
      </c>
      <c r="D46" t="s">
        <v>18</v>
      </c>
      <c r="E46">
        <v>198475.73279398799</v>
      </c>
      <c r="F46">
        <v>144.12</v>
      </c>
      <c r="G46">
        <v>34.855330584069698</v>
      </c>
      <c r="H46">
        <v>-11.4907888129177</v>
      </c>
      <c r="I46">
        <v>-26.514001669498001</v>
      </c>
      <c r="J46">
        <v>-8.4001241754461198</v>
      </c>
      <c r="K46">
        <v>165.28454746051</v>
      </c>
      <c r="L46">
        <v>158.55175923936099</v>
      </c>
      <c r="M46">
        <v>16.3015064763932</v>
      </c>
      <c r="N46">
        <v>0.94646213423131398</v>
      </c>
      <c r="O46">
        <v>36.5528726061615</v>
      </c>
      <c r="P46">
        <v>66.132564841498507</v>
      </c>
      <c r="Q46">
        <v>5.1483176945982E-2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141</v>
      </c>
      <c r="E47">
        <v>197944.83892665</v>
      </c>
      <c r="F47">
        <v>609.29999999999995</v>
      </c>
      <c r="G47">
        <v>37.758562463085497</v>
      </c>
      <c r="H47">
        <v>4.1001747091665903</v>
      </c>
      <c r="I47">
        <v>-5.5565151441021303</v>
      </c>
      <c r="J47">
        <v>3.6959035510319298</v>
      </c>
      <c r="K47">
        <v>608.86832289811105</v>
      </c>
      <c r="L47">
        <v>571.36819547690902</v>
      </c>
      <c r="M47">
        <v>53.8560869989374</v>
      </c>
      <c r="N47">
        <v>0.93608847315701604</v>
      </c>
      <c r="O47">
        <v>11.787296898079701</v>
      </c>
      <c r="P47">
        <v>68.631683825971393</v>
      </c>
      <c r="Q47">
        <v>0.207320533077125</v>
      </c>
    </row>
    <row r="48" spans="1:17" x14ac:dyDescent="0.3">
      <c r="A48" t="s">
        <v>142</v>
      </c>
      <c r="B48" t="s">
        <v>143</v>
      </c>
      <c r="C48" t="str">
        <f>IFERROR(VLOOKUP(Table1[[#This Row],[Ticker]],[1]!Table1[[Symbol]:[Industry]],2,FALSE),"-")</f>
        <v>-</v>
      </c>
      <c r="D48" t="s">
        <v>144</v>
      </c>
      <c r="E48">
        <v>187572.26661799999</v>
      </c>
      <c r="F48">
        <v>143.53</v>
      </c>
      <c r="G48">
        <v>68.838644934312597</v>
      </c>
      <c r="H48">
        <v>-1.89067198365741</v>
      </c>
      <c r="I48">
        <v>-18.848423587229099</v>
      </c>
      <c r="J48">
        <v>-0.14553837053105401</v>
      </c>
      <c r="K48">
        <v>157.55793111879501</v>
      </c>
      <c r="L48">
        <v>151.215984965654</v>
      </c>
      <c r="M48">
        <v>46.837368710956703</v>
      </c>
      <c r="N48">
        <v>0.69262539742966001</v>
      </c>
      <c r="O48">
        <v>59.548526440465402</v>
      </c>
      <c r="P48">
        <v>105.336194563662</v>
      </c>
      <c r="Q48">
        <v>0.15485983844604301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Row],[Ticker]],[1]!Table1[[Symbol]:[Industry]],2,FALSE),"-")</f>
        <v>-</v>
      </c>
      <c r="D49" t="s">
        <v>117</v>
      </c>
      <c r="E49">
        <v>187327.87430424499</v>
      </c>
      <c r="F49">
        <v>150.06</v>
      </c>
      <c r="G49">
        <v>-2.5113614828490398</v>
      </c>
      <c r="H49">
        <v>-4.4903879434906999</v>
      </c>
      <c r="I49">
        <v>-18.411321355383599</v>
      </c>
      <c r="J49">
        <v>-3.46736984374746</v>
      </c>
      <c r="K49">
        <v>156.108104901194</v>
      </c>
      <c r="L49">
        <v>153.634569103568</v>
      </c>
      <c r="M49">
        <v>40.209765405933503</v>
      </c>
      <c r="N49">
        <v>0.69766319739746296</v>
      </c>
      <c r="O49">
        <v>23.017459682793501</v>
      </c>
      <c r="P49">
        <v>30.9424083769633</v>
      </c>
      <c r="Q49">
        <v>-7.320134023239E-3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149</v>
      </c>
      <c r="E50">
        <v>184387.06353275999</v>
      </c>
      <c r="F50">
        <v>472.3</v>
      </c>
      <c r="G50">
        <v>89.749366917199495</v>
      </c>
      <c r="H50">
        <v>-2.7328806373741799</v>
      </c>
      <c r="I50">
        <v>8.19125614927637</v>
      </c>
      <c r="J50">
        <v>-1.47970173282969</v>
      </c>
      <c r="K50">
        <v>470.12476379637297</v>
      </c>
      <c r="L50">
        <v>407.07001851263999</v>
      </c>
      <c r="M50">
        <v>47.828070861429097</v>
      </c>
      <c r="N50">
        <v>0.60882125410219001</v>
      </c>
      <c r="O50">
        <v>10.8723269108617</v>
      </c>
      <c r="P50">
        <v>120.23781767311699</v>
      </c>
      <c r="Q50">
        <v>4.0903449036929003E-2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75</v>
      </c>
      <c r="E51">
        <v>180182.79992389999</v>
      </c>
      <c r="F51">
        <v>2686</v>
      </c>
      <c r="G51">
        <v>15.078595925268299</v>
      </c>
      <c r="H51">
        <v>1.5438470360635499</v>
      </c>
      <c r="I51">
        <v>4.4921447413145401</v>
      </c>
      <c r="J51">
        <v>-2.63471652236827</v>
      </c>
      <c r="K51">
        <v>2697.6264786225001</v>
      </c>
      <c r="L51">
        <v>2484.0137373224102</v>
      </c>
      <c r="M51">
        <v>49.799294548828598</v>
      </c>
      <c r="N51">
        <v>0.768795763238873</v>
      </c>
      <c r="O51">
        <v>7.1388682055100601</v>
      </c>
      <c r="P51">
        <v>47.516758458365103</v>
      </c>
      <c r="Q51">
        <v>4.8096967899060997E-2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21</v>
      </c>
      <c r="E52">
        <v>173300.00594219999</v>
      </c>
      <c r="F52">
        <v>5852.25</v>
      </c>
      <c r="G52">
        <v>-14.799874030899399</v>
      </c>
      <c r="H52">
        <v>3.8397849092291798</v>
      </c>
      <c r="I52">
        <v>15.309489467199199</v>
      </c>
      <c r="J52">
        <v>-1.15805740931775</v>
      </c>
      <c r="K52">
        <v>6053.0168079914401</v>
      </c>
      <c r="L52">
        <v>5600.02512639413</v>
      </c>
      <c r="M52">
        <v>27.887401109599701</v>
      </c>
      <c r="N52">
        <v>0.59176339586731996</v>
      </c>
      <c r="O52">
        <v>12.349096501345601</v>
      </c>
      <c r="P52">
        <v>29.659580596204702</v>
      </c>
      <c r="Q52">
        <v>-5.6358703291342002E-2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43</v>
      </c>
      <c r="E53">
        <v>166454.63609779</v>
      </c>
      <c r="F53">
        <v>1661.35</v>
      </c>
      <c r="G53">
        <v>-3.18199901597607</v>
      </c>
      <c r="H53">
        <v>-8.3453976413041797</v>
      </c>
      <c r="I53">
        <v>8.7502794231754208</v>
      </c>
      <c r="J53">
        <v>-5.3077930044316801</v>
      </c>
      <c r="K53">
        <v>1742.7279953023101</v>
      </c>
      <c r="L53">
        <v>1603.25502989507</v>
      </c>
      <c r="M53">
        <v>40.900215204614703</v>
      </c>
      <c r="N53">
        <v>1.33665231933553</v>
      </c>
      <c r="O53">
        <v>16.531736238601098</v>
      </c>
      <c r="P53">
        <v>27.3065134099616</v>
      </c>
      <c r="Q53">
        <v>2.4451656251696999E-2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21</v>
      </c>
      <c r="E54">
        <v>166187.6776547</v>
      </c>
      <c r="F54">
        <v>1698.5</v>
      </c>
      <c r="G54">
        <v>22.269771715534901</v>
      </c>
      <c r="H54">
        <v>13.437080266608501</v>
      </c>
      <c r="I54">
        <v>23.787511426112399</v>
      </c>
      <c r="J54">
        <v>-7.9060894611486295E-3</v>
      </c>
      <c r="K54">
        <v>1631.5264863727</v>
      </c>
      <c r="L54">
        <v>1456.5610859677799</v>
      </c>
      <c r="M54">
        <v>53.561157106379397</v>
      </c>
      <c r="N54">
        <v>1.20681086791057</v>
      </c>
      <c r="O54">
        <v>3.7297615543126099</v>
      </c>
      <c r="P54">
        <v>52.495959777338797</v>
      </c>
      <c r="Q54">
        <v>-8.2179314522949996E-3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-</v>
      </c>
      <c r="D55" t="s">
        <v>43</v>
      </c>
      <c r="E55">
        <v>159740.82513151999</v>
      </c>
      <c r="F55">
        <v>742.4</v>
      </c>
      <c r="G55">
        <v>-6.2678028326890898</v>
      </c>
      <c r="H55">
        <v>4.26107571523068</v>
      </c>
      <c r="I55">
        <v>21.0376945240426</v>
      </c>
      <c r="J55">
        <v>-2.9505159278343398</v>
      </c>
      <c r="K55">
        <v>713.10301586966295</v>
      </c>
      <c r="L55">
        <v>659.68570351638596</v>
      </c>
      <c r="M55">
        <v>62.401206520059901</v>
      </c>
      <c r="N55">
        <v>0.94902992292253496</v>
      </c>
      <c r="O55">
        <v>2.5323275862068901</v>
      </c>
      <c r="P55">
        <v>45.170121235823203</v>
      </c>
      <c r="Q55">
        <v>-2.9595244519533999E-2</v>
      </c>
    </row>
    <row r="56" spans="1:17" x14ac:dyDescent="0.3">
      <c r="A56" t="s">
        <v>160</v>
      </c>
      <c r="B56" t="s">
        <v>161</v>
      </c>
      <c r="C56" t="str">
        <f>IFERROR(VLOOKUP(Table1[[#This Row],[Ticker]],[1]!Table1[[Symbol]:[Industry]],2,FALSE),"-")</f>
        <v>-</v>
      </c>
      <c r="D56" t="s">
        <v>162</v>
      </c>
      <c r="E56">
        <v>158772.34996875</v>
      </c>
      <c r="F56">
        <v>7492.5</v>
      </c>
      <c r="G56">
        <v>55.628412013482098</v>
      </c>
      <c r="H56">
        <v>-2.9450891878297001</v>
      </c>
      <c r="I56">
        <v>8.0756838617730704</v>
      </c>
      <c r="J56">
        <v>-11.8536895913892</v>
      </c>
      <c r="K56">
        <v>7996.0792857623801</v>
      </c>
      <c r="L56">
        <v>7126.8358932964702</v>
      </c>
      <c r="M56">
        <v>29.955566645067901</v>
      </c>
      <c r="N56">
        <v>1.2300068660429599</v>
      </c>
      <c r="O56">
        <v>22.121454788121401</v>
      </c>
      <c r="P56">
        <v>87.756073724173305</v>
      </c>
      <c r="Q56">
        <v>0.16031336021662601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158127.9387045</v>
      </c>
      <c r="F57">
        <v>3109</v>
      </c>
      <c r="G57">
        <v>6.0101432043581999</v>
      </c>
      <c r="H57">
        <v>0.48516963514949302</v>
      </c>
      <c r="I57">
        <v>-5.1433621546889903</v>
      </c>
      <c r="J57">
        <v>0.75819482438227603</v>
      </c>
      <c r="K57">
        <v>3175.3082119137798</v>
      </c>
      <c r="L57">
        <v>3014.1484391867398</v>
      </c>
      <c r="M57">
        <v>39.885264849268403</v>
      </c>
      <c r="N57">
        <v>1.21695967448141</v>
      </c>
      <c r="O57">
        <v>9.8423930524284398</v>
      </c>
      <c r="P57">
        <v>35.232709873858198</v>
      </c>
      <c r="Q57">
        <v>3.8896036726019999E-3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144</v>
      </c>
      <c r="E58">
        <v>155814.30459839999</v>
      </c>
      <c r="F58">
        <v>472.15</v>
      </c>
      <c r="G58">
        <v>69.140187550958004</v>
      </c>
      <c r="H58">
        <v>-1.56564077887103</v>
      </c>
      <c r="I58">
        <v>5.5812772756218596</v>
      </c>
      <c r="J58">
        <v>-2.1281507330836802</v>
      </c>
      <c r="K58">
        <v>482.29625190478998</v>
      </c>
      <c r="L58">
        <v>449.34245595369998</v>
      </c>
      <c r="M58">
        <v>57.377877925813301</v>
      </c>
      <c r="N58">
        <v>0.78102202936328002</v>
      </c>
      <c r="O58">
        <v>22.8423170602562</v>
      </c>
      <c r="P58">
        <v>102.335547460895</v>
      </c>
      <c r="Q58">
        <v>0.18475730861857401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155542.16175907501</v>
      </c>
      <c r="F59">
        <v>4026.75</v>
      </c>
      <c r="G59">
        <v>32.936100025978199</v>
      </c>
      <c r="H59">
        <v>-11.966918054653901</v>
      </c>
      <c r="I59">
        <v>-5.53106630082811</v>
      </c>
      <c r="J59">
        <v>-12.590218507357701</v>
      </c>
      <c r="K59">
        <v>4588.5912958793697</v>
      </c>
      <c r="L59">
        <v>4059.1993725892899</v>
      </c>
      <c r="M59">
        <v>14.2096551863073</v>
      </c>
      <c r="N59">
        <v>1.3655935875077401</v>
      </c>
      <c r="O59">
        <v>25.0388030049047</v>
      </c>
      <c r="P59">
        <v>66.756393001345899</v>
      </c>
      <c r="Q59">
        <v>7.6783271479083995E-2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154060.70837430001</v>
      </c>
      <c r="F60">
        <v>5803.35</v>
      </c>
      <c r="G60">
        <v>42.062797171806203</v>
      </c>
      <c r="H60">
        <v>12.8711382984732</v>
      </c>
      <c r="I60">
        <v>37.421814875656601</v>
      </c>
      <c r="J60">
        <v>-1.67930777610246</v>
      </c>
      <c r="K60">
        <v>5499.3590580538703</v>
      </c>
      <c r="L60">
        <v>4654.4973341937703</v>
      </c>
      <c r="M60">
        <v>47.431805585384801</v>
      </c>
      <c r="N60">
        <v>0.77962342703755405</v>
      </c>
      <c r="O60">
        <v>8.1418491043965897</v>
      </c>
      <c r="P60">
        <v>76.109914120110403</v>
      </c>
      <c r="Q60">
        <v>-9.6636999546909994E-3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176</v>
      </c>
      <c r="E61">
        <v>148330.73876616001</v>
      </c>
      <c r="F61">
        <v>693.6</v>
      </c>
      <c r="G61">
        <v>23.435303778434701</v>
      </c>
      <c r="H61">
        <v>-1.3374307883479399</v>
      </c>
      <c r="I61">
        <v>-1.353413761289</v>
      </c>
      <c r="J61">
        <v>-6.6335382418511797</v>
      </c>
      <c r="K61">
        <v>705.06933839587498</v>
      </c>
      <c r="L61">
        <v>642.19136362581401</v>
      </c>
      <c r="M61">
        <v>36.664117717434998</v>
      </c>
      <c r="N61">
        <v>0.84554750903097697</v>
      </c>
      <c r="O61">
        <v>11.397058823529401</v>
      </c>
      <c r="P61">
        <v>53.028130170987303</v>
      </c>
      <c r="Q61">
        <v>3.7027700973789997E-2</v>
      </c>
    </row>
    <row r="62" spans="1:17" x14ac:dyDescent="0.3">
      <c r="A62" t="s">
        <v>177</v>
      </c>
      <c r="B62" t="s">
        <v>178</v>
      </c>
      <c r="C62" t="str">
        <f>IFERROR(VLOOKUP(Table1[[#This Row],[Ticker]],[1]!Table1[[Symbol]:[Industry]],2,FALSE),"-")</f>
        <v>-</v>
      </c>
      <c r="D62" t="s">
        <v>144</v>
      </c>
      <c r="E62">
        <v>144169.014</v>
      </c>
      <c r="F62">
        <v>547.5</v>
      </c>
      <c r="G62">
        <v>68.206031473002</v>
      </c>
      <c r="H62">
        <v>4.8915851285102001E-2</v>
      </c>
      <c r="I62">
        <v>10.197641540487799</v>
      </c>
      <c r="J62">
        <v>-1.2232428965798501</v>
      </c>
      <c r="K62">
        <v>550.03627343785797</v>
      </c>
      <c r="L62">
        <v>505.76415406582601</v>
      </c>
      <c r="M62">
        <v>59.877523498747301</v>
      </c>
      <c r="N62">
        <v>0.86004819212128203</v>
      </c>
      <c r="O62">
        <v>19.4520547945205</v>
      </c>
      <c r="P62">
        <v>104.29104477611899</v>
      </c>
      <c r="Q62">
        <v>0.19253862275870201</v>
      </c>
    </row>
    <row r="63" spans="1:17" hidden="1" x14ac:dyDescent="0.3">
      <c r="A63" t="s">
        <v>179</v>
      </c>
      <c r="B63" t="s">
        <v>180</v>
      </c>
      <c r="C63" t="str">
        <f>IFERROR(VLOOKUP(Table1[[#This Row],[Ticker]],[1]!Table1[[Symbol]:[Industry]],2,FALSE),"-")</f>
        <v>-</v>
      </c>
      <c r="D63" t="s">
        <v>64</v>
      </c>
      <c r="E63">
        <v>142885.35243500001</v>
      </c>
      <c r="F63">
        <v>1758.5</v>
      </c>
      <c r="G63">
        <v>-31.811332138553301</v>
      </c>
      <c r="H63">
        <v>-0.118915411654857</v>
      </c>
      <c r="I63">
        <v>-11.410779269250201</v>
      </c>
      <c r="J63">
        <v>-6.6374496899299897</v>
      </c>
      <c r="O63">
        <v>12.027295990901299</v>
      </c>
      <c r="P63">
        <v>0.37100456621004202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75</v>
      </c>
      <c r="E64">
        <v>141629.59998500001</v>
      </c>
      <c r="F64">
        <v>575</v>
      </c>
      <c r="G64">
        <v>7.8186188648731196</v>
      </c>
      <c r="H64">
        <v>-3.6351192038159699</v>
      </c>
      <c r="I64">
        <v>-16.7323234937395</v>
      </c>
      <c r="J64">
        <v>-0.74536470493655305</v>
      </c>
      <c r="K64">
        <v>603.73375327824897</v>
      </c>
      <c r="L64">
        <v>597.09371568004099</v>
      </c>
      <c r="M64">
        <v>49.855586062822802</v>
      </c>
      <c r="N64">
        <v>1.64200107140191</v>
      </c>
      <c r="O64">
        <v>22.9478260869565</v>
      </c>
      <c r="P64">
        <v>42.309120158396198</v>
      </c>
      <c r="Q64">
        <v>2.9400949864064E-2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128</v>
      </c>
      <c r="E65">
        <v>136512.10675800001</v>
      </c>
      <c r="F65">
        <v>5667.5</v>
      </c>
      <c r="G65">
        <v>-1.42503098796759</v>
      </c>
      <c r="H65">
        <v>-2.0856436211576801</v>
      </c>
      <c r="I65">
        <v>10.0237081443061</v>
      </c>
      <c r="J65">
        <v>-0.932086745061802</v>
      </c>
      <c r="K65">
        <v>5919.2450557087705</v>
      </c>
      <c r="L65">
        <v>5498.3128770512303</v>
      </c>
      <c r="M65">
        <v>31.396748503620199</v>
      </c>
      <c r="N65">
        <v>0.78104720927640503</v>
      </c>
      <c r="O65">
        <v>14.1579179532421</v>
      </c>
      <c r="P65">
        <v>30.3562803321296</v>
      </c>
      <c r="Q65">
        <v>4.5856478695159998E-2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80</v>
      </c>
      <c r="E66">
        <v>135929.74432937999</v>
      </c>
      <c r="F66">
        <v>425.4</v>
      </c>
      <c r="G66">
        <v>49.463738174858101</v>
      </c>
      <c r="H66">
        <v>-5.6234296189363997</v>
      </c>
      <c r="I66">
        <v>-13.0975412734584</v>
      </c>
      <c r="J66">
        <v>-5.9635293305740804</v>
      </c>
      <c r="K66">
        <v>445.09001131321497</v>
      </c>
      <c r="L66">
        <v>409.09373259397898</v>
      </c>
      <c r="M66">
        <v>27.342555835940502</v>
      </c>
      <c r="N66">
        <v>0.74685727330957496</v>
      </c>
      <c r="O66">
        <v>16.325811001410401</v>
      </c>
      <c r="P66">
        <v>81.021276595744595</v>
      </c>
      <c r="Q66">
        <v>7.7845263664939005E-2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18</v>
      </c>
      <c r="E67">
        <v>135122.75342376</v>
      </c>
      <c r="F67">
        <v>311.45</v>
      </c>
      <c r="G67">
        <v>51.108382095759197</v>
      </c>
      <c r="H67">
        <v>-8.8823560443941503</v>
      </c>
      <c r="I67">
        <v>-7.3903256949192997</v>
      </c>
      <c r="J67">
        <v>-6.1595958120803997</v>
      </c>
      <c r="K67">
        <v>335.33069932373002</v>
      </c>
      <c r="L67">
        <v>306.014909717065</v>
      </c>
      <c r="M67">
        <v>27.6847792823588</v>
      </c>
      <c r="N67">
        <v>0.78470747786238604</v>
      </c>
      <c r="O67">
        <v>20.7256381441643</v>
      </c>
      <c r="P67">
        <v>84.781963808958693</v>
      </c>
      <c r="Q67">
        <v>3.6510683458221997E-2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134868.03363721599</v>
      </c>
      <c r="F68">
        <v>205.12</v>
      </c>
      <c r="G68">
        <v>44.351940458273504</v>
      </c>
      <c r="H68">
        <v>-5.0625768227075696</v>
      </c>
      <c r="I68">
        <v>-10.166952341393101</v>
      </c>
      <c r="J68">
        <v>-5.3536613625540097</v>
      </c>
      <c r="K68">
        <v>222.41903263695801</v>
      </c>
      <c r="L68">
        <v>202.98077608691199</v>
      </c>
      <c r="M68">
        <v>19.2168045040065</v>
      </c>
      <c r="N68">
        <v>0.75831293085023399</v>
      </c>
      <c r="O68">
        <v>20.0760530421216</v>
      </c>
      <c r="P68">
        <v>76.599225139905201</v>
      </c>
      <c r="Q68">
        <v>8.8205000101268E-2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194</v>
      </c>
      <c r="E69">
        <v>134239.04666865</v>
      </c>
      <c r="F69">
        <v>4898.1499999999996</v>
      </c>
      <c r="G69">
        <v>17.426851902623099</v>
      </c>
      <c r="H69">
        <v>-0.213526265688706</v>
      </c>
      <c r="I69">
        <v>-0.91574387275005797</v>
      </c>
      <c r="J69">
        <v>-1.8983275949218701</v>
      </c>
      <c r="K69">
        <v>4785.0151165386997</v>
      </c>
      <c r="L69">
        <v>4508.7131648139102</v>
      </c>
      <c r="M69">
        <v>64.748711870524502</v>
      </c>
      <c r="N69">
        <v>1.03168915565088</v>
      </c>
      <c r="O69">
        <v>4.2230229780631596</v>
      </c>
      <c r="P69">
        <v>49.561832061068699</v>
      </c>
      <c r="Q69">
        <v>8.1042948108801E-2</v>
      </c>
    </row>
    <row r="70" spans="1:17" x14ac:dyDescent="0.3">
      <c r="A70" t="s">
        <v>195</v>
      </c>
      <c r="B70" t="s">
        <v>196</v>
      </c>
      <c r="C70" t="str">
        <f>IFERROR(VLOOKUP(Table1[[#This Row],[Ticker]],[1]!Table1[[Symbol]:[Industry]],2,FALSE),"-")</f>
        <v>-</v>
      </c>
      <c r="D70" t="s">
        <v>197</v>
      </c>
      <c r="E70">
        <v>133879.586239809</v>
      </c>
      <c r="F70">
        <v>190.27</v>
      </c>
      <c r="G70">
        <v>77.577950988339097</v>
      </c>
      <c r="H70">
        <v>-3.76895121501019</v>
      </c>
      <c r="I70">
        <v>37.413462439953499</v>
      </c>
      <c r="J70">
        <v>-4.3903117043009701</v>
      </c>
      <c r="K70">
        <v>197.664986265631</v>
      </c>
      <c r="L70">
        <v>164.88371338999301</v>
      </c>
      <c r="M70">
        <v>31.073788113474698</v>
      </c>
      <c r="N70">
        <v>0.62293510479889702</v>
      </c>
      <c r="O70">
        <v>14.043201765911601</v>
      </c>
      <c r="P70">
        <v>119.20506912442301</v>
      </c>
      <c r="Q70">
        <v>4.1238060492461003E-2</v>
      </c>
    </row>
    <row r="71" spans="1:17" x14ac:dyDescent="0.3">
      <c r="A71" t="s">
        <v>198</v>
      </c>
      <c r="B71" t="s">
        <v>199</v>
      </c>
      <c r="C71" t="str">
        <f>IFERROR(VLOOKUP(Table1[[#This Row],[Ticker]],[1]!Table1[[Symbol]:[Industry]],2,FALSE),"-")</f>
        <v>-</v>
      </c>
      <c r="D71" t="s">
        <v>34</v>
      </c>
      <c r="E71">
        <v>131642.195628624</v>
      </c>
      <c r="F71">
        <v>254.56</v>
      </c>
      <c r="G71">
        <v>-4.9920390284476902E-2</v>
      </c>
      <c r="H71">
        <v>7.1721596172835502</v>
      </c>
      <c r="I71">
        <v>-14.670653368626599</v>
      </c>
      <c r="J71">
        <v>2.44348488552057</v>
      </c>
      <c r="K71">
        <v>245.82211030860199</v>
      </c>
      <c r="L71">
        <v>245.58972866072</v>
      </c>
      <c r="M71">
        <v>64.195382488181295</v>
      </c>
      <c r="N71">
        <v>0.89702012159379496</v>
      </c>
      <c r="O71">
        <v>17.732558139534799</v>
      </c>
      <c r="P71">
        <v>33.522161028061802</v>
      </c>
      <c r="Q71">
        <v>0.12191370402187</v>
      </c>
    </row>
    <row r="72" spans="1:17" x14ac:dyDescent="0.3">
      <c r="A72" t="s">
        <v>200</v>
      </c>
      <c r="B72" t="s">
        <v>201</v>
      </c>
      <c r="C72" t="str">
        <f>IFERROR(VLOOKUP(Table1[[#This Row],[Ticker]],[1]!Table1[[Symbol]:[Industry]],2,FALSE),"-")</f>
        <v>-</v>
      </c>
      <c r="D72" t="s">
        <v>202</v>
      </c>
      <c r="E72">
        <v>130760.38719168</v>
      </c>
      <c r="F72">
        <v>1278.3</v>
      </c>
      <c r="G72">
        <v>2.2253465062439401</v>
      </c>
      <c r="H72">
        <v>-0.10868082669493501</v>
      </c>
      <c r="I72">
        <v>-3.1064676458217302</v>
      </c>
      <c r="J72">
        <v>-1.82184752832019</v>
      </c>
      <c r="K72">
        <v>1370.5463135918801</v>
      </c>
      <c r="L72">
        <v>1313.7262754378901</v>
      </c>
      <c r="M72">
        <v>36.172013062334003</v>
      </c>
      <c r="N72">
        <v>0.94125555243049197</v>
      </c>
      <c r="O72">
        <v>20.617226003285602</v>
      </c>
      <c r="P72">
        <v>31.370433174040301</v>
      </c>
      <c r="Q72">
        <v>1.145296146656E-2</v>
      </c>
    </row>
    <row r="73" spans="1:17" x14ac:dyDescent="0.3">
      <c r="A73" t="s">
        <v>203</v>
      </c>
      <c r="B73" t="s">
        <v>204</v>
      </c>
      <c r="C73" t="str">
        <f>IFERROR(VLOOKUP(Table1[[#This Row],[Ticker]],[1]!Table1[[Symbol]:[Industry]],2,FALSE),"-")</f>
        <v>-</v>
      </c>
      <c r="D73" t="s">
        <v>54</v>
      </c>
      <c r="E73">
        <v>122797.031630039</v>
      </c>
      <c r="F73">
        <v>3265.8</v>
      </c>
      <c r="G73">
        <v>44.139297895228999</v>
      </c>
      <c r="H73">
        <v>-3.2721270564560299</v>
      </c>
      <c r="I73">
        <v>22.987949027709799</v>
      </c>
      <c r="J73">
        <v>-0.78353824851370901</v>
      </c>
      <c r="K73">
        <v>3267.53956677924</v>
      </c>
      <c r="L73">
        <v>2792.06029210929</v>
      </c>
      <c r="M73">
        <v>48.006929655158103</v>
      </c>
      <c r="N73">
        <v>1.52959021114488</v>
      </c>
      <c r="O73">
        <v>11.8332414722273</v>
      </c>
      <c r="P73">
        <v>75.086449537595499</v>
      </c>
      <c r="Q73">
        <v>9.2279935066505003E-2</v>
      </c>
    </row>
    <row r="74" spans="1:17" x14ac:dyDescent="0.3">
      <c r="A74" t="s">
        <v>205</v>
      </c>
      <c r="B74" t="s">
        <v>206</v>
      </c>
      <c r="C74" t="str">
        <f>IFERROR(VLOOKUP(Table1[[#This Row],[Ticker]],[1]!Table1[[Symbol]:[Industry]],2,FALSE),"-")</f>
        <v>-</v>
      </c>
      <c r="D74" t="s">
        <v>51</v>
      </c>
      <c r="E74">
        <v>119326.26482822</v>
      </c>
      <c r="F74">
        <v>1477.55</v>
      </c>
      <c r="G74">
        <v>-4.64851601392734</v>
      </c>
      <c r="H74">
        <v>-3.8801557475570401</v>
      </c>
      <c r="I74">
        <v>-3.11326773449737</v>
      </c>
      <c r="J74">
        <v>-0.80000384719135798</v>
      </c>
      <c r="K74">
        <v>1577.6544727468599</v>
      </c>
      <c r="L74">
        <v>1482.8873717973599</v>
      </c>
      <c r="M74">
        <v>23.9237474350642</v>
      </c>
      <c r="N74">
        <v>1.0965405560057899</v>
      </c>
      <c r="O74">
        <v>15.1940712666237</v>
      </c>
      <c r="P74">
        <v>26.877334592761098</v>
      </c>
      <c r="Q74">
        <v>4.8704822060550997E-2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Row],[Ticker]],[1]!Table1[[Symbol]:[Industry]],2,FALSE),"-")</f>
        <v>-</v>
      </c>
      <c r="D75" t="s">
        <v>57</v>
      </c>
      <c r="E75">
        <v>119241.083326369</v>
      </c>
      <c r="F75">
        <v>683.3</v>
      </c>
      <c r="G75">
        <v>44.140638130900598</v>
      </c>
      <c r="H75">
        <v>-5.6980852066631504</v>
      </c>
      <c r="I75">
        <v>5.2075027108185399</v>
      </c>
      <c r="J75">
        <v>-6.5473596709952702</v>
      </c>
      <c r="K75">
        <v>705.23323038502701</v>
      </c>
      <c r="L75">
        <v>627.345630835968</v>
      </c>
      <c r="M75">
        <v>49.719595428481199</v>
      </c>
      <c r="N75">
        <v>0.84820673110457401</v>
      </c>
      <c r="O75">
        <v>17.795990048295</v>
      </c>
      <c r="P75">
        <v>82.164756065049204</v>
      </c>
      <c r="Q75">
        <v>7.6561598861610999E-2</v>
      </c>
    </row>
    <row r="76" spans="1:17" x14ac:dyDescent="0.3">
      <c r="A76" t="s">
        <v>209</v>
      </c>
      <c r="B76" t="s">
        <v>210</v>
      </c>
      <c r="C76" t="str">
        <f>IFERROR(VLOOKUP(Table1[[#This Row],[Ticker]],[1]!Table1[[Symbol]:[Industry]],2,FALSE),"-")</f>
        <v>-</v>
      </c>
      <c r="D76" t="s">
        <v>136</v>
      </c>
      <c r="E76">
        <v>118332.1457232</v>
      </c>
      <c r="F76">
        <v>1187.5999999999999</v>
      </c>
      <c r="G76">
        <v>27.778871282295501</v>
      </c>
      <c r="H76">
        <v>-7.0236973001294096</v>
      </c>
      <c r="I76">
        <v>-11.240311801821299</v>
      </c>
      <c r="J76">
        <v>-3.1206175311284801</v>
      </c>
      <c r="K76">
        <v>1218.83262004879</v>
      </c>
      <c r="L76">
        <v>1191.64665108603</v>
      </c>
      <c r="M76">
        <v>59.790558519075397</v>
      </c>
      <c r="N76">
        <v>0.90813533447848804</v>
      </c>
      <c r="O76">
        <v>38.931458403502802</v>
      </c>
      <c r="P76">
        <v>60.010778765831297</v>
      </c>
      <c r="Q76">
        <v>7.5488591997488003E-2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Row],[Ticker]],[1]!Table1[[Symbol]:[Industry]],2,FALSE),"-")</f>
        <v>-</v>
      </c>
      <c r="D77" t="s">
        <v>34</v>
      </c>
      <c r="E77">
        <v>116457.994134643</v>
      </c>
      <c r="F77">
        <v>101.33</v>
      </c>
      <c r="G77">
        <v>10.070130395857699</v>
      </c>
      <c r="H77">
        <v>-2.3544433103346498</v>
      </c>
      <c r="I77">
        <v>-34.224118817044101</v>
      </c>
      <c r="J77">
        <v>-4.1929575635768899</v>
      </c>
      <c r="K77">
        <v>106.904751596596</v>
      </c>
      <c r="L77">
        <v>109.31938959784</v>
      </c>
      <c r="M77">
        <v>51.843095298171001</v>
      </c>
      <c r="N77">
        <v>1.14481505853984</v>
      </c>
      <c r="O77">
        <v>41.024375801835603</v>
      </c>
      <c r="P77">
        <v>40.055286800276399</v>
      </c>
      <c r="Q77">
        <v>0.11006234234634001</v>
      </c>
    </row>
    <row r="78" spans="1:17" x14ac:dyDescent="0.3">
      <c r="A78" t="s">
        <v>213</v>
      </c>
      <c r="B78" t="s">
        <v>214</v>
      </c>
      <c r="C78" t="str">
        <f>IFERROR(VLOOKUP(Table1[[#This Row],[Ticker]],[1]!Table1[[Symbol]:[Industry]],2,FALSE),"-")</f>
        <v>-</v>
      </c>
      <c r="D78" t="s">
        <v>99</v>
      </c>
      <c r="E78">
        <v>116177.42181807999</v>
      </c>
      <c r="F78">
        <v>2447.1999999999998</v>
      </c>
      <c r="G78">
        <v>23.659925144018299</v>
      </c>
      <c r="H78">
        <v>-9.5853639932423302</v>
      </c>
      <c r="I78">
        <v>12.108154318634799</v>
      </c>
      <c r="J78">
        <v>-10.4059751541115</v>
      </c>
      <c r="K78">
        <v>2676.4789192866301</v>
      </c>
      <c r="L78">
        <v>2360.9636418175901</v>
      </c>
      <c r="M78">
        <v>21.285333558384199</v>
      </c>
      <c r="N78">
        <v>1.2835514402110799</v>
      </c>
      <c r="O78">
        <v>20.872834259561898</v>
      </c>
      <c r="P78">
        <v>57.426825345770297</v>
      </c>
      <c r="Q78">
        <v>0.204709091957643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217</v>
      </c>
      <c r="E79">
        <v>115247.21194275</v>
      </c>
      <c r="F79">
        <v>10355.25</v>
      </c>
      <c r="G79">
        <v>23.957393098644602</v>
      </c>
      <c r="H79">
        <v>5.3990818224043098</v>
      </c>
      <c r="I79">
        <v>18.425754627709601</v>
      </c>
      <c r="J79">
        <v>-1.56476154490786</v>
      </c>
      <c r="K79">
        <v>10274.5670108995</v>
      </c>
      <c r="L79">
        <v>9198.3948854814098</v>
      </c>
      <c r="M79">
        <v>50.729721412437101</v>
      </c>
      <c r="N79">
        <v>0.55513349337386297</v>
      </c>
      <c r="O79">
        <v>9.6062383814973007</v>
      </c>
      <c r="P79">
        <v>56.237269723441798</v>
      </c>
      <c r="Q79">
        <v>9.1380062302629003E-2</v>
      </c>
    </row>
    <row r="80" spans="1:17" x14ac:dyDescent="0.3">
      <c r="A80" t="s">
        <v>218</v>
      </c>
      <c r="B80" t="s">
        <v>219</v>
      </c>
      <c r="C80" t="str">
        <f>IFERROR(VLOOKUP(Table1[[#This Row],[Ticker]],[1]!Table1[[Symbol]:[Industry]],2,FALSE),"-")</f>
        <v>-</v>
      </c>
      <c r="D80" t="s">
        <v>220</v>
      </c>
      <c r="E80">
        <v>111791.36266452</v>
      </c>
      <c r="F80">
        <v>930.6</v>
      </c>
      <c r="G80">
        <v>-5.8851272816673799</v>
      </c>
      <c r="H80">
        <v>-0.386098169918211</v>
      </c>
      <c r="I80">
        <v>-20.343190593506801</v>
      </c>
      <c r="J80">
        <v>-8.9065128948483991</v>
      </c>
      <c r="K80">
        <v>1007.02541136018</v>
      </c>
      <c r="L80">
        <v>1038.84189416245</v>
      </c>
      <c r="M80">
        <v>33.475607934362301</v>
      </c>
      <c r="N80">
        <v>0.67197849923119302</v>
      </c>
      <c r="O80">
        <v>44.852783150655398</v>
      </c>
      <c r="P80">
        <v>29.25</v>
      </c>
      <c r="Q80">
        <v>-3.6509091645784003E-2</v>
      </c>
    </row>
    <row r="81" spans="1:17" x14ac:dyDescent="0.3">
      <c r="A81" t="s">
        <v>221</v>
      </c>
      <c r="B81" t="s">
        <v>222</v>
      </c>
      <c r="C81" t="str">
        <f>IFERROR(VLOOKUP(Table1[[#This Row],[Ticker]],[1]!Table1[[Symbol]:[Industry]],2,FALSE),"-")</f>
        <v>-</v>
      </c>
      <c r="D81" t="s">
        <v>43</v>
      </c>
      <c r="E81">
        <v>110994.36886243999</v>
      </c>
      <c r="F81">
        <v>768.4</v>
      </c>
      <c r="G81">
        <v>19.244770723030999</v>
      </c>
      <c r="H81">
        <v>1.5715529364221801</v>
      </c>
      <c r="I81">
        <v>29.1858942252275</v>
      </c>
      <c r="J81">
        <v>0.368096558677589</v>
      </c>
      <c r="K81">
        <v>741.47529711131995</v>
      </c>
      <c r="L81">
        <v>657.33707410737202</v>
      </c>
      <c r="M81">
        <v>60.078634250894197</v>
      </c>
      <c r="N81">
        <v>0.87005019898536695</v>
      </c>
      <c r="O81">
        <v>3.6959916710046699</v>
      </c>
      <c r="P81">
        <v>65.799978422699297</v>
      </c>
      <c r="Q81">
        <v>9.0257700657700001E-4</v>
      </c>
    </row>
    <row r="82" spans="1:17" hidden="1" x14ac:dyDescent="0.3">
      <c r="A82" t="s">
        <v>223</v>
      </c>
      <c r="B82" t="s">
        <v>224</v>
      </c>
      <c r="C82" t="str">
        <f>IFERROR(VLOOKUP(Table1[[#This Row],[Ticker]],[1]!Table1[[Symbol]:[Industry]],2,FALSE),"-")</f>
        <v>-</v>
      </c>
      <c r="D82" t="s">
        <v>54</v>
      </c>
      <c r="E82">
        <v>109748.317225778</v>
      </c>
      <c r="F82">
        <v>131.78</v>
      </c>
      <c r="G82">
        <v>-48.586784618951903</v>
      </c>
      <c r="H82">
        <v>-8.9647893790641806</v>
      </c>
      <c r="I82">
        <v>-28.186231749648801</v>
      </c>
      <c r="J82">
        <v>-7.7694740201148598</v>
      </c>
      <c r="M82">
        <v>28.483437000472399</v>
      </c>
      <c r="O82">
        <v>43.041432690848303</v>
      </c>
      <c r="P82">
        <v>2.7444253859348202</v>
      </c>
    </row>
    <row r="83" spans="1:17" x14ac:dyDescent="0.3">
      <c r="A83" t="s">
        <v>225</v>
      </c>
      <c r="B83" t="s">
        <v>226</v>
      </c>
      <c r="C83" t="str">
        <f>IFERROR(VLOOKUP(Table1[[#This Row],[Ticker]],[1]!Table1[[Symbol]:[Industry]],2,FALSE),"-")</f>
        <v>-</v>
      </c>
      <c r="D83" t="s">
        <v>162</v>
      </c>
      <c r="E83">
        <v>109722.51782779</v>
      </c>
      <c r="F83">
        <v>717.85</v>
      </c>
      <c r="G83">
        <v>55.069493876084003</v>
      </c>
      <c r="H83">
        <v>-0.522675905522057</v>
      </c>
      <c r="I83">
        <v>20.352432055019701</v>
      </c>
      <c r="J83">
        <v>-10.890823309268299</v>
      </c>
      <c r="K83">
        <v>750.57225279077602</v>
      </c>
      <c r="L83">
        <v>640.69511150427002</v>
      </c>
      <c r="M83">
        <v>29.3154205778972</v>
      </c>
      <c r="N83">
        <v>1.4818226264104499</v>
      </c>
      <c r="O83">
        <v>21.849968656404499</v>
      </c>
      <c r="P83">
        <v>93.516646448308407</v>
      </c>
      <c r="Q83">
        <v>0.18021076461829799</v>
      </c>
    </row>
    <row r="84" spans="1:17" x14ac:dyDescent="0.3">
      <c r="A84" t="s">
        <v>227</v>
      </c>
      <c r="B84" t="s">
        <v>228</v>
      </c>
      <c r="C84" t="str">
        <f>IFERROR(VLOOKUP(Table1[[#This Row],[Ticker]],[1]!Table1[[Symbol]:[Industry]],2,FALSE),"-")</f>
        <v>-</v>
      </c>
      <c r="D84" t="s">
        <v>51</v>
      </c>
      <c r="E84">
        <v>108832.2079136</v>
      </c>
      <c r="F84">
        <v>3215.65</v>
      </c>
      <c r="G84">
        <v>38.130328857878602</v>
      </c>
      <c r="H84">
        <v>2.4311909835602301</v>
      </c>
      <c r="I84">
        <v>11.6014207338081</v>
      </c>
      <c r="J84">
        <v>-1.6606901734267601</v>
      </c>
      <c r="K84">
        <v>3364.1672766505098</v>
      </c>
      <c r="L84">
        <v>2939.4118568449599</v>
      </c>
      <c r="M84">
        <v>31.531070103139498</v>
      </c>
      <c r="N84">
        <v>1.17620721854684</v>
      </c>
      <c r="O84">
        <v>11.6632718112978</v>
      </c>
      <c r="P84">
        <v>68.0638670394857</v>
      </c>
      <c r="Q84">
        <v>0.117305620824377</v>
      </c>
    </row>
    <row r="85" spans="1:17" x14ac:dyDescent="0.3">
      <c r="A85" t="s">
        <v>229</v>
      </c>
      <c r="B85" t="s">
        <v>230</v>
      </c>
      <c r="C85" t="str">
        <f>IFERROR(VLOOKUP(Table1[[#This Row],[Ticker]],[1]!Table1[[Symbol]:[Industry]],2,FALSE),"-")</f>
        <v>-</v>
      </c>
      <c r="D85" t="s">
        <v>54</v>
      </c>
      <c r="E85">
        <v>108618.7634982</v>
      </c>
      <c r="F85">
        <v>1292.4000000000001</v>
      </c>
      <c r="G85">
        <v>-16.620283804114699</v>
      </c>
      <c r="H85">
        <v>-13.8065350543477</v>
      </c>
      <c r="I85">
        <v>2.3237349426390899</v>
      </c>
      <c r="J85">
        <v>-10.5092761832828</v>
      </c>
      <c r="K85">
        <v>1464.73106785408</v>
      </c>
      <c r="L85">
        <v>1343.7748516071299</v>
      </c>
      <c r="M85">
        <v>15.326962357399101</v>
      </c>
      <c r="N85">
        <v>1.27622334183662</v>
      </c>
      <c r="O85">
        <v>27.8242030331166</v>
      </c>
      <c r="P85">
        <v>27.808544303797401</v>
      </c>
      <c r="Q85">
        <v>9.5902060163566005E-2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197</v>
      </c>
      <c r="E86">
        <v>107405.6615742</v>
      </c>
      <c r="F86">
        <v>36416.550000000003</v>
      </c>
      <c r="G86">
        <v>58.508059334000301</v>
      </c>
      <c r="H86">
        <v>1.3579055934270201</v>
      </c>
      <c r="I86">
        <v>16.290200861012501</v>
      </c>
      <c r="J86">
        <v>-2.4096749810650202</v>
      </c>
      <c r="K86">
        <v>35722.728642403301</v>
      </c>
      <c r="L86">
        <v>31379.598747037398</v>
      </c>
      <c r="M86">
        <v>44.678991685666098</v>
      </c>
      <c r="N86">
        <v>0.62402477727773797</v>
      </c>
      <c r="O86">
        <v>7.3380097785210303</v>
      </c>
      <c r="P86">
        <v>88.686787564766803</v>
      </c>
      <c r="Q86">
        <v>0.12093959516299201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51</v>
      </c>
      <c r="E87">
        <v>106188.3940152</v>
      </c>
      <c r="F87">
        <v>1274.7</v>
      </c>
      <c r="G87">
        <v>-9.2189764617062906</v>
      </c>
      <c r="H87">
        <v>3.47416221222803</v>
      </c>
      <c r="I87">
        <v>-6.8396415202840499</v>
      </c>
      <c r="J87">
        <v>-2.1200184205944002</v>
      </c>
      <c r="K87">
        <v>1330.56777712382</v>
      </c>
      <c r="L87">
        <v>1267.1223173410999</v>
      </c>
      <c r="M87">
        <v>23.2543471817987</v>
      </c>
      <c r="N87">
        <v>0.8170013413717</v>
      </c>
      <c r="O87">
        <v>11.5156507413509</v>
      </c>
      <c r="P87">
        <v>22.436630135144199</v>
      </c>
      <c r="Q87">
        <v>1.0328771534163001E-2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237</v>
      </c>
      <c r="E88">
        <v>105338.58728572501</v>
      </c>
      <c r="F88">
        <v>1448.25</v>
      </c>
      <c r="G88">
        <v>12.454312870832</v>
      </c>
      <c r="H88">
        <v>-0.79444247534619905</v>
      </c>
      <c r="I88">
        <v>14.62816892803</v>
      </c>
      <c r="J88">
        <v>-1.91314551901972</v>
      </c>
      <c r="K88">
        <v>1492.783993388</v>
      </c>
      <c r="L88">
        <v>1317.54516416762</v>
      </c>
      <c r="M88">
        <v>28.048979013134499</v>
      </c>
      <c r="N88">
        <v>0.85056421966731099</v>
      </c>
      <c r="O88">
        <v>13.757983773519699</v>
      </c>
      <c r="P88">
        <v>43.213844252163099</v>
      </c>
      <c r="Q88">
        <v>3.7015346828639002E-2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240</v>
      </c>
      <c r="E89">
        <v>104837.19642504001</v>
      </c>
      <c r="F89">
        <v>1672.2</v>
      </c>
      <c r="G89">
        <v>3.3144065608019</v>
      </c>
      <c r="H89">
        <v>-11.394100275480399</v>
      </c>
      <c r="I89">
        <v>-6.3654041173098097</v>
      </c>
      <c r="J89">
        <v>-7.9542778312922904</v>
      </c>
      <c r="K89">
        <v>1875.2988979015099</v>
      </c>
      <c r="L89">
        <v>1735.38689959216</v>
      </c>
      <c r="M89">
        <v>15.7753116588098</v>
      </c>
      <c r="N89">
        <v>1.3980395028308199</v>
      </c>
      <c r="O89">
        <v>25.941872981700701</v>
      </c>
      <c r="P89">
        <v>35.636938800340602</v>
      </c>
      <c r="Q89">
        <v>8.3530361096919997E-3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51</v>
      </c>
      <c r="E90">
        <v>101310.88317606</v>
      </c>
      <c r="F90">
        <v>2528.6999999999998</v>
      </c>
      <c r="G90">
        <v>15.816980892387299</v>
      </c>
      <c r="H90">
        <v>-8.0248593702913595E-2</v>
      </c>
      <c r="I90">
        <v>-1.6709043060925901</v>
      </c>
      <c r="J90">
        <v>-8.7917433085619408</v>
      </c>
      <c r="K90">
        <v>2505.3790188998701</v>
      </c>
      <c r="L90">
        <v>2248.94669471409</v>
      </c>
      <c r="M90">
        <v>44.061856426096597</v>
      </c>
      <c r="N90">
        <v>0.39827153955897598</v>
      </c>
      <c r="O90">
        <v>12.112943409657101</v>
      </c>
      <c r="P90">
        <v>50.245090757850299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51</v>
      </c>
      <c r="E91">
        <v>100844.7704778</v>
      </c>
      <c r="F91">
        <v>1002.2</v>
      </c>
      <c r="G91">
        <v>44.265204466212403</v>
      </c>
      <c r="H91">
        <v>-9.8901609032358395E-2</v>
      </c>
      <c r="I91">
        <v>-3.9930915426783402</v>
      </c>
      <c r="J91">
        <v>-0.117202044471899</v>
      </c>
      <c r="K91">
        <v>1068.07197238053</v>
      </c>
      <c r="L91">
        <v>998.60945115602601</v>
      </c>
      <c r="M91">
        <v>38.043808270869398</v>
      </c>
      <c r="N91">
        <v>0.51899297762684105</v>
      </c>
      <c r="O91">
        <v>32.139293554180703</v>
      </c>
      <c r="P91">
        <v>75.747479175800095</v>
      </c>
      <c r="Q91">
        <v>8.9539166155487002E-2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51</v>
      </c>
      <c r="E92">
        <v>100643.44249641499</v>
      </c>
      <c r="F92">
        <v>2206.15</v>
      </c>
      <c r="G92">
        <v>65.009082147099306</v>
      </c>
      <c r="H92">
        <v>6.5694784438500697</v>
      </c>
      <c r="I92">
        <v>26.677933059454698</v>
      </c>
      <c r="J92">
        <v>2.0389440940805699</v>
      </c>
      <c r="K92">
        <v>2144.5327191778601</v>
      </c>
      <c r="L92">
        <v>1811.55335309988</v>
      </c>
      <c r="M92">
        <v>57.021683607345601</v>
      </c>
      <c r="N92">
        <v>0.58910232911494798</v>
      </c>
      <c r="O92">
        <v>4.7979511819232501</v>
      </c>
      <c r="P92">
        <v>96.451469278717695</v>
      </c>
      <c r="Q92">
        <v>0.11916451747718999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249</v>
      </c>
      <c r="E93">
        <v>100468.81015546501</v>
      </c>
      <c r="F93">
        <v>6987.45</v>
      </c>
      <c r="G93">
        <v>15.8631697708175</v>
      </c>
      <c r="H93">
        <v>1.80612948780029</v>
      </c>
      <c r="I93">
        <v>9.0221725832069097</v>
      </c>
      <c r="J93">
        <v>-1.10071752558938</v>
      </c>
      <c r="K93">
        <v>6904.9126576489598</v>
      </c>
      <c r="L93">
        <v>6384.4998031920504</v>
      </c>
      <c r="M93">
        <v>52.691572499338598</v>
      </c>
      <c r="N93">
        <v>0.54454953565908004</v>
      </c>
      <c r="O93">
        <v>4.7155972493541896</v>
      </c>
      <c r="P93">
        <v>46.087747357857403</v>
      </c>
      <c r="Q93">
        <v>4.3880533979343002E-2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34</v>
      </c>
      <c r="E94">
        <v>99577.907764607997</v>
      </c>
      <c r="F94">
        <v>52.68</v>
      </c>
      <c r="G94">
        <v>3.9083577596074801</v>
      </c>
      <c r="H94">
        <v>-5.3910472029020902</v>
      </c>
      <c r="I94">
        <v>-31.3716757088919</v>
      </c>
      <c r="J94">
        <v>-4.14365018791203</v>
      </c>
      <c r="K94">
        <v>56.7235401168587</v>
      </c>
      <c r="L94">
        <v>57.130279364140002</v>
      </c>
      <c r="M94">
        <v>47.637494611426398</v>
      </c>
      <c r="N94">
        <v>0.92837565639326702</v>
      </c>
      <c r="O94">
        <v>58.978739559605103</v>
      </c>
      <c r="P94">
        <v>35.773195876288597</v>
      </c>
      <c r="Q94">
        <v>9.3441306875550995E-2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Row],[Ticker]],[1]!Table1[[Symbol]:[Industry]],2,FALSE),"-")</f>
        <v>-</v>
      </c>
      <c r="D95" t="s">
        <v>125</v>
      </c>
      <c r="E95">
        <v>99550.287439314998</v>
      </c>
      <c r="F95">
        <v>7699.15</v>
      </c>
      <c r="G95">
        <v>60.322922091522102</v>
      </c>
      <c r="H95">
        <v>2.07348603916174</v>
      </c>
      <c r="I95">
        <v>18.809465438748699</v>
      </c>
      <c r="J95">
        <v>-3.1907699119820898</v>
      </c>
      <c r="K95">
        <v>7761.6103995882304</v>
      </c>
      <c r="L95">
        <v>6635.02807704722</v>
      </c>
      <c r="M95">
        <v>38.3644563240656</v>
      </c>
      <c r="N95">
        <v>0.773233149081203</v>
      </c>
      <c r="O95">
        <v>10.0381210912892</v>
      </c>
      <c r="P95">
        <v>89.758093336783801</v>
      </c>
      <c r="Q95">
        <v>1.432138009395E-2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-</v>
      </c>
      <c r="D96" t="s">
        <v>256</v>
      </c>
      <c r="E96">
        <v>98153.778880134996</v>
      </c>
      <c r="F96">
        <v>992.05</v>
      </c>
      <c r="G96">
        <v>-16.0500207525224</v>
      </c>
      <c r="H96">
        <v>-11.664271956158601</v>
      </c>
      <c r="I96">
        <v>-16.6208680541415</v>
      </c>
      <c r="J96">
        <v>-3.9710824794380999</v>
      </c>
      <c r="K96">
        <v>1120.0640271119</v>
      </c>
      <c r="L96">
        <v>1102.1863485030699</v>
      </c>
      <c r="M96">
        <v>26.5661245062673</v>
      </c>
      <c r="N96">
        <v>1.4590068004472101</v>
      </c>
      <c r="O96">
        <v>26.346494513698399</v>
      </c>
      <c r="P96">
        <v>14.1082542068258</v>
      </c>
      <c r="Q96">
        <v>-1.0197960658869E-2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249</v>
      </c>
      <c r="E97">
        <v>96678.532670850007</v>
      </c>
      <c r="F97">
        <v>994.5</v>
      </c>
      <c r="G97">
        <v>44.157847855230003</v>
      </c>
      <c r="H97">
        <v>7.3628182349653697</v>
      </c>
      <c r="I97">
        <v>10.6083591901753</v>
      </c>
      <c r="J97">
        <v>1.70212527048895</v>
      </c>
      <c r="K97">
        <v>935.98578868452898</v>
      </c>
      <c r="L97">
        <v>846.88987811593495</v>
      </c>
      <c r="M97">
        <v>67.761022802820193</v>
      </c>
      <c r="N97">
        <v>0.87446555207255605</v>
      </c>
      <c r="O97">
        <v>12.4183006535947</v>
      </c>
      <c r="P97">
        <v>76.957295373665403</v>
      </c>
      <c r="Q97">
        <v>0.12487618421039499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261</v>
      </c>
      <c r="E98">
        <v>96615.462407625004</v>
      </c>
      <c r="F98">
        <v>678.75</v>
      </c>
      <c r="G98">
        <v>49.183293022154103</v>
      </c>
      <c r="H98">
        <v>2.7076090563608299</v>
      </c>
      <c r="I98">
        <v>8.4507061150953504</v>
      </c>
      <c r="J98">
        <v>-1.5114793733636001</v>
      </c>
      <c r="K98">
        <v>672.68828326683104</v>
      </c>
      <c r="L98">
        <v>597.94128305388494</v>
      </c>
      <c r="M98">
        <v>48.762113428761701</v>
      </c>
      <c r="N98">
        <v>1.0270727219618601</v>
      </c>
      <c r="O98">
        <v>6.1436464088397704</v>
      </c>
      <c r="P98">
        <v>82.141419562592205</v>
      </c>
      <c r="Q98">
        <v>0.17830087807040301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264</v>
      </c>
      <c r="E99">
        <v>96306.21</v>
      </c>
      <c r="F99">
        <v>3474.25</v>
      </c>
      <c r="G99">
        <v>78.785058660994693</v>
      </c>
      <c r="H99">
        <v>-4.8363735288526399</v>
      </c>
      <c r="I99">
        <v>-2.955719258787</v>
      </c>
      <c r="J99">
        <v>-4.60749220141438</v>
      </c>
      <c r="K99">
        <v>3674.64192975996</v>
      </c>
      <c r="L99">
        <v>3312.8636189509398</v>
      </c>
      <c r="M99">
        <v>40.926459219023599</v>
      </c>
      <c r="N99">
        <v>0.67317383644734896</v>
      </c>
      <c r="O99">
        <v>20.080592933726699</v>
      </c>
      <c r="P99">
        <v>109.41201289894801</v>
      </c>
      <c r="Q99">
        <v>0.21434932221320999</v>
      </c>
    </row>
    <row r="100" spans="1:17" x14ac:dyDescent="0.3">
      <c r="A100" t="s">
        <v>265</v>
      </c>
      <c r="B100" t="s">
        <v>266</v>
      </c>
      <c r="C100" t="str">
        <f>IFERROR(VLOOKUP(Table1[[#This Row],[Ticker]],[1]!Table1[[Symbol]:[Industry]],2,FALSE),"-")</f>
        <v>-</v>
      </c>
      <c r="D100" t="s">
        <v>240</v>
      </c>
      <c r="E100">
        <v>96221.291047000006</v>
      </c>
      <c r="F100">
        <v>6398</v>
      </c>
      <c r="G100">
        <v>1.1276077630805801</v>
      </c>
      <c r="H100">
        <v>-2.8080816920409002</v>
      </c>
      <c r="I100">
        <v>5.3878235759006898</v>
      </c>
      <c r="J100">
        <v>-6.5884692130651201</v>
      </c>
      <c r="K100">
        <v>6834.3858841537804</v>
      </c>
      <c r="L100">
        <v>6178.6558549162501</v>
      </c>
      <c r="M100">
        <v>20.193231709189199</v>
      </c>
      <c r="N100">
        <v>1.3813284182685199</v>
      </c>
      <c r="O100">
        <v>18.865270396999001</v>
      </c>
      <c r="P100">
        <v>68.324125230202498</v>
      </c>
      <c r="Q100">
        <v>0.12960869493997801</v>
      </c>
    </row>
    <row r="101" spans="1:17" x14ac:dyDescent="0.3">
      <c r="A101" t="s">
        <v>267</v>
      </c>
      <c r="B101" t="s">
        <v>268</v>
      </c>
      <c r="C101" t="str">
        <f>IFERROR(VLOOKUP(Table1[[#This Row],[Ticker]],[1]!Table1[[Symbol]:[Industry]],2,FALSE),"-")</f>
        <v>-</v>
      </c>
      <c r="D101" t="s">
        <v>99</v>
      </c>
      <c r="E101">
        <v>95739.481591909993</v>
      </c>
      <c r="F101">
        <v>4787.45</v>
      </c>
      <c r="G101">
        <v>25.466525565861001</v>
      </c>
      <c r="H101">
        <v>-9.53971299262302</v>
      </c>
      <c r="I101">
        <v>-0.655585900892805</v>
      </c>
      <c r="J101">
        <v>-6.12284076651245</v>
      </c>
      <c r="K101">
        <v>5442.1509777711399</v>
      </c>
      <c r="L101">
        <v>5006.6543966018799</v>
      </c>
      <c r="M101">
        <v>9.2399357296645892</v>
      </c>
      <c r="N101">
        <v>0.91586243753605301</v>
      </c>
      <c r="O101">
        <v>30.4713365152638</v>
      </c>
      <c r="P101">
        <v>57.404241328291903</v>
      </c>
      <c r="Q101">
        <v>7.1811026432741995E-2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Row],[Ticker]],[1]!Table1[[Symbol]:[Industry]],2,FALSE),"-")</f>
        <v>-</v>
      </c>
      <c r="D102" t="s">
        <v>271</v>
      </c>
      <c r="E102">
        <v>95392.647315519993</v>
      </c>
      <c r="F102">
        <v>10990.4</v>
      </c>
      <c r="G102">
        <v>154.41788426118501</v>
      </c>
      <c r="H102">
        <v>3.1159827807154801</v>
      </c>
      <c r="I102">
        <v>39.4365837789029</v>
      </c>
      <c r="J102">
        <v>-2.2652773829484998</v>
      </c>
      <c r="K102">
        <v>11119.764432690001</v>
      </c>
      <c r="L102">
        <v>9204.0563244641198</v>
      </c>
      <c r="M102">
        <v>43.555917338570303</v>
      </c>
      <c r="N102">
        <v>0.52491370172526897</v>
      </c>
      <c r="O102">
        <v>14.8183869558887</v>
      </c>
      <c r="P102">
        <v>184.04471150739801</v>
      </c>
      <c r="Q102">
        <v>0.102011328801797</v>
      </c>
    </row>
    <row r="103" spans="1:17" x14ac:dyDescent="0.3">
      <c r="A103" t="s">
        <v>272</v>
      </c>
      <c r="B103" t="s">
        <v>273</v>
      </c>
      <c r="C103" t="str">
        <f>IFERROR(VLOOKUP(Table1[[#This Row],[Ticker]],[1]!Table1[[Symbol]:[Industry]],2,FALSE),"-")</f>
        <v>-</v>
      </c>
      <c r="D103" t="s">
        <v>202</v>
      </c>
      <c r="E103">
        <v>94969.305350884999</v>
      </c>
      <c r="F103">
        <v>535.85</v>
      </c>
      <c r="G103">
        <v>-26.084552632452102</v>
      </c>
      <c r="H103">
        <v>-5.8631134953372603</v>
      </c>
      <c r="I103">
        <v>-2.2999874236176998</v>
      </c>
      <c r="J103">
        <v>-2.5904544823689899</v>
      </c>
      <c r="K103">
        <v>596.79455053050594</v>
      </c>
      <c r="L103">
        <v>587.087428064459</v>
      </c>
      <c r="M103">
        <v>27.379363292894801</v>
      </c>
      <c r="N103">
        <v>0.77560952012964202</v>
      </c>
      <c r="O103">
        <v>25.4082299150881</v>
      </c>
      <c r="P103">
        <v>9.5359771054783309</v>
      </c>
      <c r="Q103">
        <v>-9.7307509947895998E-2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Row],[Ticker]],[1]!Table1[[Symbol]:[Industry]],2,FALSE),"-")</f>
        <v>-</v>
      </c>
      <c r="D104" t="s">
        <v>43</v>
      </c>
      <c r="E104">
        <v>94668.677915830005</v>
      </c>
      <c r="F104">
        <v>1913.3</v>
      </c>
      <c r="G104">
        <v>12.801624388061599</v>
      </c>
      <c r="H104">
        <v>-8.4183057704840802</v>
      </c>
      <c r="I104">
        <v>4.1213460066316898</v>
      </c>
      <c r="J104">
        <v>-6.3316046859650204</v>
      </c>
      <c r="K104">
        <v>2054.25179086657</v>
      </c>
      <c r="L104">
        <v>1838.3821298259099</v>
      </c>
      <c r="M104">
        <v>20.200170686003499</v>
      </c>
      <c r="N104">
        <v>0.97259917342068203</v>
      </c>
      <c r="O104">
        <v>20.310458370354901</v>
      </c>
      <c r="P104">
        <v>43.6141865265528</v>
      </c>
      <c r="Q104">
        <v>-3.023829091018E-3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Row],[Ticker]],[1]!Table1[[Symbol]:[Industry]],2,FALSE),"-")</f>
        <v>-</v>
      </c>
      <c r="D105" t="s">
        <v>217</v>
      </c>
      <c r="E105">
        <v>94398.115470549994</v>
      </c>
      <c r="F105">
        <v>4419.05</v>
      </c>
      <c r="G105">
        <v>34.743609058572197</v>
      </c>
      <c r="H105">
        <v>4.6745815625972904</v>
      </c>
      <c r="I105">
        <v>9.1368598609959299</v>
      </c>
      <c r="J105">
        <v>-5.7137580211508103</v>
      </c>
      <c r="K105">
        <v>4391.0596446159398</v>
      </c>
      <c r="L105">
        <v>3935.1957472273102</v>
      </c>
      <c r="M105">
        <v>45.324545896759197</v>
      </c>
      <c r="N105">
        <v>1.5835200340956801</v>
      </c>
      <c r="O105">
        <v>10.068906212873699</v>
      </c>
      <c r="P105">
        <v>64.240318144651695</v>
      </c>
      <c r="Q105">
        <v>6.1781597347795002E-2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Row],[Ticker]],[1]!Table1[[Symbol]:[Industry]],2,FALSE),"-")</f>
        <v>-</v>
      </c>
      <c r="D106" t="s">
        <v>34</v>
      </c>
      <c r="E106">
        <v>94117.07747376</v>
      </c>
      <c r="F106">
        <v>103.76</v>
      </c>
      <c r="G106">
        <v>7.1450850447525003</v>
      </c>
      <c r="H106">
        <v>-4.1403994849797998</v>
      </c>
      <c r="I106">
        <v>-24.490041043359099</v>
      </c>
      <c r="J106">
        <v>-1.85927200329095</v>
      </c>
      <c r="K106">
        <v>105.689206972707</v>
      </c>
      <c r="L106">
        <v>105.243749002892</v>
      </c>
      <c r="M106">
        <v>56.646865763221903</v>
      </c>
      <c r="N106">
        <v>1.02225137868195</v>
      </c>
      <c r="O106">
        <v>24.228989976869698</v>
      </c>
      <c r="P106">
        <v>37.248677248677197</v>
      </c>
      <c r="Q106">
        <v>0.10557360169348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Row],[Ticker]],[1]!Table1[[Symbol]:[Industry]],2,FALSE),"-")</f>
        <v>-</v>
      </c>
      <c r="D107" t="s">
        <v>282</v>
      </c>
      <c r="E107">
        <v>93984.614196352006</v>
      </c>
      <c r="F107">
        <v>68.87</v>
      </c>
      <c r="G107">
        <v>89.834979776188007</v>
      </c>
      <c r="H107">
        <v>-5.51463717700255</v>
      </c>
      <c r="I107">
        <v>57.499986199068999</v>
      </c>
      <c r="J107">
        <v>0.16281573836398799</v>
      </c>
      <c r="K107">
        <v>73.166248347543203</v>
      </c>
      <c r="L107">
        <v>57.946767494272798</v>
      </c>
      <c r="M107">
        <v>38.074822785668701</v>
      </c>
      <c r="N107">
        <v>0.69311278313744296</v>
      </c>
      <c r="O107">
        <v>24.931029475824001</v>
      </c>
      <c r="P107">
        <v>129.56666666666601</v>
      </c>
      <c r="Q107">
        <v>0.207978611520727</v>
      </c>
    </row>
    <row r="108" spans="1:17" x14ac:dyDescent="0.3">
      <c r="A108" t="s">
        <v>283</v>
      </c>
      <c r="B108" t="s">
        <v>284</v>
      </c>
      <c r="C108" t="str">
        <f>IFERROR(VLOOKUP(Table1[[#This Row],[Ticker]],[1]!Table1[[Symbol]:[Industry]],2,FALSE),"-")</f>
        <v>-</v>
      </c>
      <c r="D108" t="s">
        <v>285</v>
      </c>
      <c r="E108">
        <v>93547.261508174997</v>
      </c>
      <c r="F108">
        <v>10337.85</v>
      </c>
      <c r="G108">
        <v>66.271494325095304</v>
      </c>
      <c r="H108">
        <v>-5.7387261799039297</v>
      </c>
      <c r="I108">
        <v>8.8593652225155299</v>
      </c>
      <c r="J108">
        <v>-9.0867935108678406</v>
      </c>
      <c r="K108">
        <v>10919.035665294499</v>
      </c>
      <c r="L108">
        <v>9470.1396963809002</v>
      </c>
      <c r="M108">
        <v>28.384787812191501</v>
      </c>
      <c r="N108">
        <v>0.81568774191895499</v>
      </c>
      <c r="O108">
        <v>28.634097031781199</v>
      </c>
      <c r="P108">
        <v>98.269099836019905</v>
      </c>
      <c r="Q108">
        <v>0.17010924372554401</v>
      </c>
    </row>
    <row r="109" spans="1:17" x14ac:dyDescent="0.3">
      <c r="A109" t="s">
        <v>286</v>
      </c>
      <c r="B109" t="s">
        <v>287</v>
      </c>
      <c r="C109" t="str">
        <f>IFERROR(VLOOKUP(Table1[[#This Row],[Ticker]],[1]!Table1[[Symbol]:[Industry]],2,FALSE),"-")</f>
        <v>-</v>
      </c>
      <c r="D109" t="s">
        <v>117</v>
      </c>
      <c r="E109">
        <v>92582.875644090003</v>
      </c>
      <c r="F109">
        <v>915.05</v>
      </c>
      <c r="G109">
        <v>13.7123220383928</v>
      </c>
      <c r="H109">
        <v>-4.8987715136290602</v>
      </c>
      <c r="I109">
        <v>-10.9241435070702</v>
      </c>
      <c r="J109">
        <v>-3.2417048931554402</v>
      </c>
      <c r="K109">
        <v>972.26196645073901</v>
      </c>
      <c r="L109">
        <v>915.08773754035599</v>
      </c>
      <c r="M109">
        <v>37.854309550030699</v>
      </c>
      <c r="N109">
        <v>1.4679104038133299</v>
      </c>
      <c r="O109">
        <v>19.884159335555399</v>
      </c>
      <c r="P109">
        <v>57.333218707015099</v>
      </c>
      <c r="Q109">
        <v>9.5550267880955997E-2</v>
      </c>
    </row>
    <row r="110" spans="1:17" x14ac:dyDescent="0.3">
      <c r="A110" t="s">
        <v>288</v>
      </c>
      <c r="B110" t="s">
        <v>289</v>
      </c>
      <c r="C110" t="str">
        <f>IFERROR(VLOOKUP(Table1[[#This Row],[Ticker]],[1]!Table1[[Symbol]:[Industry]],2,FALSE),"-")</f>
        <v>-</v>
      </c>
      <c r="D110" t="s">
        <v>290</v>
      </c>
      <c r="E110">
        <v>91772.093739759905</v>
      </c>
      <c r="F110">
        <v>347.9</v>
      </c>
      <c r="G110">
        <v>76.3743379401688</v>
      </c>
      <c r="H110">
        <v>-5.0181225541153598</v>
      </c>
      <c r="I110">
        <v>-9.2176711435882908</v>
      </c>
      <c r="J110">
        <v>-7.4107084741571398</v>
      </c>
      <c r="K110">
        <v>387.182358583618</v>
      </c>
      <c r="L110">
        <v>344.18182479120497</v>
      </c>
      <c r="M110">
        <v>32.667178122593498</v>
      </c>
      <c r="N110">
        <v>0.64885510837665805</v>
      </c>
      <c r="O110">
        <v>32.322506467375597</v>
      </c>
      <c r="P110">
        <v>108.32335329341301</v>
      </c>
      <c r="Q110">
        <v>1.2543730994369E-2</v>
      </c>
    </row>
    <row r="111" spans="1:17" x14ac:dyDescent="0.3">
      <c r="A111" t="s">
        <v>291</v>
      </c>
      <c r="B111" t="s">
        <v>292</v>
      </c>
      <c r="C111" t="str">
        <f>IFERROR(VLOOKUP(Table1[[#This Row],[Ticker]],[1]!Table1[[Symbol]:[Industry]],2,FALSE),"-")</f>
        <v>-</v>
      </c>
      <c r="D111" t="s">
        <v>144</v>
      </c>
      <c r="E111">
        <v>91511.532189000005</v>
      </c>
      <c r="F111">
        <v>438.9</v>
      </c>
      <c r="G111">
        <v>152.26289025579399</v>
      </c>
      <c r="H111">
        <v>-10.6994115906326</v>
      </c>
      <c r="I111">
        <v>43.920785794210701</v>
      </c>
      <c r="J111">
        <v>-6.7501665800446498</v>
      </c>
      <c r="K111">
        <v>497.68363312907798</v>
      </c>
      <c r="L111">
        <v>411.25149490891903</v>
      </c>
      <c r="M111">
        <v>36.595169609594997</v>
      </c>
      <c r="N111">
        <v>0.43480815663240502</v>
      </c>
      <c r="O111">
        <v>47.413989519252603</v>
      </c>
      <c r="P111">
        <v>187.61467889908201</v>
      </c>
      <c r="Q111">
        <v>0.20378261663569799</v>
      </c>
    </row>
    <row r="112" spans="1:17" x14ac:dyDescent="0.3">
      <c r="A112" t="s">
        <v>293</v>
      </c>
      <c r="B112" t="s">
        <v>294</v>
      </c>
      <c r="C112" t="str">
        <f>IFERROR(VLOOKUP(Table1[[#This Row],[Ticker]],[1]!Table1[[Symbol]:[Industry]],2,FALSE),"-")</f>
        <v>-</v>
      </c>
      <c r="D112" t="s">
        <v>75</v>
      </c>
      <c r="E112">
        <v>91398.848814900004</v>
      </c>
      <c r="F112">
        <v>25331.75</v>
      </c>
      <c r="G112">
        <v>-30.811648217033198</v>
      </c>
      <c r="H112">
        <v>2.9777685165360599</v>
      </c>
      <c r="I112">
        <v>-3.1384539005432401</v>
      </c>
      <c r="J112">
        <v>2.7872928143009199</v>
      </c>
      <c r="K112">
        <v>25327.6590479714</v>
      </c>
      <c r="L112">
        <v>25834.126567770101</v>
      </c>
      <c r="M112">
        <v>65.006256432284303</v>
      </c>
      <c r="N112">
        <v>0.652582072475556</v>
      </c>
      <c r="O112">
        <v>21.340807484678301</v>
      </c>
      <c r="P112">
        <v>6.8850210970464003</v>
      </c>
      <c r="Q112">
        <v>-6.5644181817690994E-2</v>
      </c>
    </row>
    <row r="113" spans="1:17" x14ac:dyDescent="0.3">
      <c r="A113" t="s">
        <v>295</v>
      </c>
      <c r="B113" t="s">
        <v>296</v>
      </c>
      <c r="C113" t="str">
        <f>IFERROR(VLOOKUP(Table1[[#This Row],[Ticker]],[1]!Table1[[Symbol]:[Industry]],2,FALSE),"-")</f>
        <v>-</v>
      </c>
      <c r="D113" t="s">
        <v>297</v>
      </c>
      <c r="E113">
        <v>89390.786819425004</v>
      </c>
      <c r="F113">
        <v>14939.15</v>
      </c>
      <c r="G113">
        <v>164.2500960365</v>
      </c>
      <c r="H113">
        <v>8.6391205895235093</v>
      </c>
      <c r="I113">
        <v>68.312862956912795</v>
      </c>
      <c r="J113">
        <v>-7.68803370251175</v>
      </c>
      <c r="K113">
        <v>13893.680235902601</v>
      </c>
      <c r="L113">
        <v>10751.4978946911</v>
      </c>
      <c r="M113">
        <v>53.439104568549297</v>
      </c>
      <c r="N113">
        <v>1.1687587412513301</v>
      </c>
      <c r="O113">
        <v>6.4317581656252196</v>
      </c>
      <c r="P113">
        <v>194.30949566587799</v>
      </c>
      <c r="Q113">
        <v>0.11927895505993701</v>
      </c>
    </row>
    <row r="114" spans="1:17" x14ac:dyDescent="0.3">
      <c r="A114" t="s">
        <v>298</v>
      </c>
      <c r="B114" t="s">
        <v>299</v>
      </c>
      <c r="C114" t="str">
        <f>IFERROR(VLOOKUP(Table1[[#This Row],[Ticker]],[1]!Table1[[Symbol]:[Industry]],2,FALSE),"-")</f>
        <v>-</v>
      </c>
      <c r="D114" t="s">
        <v>300</v>
      </c>
      <c r="E114">
        <v>88868.603976375001</v>
      </c>
      <c r="F114">
        <v>82.65</v>
      </c>
      <c r="G114">
        <v>5.2844127920512598</v>
      </c>
      <c r="H114">
        <v>-1.6617275215875</v>
      </c>
      <c r="I114">
        <v>-17.922036911408199</v>
      </c>
      <c r="J114">
        <v>-0.45555286926009497</v>
      </c>
      <c r="K114">
        <v>86.245832964156506</v>
      </c>
      <c r="L114">
        <v>84.186817388817204</v>
      </c>
      <c r="M114">
        <v>52.664348048983598</v>
      </c>
      <c r="N114">
        <v>0.75511574818172</v>
      </c>
      <c r="O114">
        <v>30.550514216575898</v>
      </c>
      <c r="P114">
        <v>38.907563025210102</v>
      </c>
      <c r="Q114">
        <v>4.0580756444381E-2</v>
      </c>
    </row>
    <row r="115" spans="1:17" x14ac:dyDescent="0.3">
      <c r="A115" t="s">
        <v>301</v>
      </c>
      <c r="B115" t="s">
        <v>302</v>
      </c>
      <c r="C115" t="str">
        <f>IFERROR(VLOOKUP(Table1[[#This Row],[Ticker]],[1]!Table1[[Symbol]:[Industry]],2,FALSE),"-")</f>
        <v>-</v>
      </c>
      <c r="D115" t="s">
        <v>80</v>
      </c>
      <c r="E115">
        <v>88568.060955519904</v>
      </c>
      <c r="F115">
        <v>1842.8</v>
      </c>
      <c r="G115">
        <v>126.49950942273701</v>
      </c>
      <c r="H115">
        <v>3.0572295689781899</v>
      </c>
      <c r="I115">
        <v>12.0070403419097</v>
      </c>
      <c r="J115">
        <v>-7.0697008348039496</v>
      </c>
      <c r="K115">
        <v>1830.77004665459</v>
      </c>
      <c r="L115">
        <v>1507.3755811257499</v>
      </c>
      <c r="M115">
        <v>33.371141525974203</v>
      </c>
      <c r="N115">
        <v>0.64711043049199801</v>
      </c>
      <c r="O115">
        <v>10.5383112654656</v>
      </c>
      <c r="P115">
        <v>157.80637940682701</v>
      </c>
      <c r="Q115">
        <v>0.15951253138441401</v>
      </c>
    </row>
    <row r="116" spans="1:17" x14ac:dyDescent="0.3">
      <c r="A116" t="s">
        <v>303</v>
      </c>
      <c r="B116" t="s">
        <v>304</v>
      </c>
      <c r="C116" t="str">
        <f>IFERROR(VLOOKUP(Table1[[#This Row],[Ticker]],[1]!Table1[[Symbol]:[Industry]],2,FALSE),"-")</f>
        <v>-</v>
      </c>
      <c r="D116" t="s">
        <v>34</v>
      </c>
      <c r="E116">
        <v>88496.389801950994</v>
      </c>
      <c r="F116">
        <v>115.93</v>
      </c>
      <c r="G116">
        <v>-12.174614776089999</v>
      </c>
      <c r="H116">
        <v>-1.6510001937077901</v>
      </c>
      <c r="I116">
        <v>-34.094365720940701</v>
      </c>
      <c r="J116">
        <v>-5.1191861954019303E-3</v>
      </c>
      <c r="K116">
        <v>119.088157692614</v>
      </c>
      <c r="L116">
        <v>125.752157470547</v>
      </c>
      <c r="M116">
        <v>63.135843934407298</v>
      </c>
      <c r="N116">
        <v>0.98690805979802598</v>
      </c>
      <c r="O116">
        <v>48.796687656344297</v>
      </c>
      <c r="P116">
        <v>16.923852748361</v>
      </c>
      <c r="Q116">
        <v>9.9461923309537001E-2</v>
      </c>
    </row>
    <row r="117" spans="1:17" x14ac:dyDescent="0.3">
      <c r="A117" t="s">
        <v>305</v>
      </c>
      <c r="B117" t="s">
        <v>306</v>
      </c>
      <c r="C117" t="str">
        <f>IFERROR(VLOOKUP(Table1[[#This Row],[Ticker]],[1]!Table1[[Symbol]:[Industry]],2,FALSE),"-")</f>
        <v>-</v>
      </c>
      <c r="D117" t="s">
        <v>307</v>
      </c>
      <c r="E117">
        <v>88263.018217079996</v>
      </c>
      <c r="F117">
        <v>4563.3</v>
      </c>
      <c r="G117">
        <v>20.6301515762847</v>
      </c>
      <c r="H117">
        <v>18.360497325666799</v>
      </c>
      <c r="I117">
        <v>15.0267218231924</v>
      </c>
      <c r="J117">
        <v>5.1620361361274298</v>
      </c>
      <c r="K117">
        <v>4262.6570285469397</v>
      </c>
      <c r="L117">
        <v>3926.6801473811602</v>
      </c>
      <c r="M117">
        <v>57.552948591056598</v>
      </c>
      <c r="N117">
        <v>1.0183831665477701</v>
      </c>
      <c r="O117">
        <v>5.4237065281704098</v>
      </c>
      <c r="P117">
        <v>51.958041958041903</v>
      </c>
      <c r="Q117">
        <v>0.121245933109007</v>
      </c>
    </row>
    <row r="118" spans="1:17" x14ac:dyDescent="0.3">
      <c r="A118" t="s">
        <v>308</v>
      </c>
      <c r="B118" t="s">
        <v>309</v>
      </c>
      <c r="C118" t="str">
        <f>IFERROR(VLOOKUP(Table1[[#This Row],[Ticker]],[1]!Table1[[Symbol]:[Industry]],2,FALSE),"-")</f>
        <v>-</v>
      </c>
      <c r="D118" t="s">
        <v>271</v>
      </c>
      <c r="E118">
        <v>86899.552285149999</v>
      </c>
      <c r="F118">
        <v>5670.5</v>
      </c>
      <c r="G118">
        <v>58.448112682146103</v>
      </c>
      <c r="H118">
        <v>11.183527044032299</v>
      </c>
      <c r="I118">
        <v>60.021676247268502</v>
      </c>
      <c r="J118">
        <v>7.8921186148917499</v>
      </c>
      <c r="K118">
        <v>5276.0856300238202</v>
      </c>
      <c r="L118">
        <v>4445.14362626411</v>
      </c>
      <c r="M118">
        <v>60.998462429512898</v>
      </c>
      <c r="N118">
        <v>1.2580688529874799</v>
      </c>
      <c r="O118">
        <v>2.2608235605325802</v>
      </c>
      <c r="P118">
        <v>87.726050072418701</v>
      </c>
      <c r="Q118">
        <v>0.13485487634198301</v>
      </c>
    </row>
    <row r="119" spans="1:17" x14ac:dyDescent="0.3">
      <c r="A119" t="s">
        <v>310</v>
      </c>
      <c r="B119" t="s">
        <v>311</v>
      </c>
      <c r="C119" t="str">
        <f>IFERROR(VLOOKUP(Table1[[#This Row],[Ticker]],[1]!Table1[[Symbol]:[Industry]],2,FALSE),"-")</f>
        <v>-</v>
      </c>
      <c r="D119" t="s">
        <v>202</v>
      </c>
      <c r="E119">
        <v>84138.755877899996</v>
      </c>
      <c r="F119">
        <v>3093.5</v>
      </c>
      <c r="G119">
        <v>22.169783693444501</v>
      </c>
      <c r="H119">
        <v>-11.4079514093612</v>
      </c>
      <c r="I119">
        <v>1.4980612833798801</v>
      </c>
      <c r="J119">
        <v>-7.1301618309544903</v>
      </c>
      <c r="K119">
        <v>3464.4661263160301</v>
      </c>
      <c r="L119">
        <v>3041.97570933624</v>
      </c>
      <c r="M119">
        <v>15.0019777231339</v>
      </c>
      <c r="N119">
        <v>1.0122761623860199</v>
      </c>
      <c r="O119">
        <v>25.747535154355901</v>
      </c>
      <c r="P119">
        <v>51.267695166377301</v>
      </c>
      <c r="Q119">
        <v>0.102668179970156</v>
      </c>
    </row>
    <row r="120" spans="1:17" x14ac:dyDescent="0.3">
      <c r="A120" t="s">
        <v>312</v>
      </c>
      <c r="B120" t="s">
        <v>313</v>
      </c>
      <c r="C120" t="str">
        <f>IFERROR(VLOOKUP(Table1[[#This Row],[Ticker]],[1]!Table1[[Symbol]:[Industry]],2,FALSE),"-")</f>
        <v>-</v>
      </c>
      <c r="D120" t="s">
        <v>48</v>
      </c>
      <c r="E120">
        <v>83922.740866495995</v>
      </c>
      <c r="F120">
        <v>79.48</v>
      </c>
      <c r="G120">
        <v>16.981132428928401</v>
      </c>
      <c r="H120">
        <v>-11.1580063843462</v>
      </c>
      <c r="I120">
        <v>-17.114683313340699</v>
      </c>
      <c r="J120">
        <v>-7.3582261428036402</v>
      </c>
      <c r="K120">
        <v>89.172748198549101</v>
      </c>
      <c r="L120">
        <v>85.561826388088903</v>
      </c>
      <c r="M120">
        <v>31.169487095205799</v>
      </c>
      <c r="N120">
        <v>0.74423659245797702</v>
      </c>
      <c r="O120">
        <v>30.5359838953195</v>
      </c>
      <c r="P120">
        <v>47.049028677150702</v>
      </c>
      <c r="Q120">
        <v>9.3866798727264E-2</v>
      </c>
    </row>
    <row r="121" spans="1:17" x14ac:dyDescent="0.3">
      <c r="A121" t="s">
        <v>314</v>
      </c>
      <c r="B121" t="s">
        <v>315</v>
      </c>
      <c r="C121" t="str">
        <f>IFERROR(VLOOKUP(Table1[[#This Row],[Ticker]],[1]!Table1[[Symbol]:[Industry]],2,FALSE),"-")</f>
        <v>-</v>
      </c>
      <c r="D121" t="s">
        <v>18</v>
      </c>
      <c r="E121">
        <v>82665.904785449995</v>
      </c>
      <c r="F121">
        <v>388.5</v>
      </c>
      <c r="G121">
        <v>108.48495082863199</v>
      </c>
      <c r="H121">
        <v>-5.7282663250873798</v>
      </c>
      <c r="I121">
        <v>7.1948025626224501</v>
      </c>
      <c r="J121">
        <v>-7.4722117745740304</v>
      </c>
      <c r="K121">
        <v>402.95103861061898</v>
      </c>
      <c r="L121">
        <v>352.04576235019198</v>
      </c>
      <c r="M121">
        <v>40.6415617115684</v>
      </c>
      <c r="N121">
        <v>0.92039061300307701</v>
      </c>
      <c r="O121">
        <v>17.670527670527601</v>
      </c>
      <c r="P121">
        <v>141.20447019867501</v>
      </c>
      <c r="Q121">
        <v>6.4422759613684002E-2</v>
      </c>
    </row>
    <row r="122" spans="1:17" x14ac:dyDescent="0.3">
      <c r="A122" t="s">
        <v>316</v>
      </c>
      <c r="B122" t="s">
        <v>317</v>
      </c>
      <c r="C122" t="str">
        <f>IFERROR(VLOOKUP(Table1[[#This Row],[Ticker]],[1]!Table1[[Symbol]:[Industry]],2,FALSE),"-")</f>
        <v>-</v>
      </c>
      <c r="D122" t="s">
        <v>51</v>
      </c>
      <c r="E122">
        <v>82029.517224405005</v>
      </c>
      <c r="F122">
        <v>1412.35</v>
      </c>
      <c r="G122">
        <v>35.515899152646803</v>
      </c>
      <c r="H122">
        <v>1.40822125135406</v>
      </c>
      <c r="I122">
        <v>14.5682163605554</v>
      </c>
      <c r="J122">
        <v>-2.1805444760066299</v>
      </c>
      <c r="K122">
        <v>1466.1006595348899</v>
      </c>
      <c r="L122">
        <v>1284.97076218443</v>
      </c>
      <c r="M122">
        <v>27.714232810130099</v>
      </c>
      <c r="N122">
        <v>0.52129517313752904</v>
      </c>
      <c r="O122">
        <v>12.7199348603391</v>
      </c>
      <c r="P122">
        <v>69.214640867429395</v>
      </c>
      <c r="Q122">
        <v>8.5663866524601007E-2</v>
      </c>
    </row>
    <row r="123" spans="1:17" x14ac:dyDescent="0.3">
      <c r="A123" t="s">
        <v>318</v>
      </c>
      <c r="B123" t="s">
        <v>319</v>
      </c>
      <c r="C123" t="str">
        <f>IFERROR(VLOOKUP(Table1[[#This Row],[Ticker]],[1]!Table1[[Symbol]:[Industry]],2,FALSE),"-")</f>
        <v>-</v>
      </c>
      <c r="D123" t="s">
        <v>136</v>
      </c>
      <c r="E123">
        <v>81911.536952959999</v>
      </c>
      <c r="F123">
        <v>2945.8</v>
      </c>
      <c r="G123">
        <v>51.239719788282599</v>
      </c>
      <c r="H123">
        <v>0.259177767296487</v>
      </c>
      <c r="I123">
        <v>4.0399478546129099</v>
      </c>
      <c r="J123">
        <v>-2.3684820420509101</v>
      </c>
      <c r="K123">
        <v>3008.3433223813499</v>
      </c>
      <c r="L123">
        <v>2728.79749462881</v>
      </c>
      <c r="M123">
        <v>42.888699090345803</v>
      </c>
      <c r="N123">
        <v>0.90367682402385696</v>
      </c>
      <c r="O123">
        <v>15.510217937402301</v>
      </c>
      <c r="P123">
        <v>84.579717409693302</v>
      </c>
      <c r="Q123">
        <v>9.6214175637620008E-3</v>
      </c>
    </row>
    <row r="124" spans="1:17" x14ac:dyDescent="0.3">
      <c r="A124" t="s">
        <v>320</v>
      </c>
      <c r="B124" t="s">
        <v>321</v>
      </c>
      <c r="C124" t="str">
        <f>IFERROR(VLOOKUP(Table1[[#This Row],[Ticker]],[1]!Table1[[Symbol]:[Industry]],2,FALSE),"-")</f>
        <v>-</v>
      </c>
      <c r="D124" t="s">
        <v>162</v>
      </c>
      <c r="E124">
        <v>81828.488842499995</v>
      </c>
      <c r="F124">
        <v>235</v>
      </c>
      <c r="G124">
        <v>66.244146063179997</v>
      </c>
      <c r="H124">
        <v>-12.775201482215399</v>
      </c>
      <c r="I124">
        <v>-23.184714956582699</v>
      </c>
      <c r="J124">
        <v>-6.7925806629896899</v>
      </c>
      <c r="K124">
        <v>265.25189243029303</v>
      </c>
      <c r="L124">
        <v>254.59288966814501</v>
      </c>
      <c r="M124">
        <v>41.509899320552599</v>
      </c>
      <c r="N124">
        <v>1.6620193602290401</v>
      </c>
      <c r="O124">
        <v>42.702127659574401</v>
      </c>
      <c r="P124">
        <v>99.660152931180903</v>
      </c>
      <c r="Q124">
        <v>0.13309624287535801</v>
      </c>
    </row>
    <row r="125" spans="1:17" x14ac:dyDescent="0.3">
      <c r="A125" t="s">
        <v>322</v>
      </c>
      <c r="B125" t="s">
        <v>323</v>
      </c>
      <c r="C125" t="str">
        <f>IFERROR(VLOOKUP(Table1[[#This Row],[Ticker]],[1]!Table1[[Symbol]:[Industry]],2,FALSE),"-")</f>
        <v>-</v>
      </c>
      <c r="D125" t="s">
        <v>202</v>
      </c>
      <c r="E125">
        <v>81458.738417544999</v>
      </c>
      <c r="F125">
        <v>629.15</v>
      </c>
      <c r="G125">
        <v>-10.2366155095946</v>
      </c>
      <c r="H125">
        <v>-0.76317815621335905</v>
      </c>
      <c r="I125">
        <v>13.969987541791401</v>
      </c>
      <c r="J125">
        <v>-4.0922796057991304</v>
      </c>
      <c r="K125">
        <v>668.20269245164297</v>
      </c>
      <c r="L125">
        <v>618.51658601872202</v>
      </c>
      <c r="M125">
        <v>19.8512838096261</v>
      </c>
      <c r="N125">
        <v>0.76465352869613001</v>
      </c>
      <c r="O125">
        <v>14.4162759278391</v>
      </c>
      <c r="P125">
        <v>29.3748714785111</v>
      </c>
      <c r="Q125">
        <v>-2.5174648840243001E-2</v>
      </c>
    </row>
    <row r="126" spans="1:17" x14ac:dyDescent="0.3">
      <c r="A126" t="s">
        <v>324</v>
      </c>
      <c r="B126" t="s">
        <v>325</v>
      </c>
      <c r="C126" t="str">
        <f>IFERROR(VLOOKUP(Table1[[#This Row],[Ticker]],[1]!Table1[[Symbol]:[Industry]],2,FALSE),"-")</f>
        <v>-</v>
      </c>
      <c r="D126" t="s">
        <v>108</v>
      </c>
      <c r="E126">
        <v>81033.295771934994</v>
      </c>
      <c r="F126">
        <v>80.67</v>
      </c>
      <c r="G126">
        <v>29.723019302616599</v>
      </c>
      <c r="H126">
        <v>-10.583372300195901</v>
      </c>
      <c r="I126">
        <v>-21.682448737514701</v>
      </c>
      <c r="J126">
        <v>-3.5691674185456201</v>
      </c>
      <c r="K126">
        <v>90.549512342152298</v>
      </c>
      <c r="L126">
        <v>88.915439716124993</v>
      </c>
      <c r="M126">
        <v>35.853678675121998</v>
      </c>
      <c r="N126">
        <v>1.16186048834601</v>
      </c>
      <c r="O126">
        <v>46.770794595264597</v>
      </c>
      <c r="P126">
        <v>63.963414634146297</v>
      </c>
      <c r="Q126">
        <v>0.11505154553062</v>
      </c>
    </row>
    <row r="127" spans="1:17" x14ac:dyDescent="0.3">
      <c r="A127" t="s">
        <v>326</v>
      </c>
      <c r="B127" t="s">
        <v>327</v>
      </c>
      <c r="C127" t="str">
        <f>IFERROR(VLOOKUP(Table1[[#This Row],[Ticker]],[1]!Table1[[Symbol]:[Industry]],2,FALSE),"-")</f>
        <v>-</v>
      </c>
      <c r="D127" t="s">
        <v>328</v>
      </c>
      <c r="E127">
        <v>80927.104049999994</v>
      </c>
      <c r="F127">
        <v>4012.45</v>
      </c>
      <c r="G127">
        <v>75.255235316401894</v>
      </c>
      <c r="H127">
        <v>2.6797459698881299</v>
      </c>
      <c r="I127">
        <v>60.757316569590401</v>
      </c>
      <c r="J127">
        <v>-12.919430173861301</v>
      </c>
      <c r="K127">
        <v>4291.1358992375899</v>
      </c>
      <c r="L127">
        <v>3585.7557190065399</v>
      </c>
      <c r="M127">
        <v>37.351902884764101</v>
      </c>
      <c r="N127">
        <v>1.3988371701797799</v>
      </c>
      <c r="O127">
        <v>46.045433587957497</v>
      </c>
      <c r="P127">
        <v>123.485017266347</v>
      </c>
      <c r="Q127">
        <v>0.23854031705017101</v>
      </c>
    </row>
    <row r="128" spans="1:17" x14ac:dyDescent="0.3">
      <c r="A128" t="s">
        <v>329</v>
      </c>
      <c r="B128" t="s">
        <v>330</v>
      </c>
      <c r="C128" t="str">
        <f>IFERROR(VLOOKUP(Table1[[#This Row],[Ticker]],[1]!Table1[[Symbol]:[Industry]],2,FALSE),"-")</f>
        <v>-</v>
      </c>
      <c r="D128" t="s">
        <v>24</v>
      </c>
      <c r="E128">
        <v>80871.167430720001</v>
      </c>
      <c r="F128">
        <v>1038.1500000000001</v>
      </c>
      <c r="G128">
        <v>-57.085768337830501</v>
      </c>
      <c r="H128">
        <v>-21.558172229345899</v>
      </c>
      <c r="I128">
        <v>-38.249570125846503</v>
      </c>
      <c r="J128">
        <v>-19.379479221235101</v>
      </c>
      <c r="K128">
        <v>1347.8085781408299</v>
      </c>
      <c r="L128">
        <v>1415.6686119635699</v>
      </c>
      <c r="M128">
        <v>9.4179146664906597</v>
      </c>
      <c r="N128">
        <v>2.06588474051027</v>
      </c>
      <c r="O128">
        <v>63.223040986369902</v>
      </c>
      <c r="P128">
        <v>1.9693546802868001</v>
      </c>
      <c r="Q128">
        <v>-5.1457539007241003E-2</v>
      </c>
    </row>
    <row r="129" spans="1:17" x14ac:dyDescent="0.3">
      <c r="A129" t="s">
        <v>331</v>
      </c>
      <c r="B129" t="s">
        <v>332</v>
      </c>
      <c r="C129" t="str">
        <f>IFERROR(VLOOKUP(Table1[[#This Row],[Ticker]],[1]!Table1[[Symbol]:[Industry]],2,FALSE),"-")</f>
        <v>-</v>
      </c>
      <c r="D129" t="s">
        <v>54</v>
      </c>
      <c r="E129">
        <v>78700.973872185001</v>
      </c>
      <c r="F129">
        <v>1960.35</v>
      </c>
      <c r="G129">
        <v>19.280072961715401</v>
      </c>
      <c r="H129">
        <v>0.34508151839935403</v>
      </c>
      <c r="I129">
        <v>7.4112316343382201</v>
      </c>
      <c r="J129">
        <v>-0.55923711636322204</v>
      </c>
      <c r="K129">
        <v>1936.1643201136999</v>
      </c>
      <c r="L129">
        <v>1736.88770637006</v>
      </c>
      <c r="M129">
        <v>58.622475023086302</v>
      </c>
      <c r="N129">
        <v>0.69626002751889604</v>
      </c>
      <c r="O129">
        <v>6.0397378019231196</v>
      </c>
      <c r="P129">
        <v>61.212993421052602</v>
      </c>
      <c r="Q129">
        <v>6.4269729607660002E-3</v>
      </c>
    </row>
    <row r="130" spans="1:17" x14ac:dyDescent="0.3">
      <c r="A130" t="s">
        <v>333</v>
      </c>
      <c r="B130" t="s">
        <v>334</v>
      </c>
      <c r="C130" t="str">
        <f>IFERROR(VLOOKUP(Table1[[#This Row],[Ticker]],[1]!Table1[[Symbol]:[Industry]],2,FALSE),"-")</f>
        <v>-</v>
      </c>
      <c r="D130" t="s">
        <v>34</v>
      </c>
      <c r="E130">
        <v>78258.607296100003</v>
      </c>
      <c r="F130">
        <v>581</v>
      </c>
      <c r="G130">
        <v>12.7030112994153</v>
      </c>
      <c r="H130">
        <v>9.2882637844214599</v>
      </c>
      <c r="I130">
        <v>-4.1265948656492402</v>
      </c>
      <c r="J130">
        <v>6.9226839795788697</v>
      </c>
      <c r="K130">
        <v>530.12056103726104</v>
      </c>
      <c r="L130">
        <v>513.29200321465896</v>
      </c>
      <c r="M130">
        <v>82.096056398142295</v>
      </c>
      <c r="N130">
        <v>1.3131862207840099</v>
      </c>
      <c r="O130">
        <v>8.8984509466437203</v>
      </c>
      <c r="P130">
        <v>48.631363520081798</v>
      </c>
      <c r="Q130">
        <v>0.15266667624035901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191</v>
      </c>
      <c r="E131">
        <v>78185.498800469999</v>
      </c>
      <c r="F131">
        <v>710.9</v>
      </c>
      <c r="G131">
        <v>-2.3402705157055901</v>
      </c>
      <c r="H131">
        <v>-3.0919924155749299</v>
      </c>
      <c r="I131">
        <v>-30.7012853375929</v>
      </c>
      <c r="J131">
        <v>-0.80027401791721098</v>
      </c>
      <c r="K131">
        <v>782.71379886710599</v>
      </c>
      <c r="L131">
        <v>880.49629900200796</v>
      </c>
      <c r="M131">
        <v>39.455562415144101</v>
      </c>
      <c r="N131">
        <v>0.40588496551049802</v>
      </c>
      <c r="O131">
        <v>77.155718103812006</v>
      </c>
      <c r="P131">
        <v>34.895635673624199</v>
      </c>
      <c r="Q131">
        <v>-2.1583364818393999E-2</v>
      </c>
    </row>
    <row r="132" spans="1:17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67</v>
      </c>
      <c r="E132">
        <v>77987.710539494903</v>
      </c>
      <c r="F132">
        <v>479.45</v>
      </c>
      <c r="G132">
        <v>108.27301349384101</v>
      </c>
      <c r="H132">
        <v>-12.1418928291352</v>
      </c>
      <c r="I132">
        <v>7.7469566678161597</v>
      </c>
      <c r="J132">
        <v>-9.9096985592976008</v>
      </c>
      <c r="K132">
        <v>563.06770432514099</v>
      </c>
      <c r="L132">
        <v>479.84845856258801</v>
      </c>
      <c r="M132">
        <v>24.322948953750299</v>
      </c>
      <c r="N132">
        <v>0.50976715915063897</v>
      </c>
      <c r="O132">
        <v>60.1626864115131</v>
      </c>
      <c r="P132">
        <v>145.28478854024499</v>
      </c>
      <c r="Q132">
        <v>0.12097970512553199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125</v>
      </c>
      <c r="E133">
        <v>77342.756788860002</v>
      </c>
      <c r="F133">
        <v>1704.9</v>
      </c>
      <c r="G133">
        <v>112.931229444949</v>
      </c>
      <c r="H133">
        <v>5.1192968064907696</v>
      </c>
      <c r="I133">
        <v>29.594445358914498</v>
      </c>
      <c r="J133">
        <v>-0.39799751823764401</v>
      </c>
      <c r="K133">
        <v>1666.82494723024</v>
      </c>
      <c r="L133">
        <v>1385.4619325992301</v>
      </c>
      <c r="M133">
        <v>61.309760224837198</v>
      </c>
      <c r="N133">
        <v>0.44818530480651902</v>
      </c>
      <c r="O133">
        <v>15.3440084462431</v>
      </c>
      <c r="P133">
        <v>156.64609363239501</v>
      </c>
      <c r="Q133">
        <v>2.6913618804632999E-2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136</v>
      </c>
      <c r="E134">
        <v>72165.953988574998</v>
      </c>
      <c r="F134">
        <v>1984.75</v>
      </c>
      <c r="G134">
        <v>49.152812696484197</v>
      </c>
      <c r="H134">
        <v>9.7696805506740407</v>
      </c>
      <c r="I134">
        <v>26.115289240008298</v>
      </c>
      <c r="J134">
        <v>-0.50858233410765297</v>
      </c>
      <c r="K134">
        <v>1870.8677056527699</v>
      </c>
      <c r="L134">
        <v>1666.28120774232</v>
      </c>
      <c r="M134">
        <v>57.952882460747098</v>
      </c>
      <c r="N134">
        <v>1.5897312995302899</v>
      </c>
      <c r="O134">
        <v>4.0534072301297197</v>
      </c>
      <c r="P134">
        <v>82.212531558411698</v>
      </c>
      <c r="Q134">
        <v>8.3002350177536002E-2</v>
      </c>
    </row>
    <row r="135" spans="1:17" hidden="1" x14ac:dyDescent="0.3">
      <c r="A135" t="s">
        <v>343</v>
      </c>
      <c r="B135" t="s">
        <v>344</v>
      </c>
      <c r="C135" t="str">
        <f>IFERROR(VLOOKUP(Table1[[#This Row],[Ticker]],[1]!Table1[[Symbol]:[Industry]],2,FALSE),"-")</f>
        <v>-</v>
      </c>
      <c r="D135" t="s">
        <v>27</v>
      </c>
      <c r="E135">
        <v>71272.5</v>
      </c>
      <c r="F135">
        <v>1425.45</v>
      </c>
      <c r="G135">
        <v>46.8139777073728</v>
      </c>
      <c r="H135">
        <v>5.7399872798565301</v>
      </c>
      <c r="I135">
        <v>53.169744800333198</v>
      </c>
      <c r="J135">
        <v>-3.8166121929506698</v>
      </c>
      <c r="K135">
        <v>1362.2762516698599</v>
      </c>
      <c r="M135">
        <v>43.389866687745702</v>
      </c>
      <c r="N135">
        <v>0.91074819031878695</v>
      </c>
      <c r="O135">
        <v>10.000350766424599</v>
      </c>
      <c r="P135">
        <v>88.801324503311207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51</v>
      </c>
      <c r="E136">
        <v>70881.718949999995</v>
      </c>
      <c r="F136">
        <v>5928.3</v>
      </c>
      <c r="G136">
        <v>32.128928344637998</v>
      </c>
      <c r="H136">
        <v>3.8262797850472401</v>
      </c>
      <c r="I136">
        <v>13.3415932392593</v>
      </c>
      <c r="J136">
        <v>-2.8162790719721098</v>
      </c>
      <c r="K136">
        <v>5999.6641631279699</v>
      </c>
      <c r="L136">
        <v>5368.6209790433304</v>
      </c>
      <c r="M136">
        <v>39.715523553860301</v>
      </c>
      <c r="N136">
        <v>0.76365389664102101</v>
      </c>
      <c r="O136">
        <v>8.6297926893038301</v>
      </c>
      <c r="P136">
        <v>62.410278888828003</v>
      </c>
      <c r="Q136">
        <v>5.0205057134759999E-2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88</v>
      </c>
      <c r="E137">
        <v>69417.401534035002</v>
      </c>
      <c r="F137">
        <v>673.15</v>
      </c>
      <c r="G137">
        <v>102.671012233694</v>
      </c>
      <c r="H137">
        <v>0.95189724951715304</v>
      </c>
      <c r="I137">
        <v>55.4719406459946</v>
      </c>
      <c r="J137">
        <v>-5.4131759736836296</v>
      </c>
      <c r="K137">
        <v>673.76322156845197</v>
      </c>
      <c r="L137">
        <v>516.29130317629199</v>
      </c>
      <c r="M137">
        <v>34.0670269823311</v>
      </c>
      <c r="N137">
        <v>0.82148379562382401</v>
      </c>
      <c r="O137">
        <v>16.801604397236801</v>
      </c>
      <c r="P137">
        <v>140.19625334522701</v>
      </c>
      <c r="Q137">
        <v>0.23638429853923901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136</v>
      </c>
      <c r="E138">
        <v>69127.89493368</v>
      </c>
      <c r="F138">
        <v>1604.9</v>
      </c>
      <c r="G138">
        <v>85.162946957426698</v>
      </c>
      <c r="H138">
        <v>-3.67400203423855</v>
      </c>
      <c r="I138">
        <v>12.884519164031801</v>
      </c>
      <c r="J138">
        <v>-4.4125991331722201</v>
      </c>
      <c r="K138">
        <v>1781.01032298833</v>
      </c>
      <c r="L138">
        <v>1551.92771131942</v>
      </c>
      <c r="M138">
        <v>18.870571182779301</v>
      </c>
      <c r="N138">
        <v>0.35720894666426001</v>
      </c>
      <c r="O138">
        <v>29.279082808897702</v>
      </c>
      <c r="P138">
        <v>118.725724020442</v>
      </c>
      <c r="Q138">
        <v>0.14646995203777699</v>
      </c>
    </row>
    <row r="139" spans="1:17" hidden="1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282</v>
      </c>
      <c r="E139">
        <v>68379.147025979997</v>
      </c>
      <c r="F139">
        <v>2380.1999999999998</v>
      </c>
      <c r="G139">
        <v>-26.687663949691501</v>
      </c>
      <c r="H139">
        <v>-0.55619750296803905</v>
      </c>
      <c r="I139">
        <v>-6.2871110803884198</v>
      </c>
      <c r="J139">
        <v>-7.0747317812431803</v>
      </c>
      <c r="O139">
        <v>10.2596420468868</v>
      </c>
      <c r="P139">
        <v>3.4869565217391099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165</v>
      </c>
      <c r="E140">
        <v>67005.349567124998</v>
      </c>
      <c r="F140">
        <v>2260.4499999999998</v>
      </c>
      <c r="G140">
        <v>-24.829631720201899</v>
      </c>
      <c r="H140">
        <v>-1.7633202785419</v>
      </c>
      <c r="I140">
        <v>-22.307995618781099</v>
      </c>
      <c r="J140">
        <v>-8.2192223020010197E-2</v>
      </c>
      <c r="K140">
        <v>2377.5612761938301</v>
      </c>
      <c r="L140">
        <v>2408.4714178734798</v>
      </c>
      <c r="M140">
        <v>45.508324540683901</v>
      </c>
      <c r="N140">
        <v>1.3427416909099401</v>
      </c>
      <c r="O140">
        <v>19.177597381052401</v>
      </c>
      <c r="P140">
        <v>8.2020965966205406</v>
      </c>
      <c r="Q140">
        <v>-3.2826413985246002E-2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165</v>
      </c>
      <c r="E141">
        <v>66914.532304630004</v>
      </c>
      <c r="F141">
        <v>4410.95</v>
      </c>
      <c r="G141">
        <v>3.1538407540042099</v>
      </c>
      <c r="H141">
        <v>-0.18323216345875601</v>
      </c>
      <c r="I141">
        <v>9.7404868132786504</v>
      </c>
      <c r="J141">
        <v>-0.66533515331609305</v>
      </c>
      <c r="K141">
        <v>4458.1522875016499</v>
      </c>
      <c r="L141">
        <v>4062.0536138544699</v>
      </c>
      <c r="M141">
        <v>46.276256409895502</v>
      </c>
      <c r="N141">
        <v>0.54870405217084195</v>
      </c>
      <c r="O141">
        <v>8.91191239982318</v>
      </c>
      <c r="P141">
        <v>36.986024844720397</v>
      </c>
      <c r="Q141">
        <v>5.1776179498852E-2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359</v>
      </c>
      <c r="E142">
        <v>66272.720691900002</v>
      </c>
      <c r="F142">
        <v>226.14</v>
      </c>
      <c r="G142">
        <v>16.601070843951501</v>
      </c>
      <c r="H142">
        <v>0.90210334906755996</v>
      </c>
      <c r="I142">
        <v>-19.335754438284901</v>
      </c>
      <c r="J142">
        <v>1.3325058436773001</v>
      </c>
      <c r="K142">
        <v>226.415116629403</v>
      </c>
      <c r="L142">
        <v>221.89114009503299</v>
      </c>
      <c r="M142">
        <v>52.458838177479002</v>
      </c>
      <c r="N142">
        <v>0.91293321041694997</v>
      </c>
      <c r="O142">
        <v>26.6250994958875</v>
      </c>
      <c r="P142">
        <v>48.288524590163902</v>
      </c>
      <c r="Q142">
        <v>9.9172127729687004E-2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125</v>
      </c>
      <c r="E143">
        <v>65988</v>
      </c>
      <c r="F143">
        <v>824.85</v>
      </c>
      <c r="G143">
        <v>-4.0979560346010002</v>
      </c>
      <c r="H143">
        <v>-4.3993770763643099</v>
      </c>
      <c r="I143">
        <v>-29.138763042003099</v>
      </c>
      <c r="J143">
        <v>-3.8987389122914</v>
      </c>
      <c r="K143">
        <v>895.29077629014898</v>
      </c>
      <c r="L143">
        <v>913.73375148846299</v>
      </c>
      <c r="M143">
        <v>31.891462511376901</v>
      </c>
      <c r="N143">
        <v>0.80386165320574399</v>
      </c>
      <c r="O143">
        <v>38.073589137418899</v>
      </c>
      <c r="P143">
        <v>26.958596275203899</v>
      </c>
      <c r="Q143">
        <v>-4.0040684229079998E-2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83</v>
      </c>
      <c r="E144">
        <v>65458.225491199999</v>
      </c>
      <c r="F144">
        <v>316</v>
      </c>
      <c r="G144">
        <v>57.7026606436891</v>
      </c>
      <c r="H144">
        <v>-11.7103683389201</v>
      </c>
      <c r="I144">
        <v>19.8564316788068</v>
      </c>
      <c r="J144">
        <v>-7.6572618578563496</v>
      </c>
      <c r="K144">
        <v>317.90070973785203</v>
      </c>
      <c r="L144">
        <v>281.04136517320597</v>
      </c>
      <c r="M144">
        <v>57.754062112119598</v>
      </c>
      <c r="N144">
        <v>1.3788587771057099</v>
      </c>
      <c r="O144">
        <v>14.2246835443037</v>
      </c>
      <c r="P144">
        <v>88.487921264539196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366</v>
      </c>
      <c r="E145">
        <v>65183.368854480002</v>
      </c>
      <c r="F145">
        <v>685.2</v>
      </c>
      <c r="G145">
        <v>-37.136066065388</v>
      </c>
      <c r="H145">
        <v>-8.2698646854318802</v>
      </c>
      <c r="I145">
        <v>-13.4250845784478</v>
      </c>
      <c r="J145">
        <v>-6.8493617305614602</v>
      </c>
      <c r="K145">
        <v>736.95119285125895</v>
      </c>
      <c r="L145">
        <v>741.16400263279002</v>
      </c>
      <c r="M145">
        <v>31.458110069930399</v>
      </c>
      <c r="N145">
        <v>0.88771894000407003</v>
      </c>
      <c r="O145">
        <v>19.2936368943374</v>
      </c>
      <c r="P145">
        <v>5.7489003781155903</v>
      </c>
      <c r="Q145">
        <v>-0.15176971674352199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24</v>
      </c>
      <c r="E146">
        <v>64985.232488960901</v>
      </c>
      <c r="F146">
        <v>20.73</v>
      </c>
      <c r="G146">
        <v>1.5152007519989099</v>
      </c>
      <c r="H146">
        <v>-2.6955407802406799</v>
      </c>
      <c r="I146">
        <v>-31.558433471666099</v>
      </c>
      <c r="J146">
        <v>-2.3085517535303599</v>
      </c>
      <c r="K146">
        <v>22.131361567765001</v>
      </c>
      <c r="L146">
        <v>22.739239910356801</v>
      </c>
      <c r="M146">
        <v>50.025713857774598</v>
      </c>
      <c r="N146">
        <v>0.699812157290294</v>
      </c>
      <c r="O146">
        <v>58.465991316931898</v>
      </c>
      <c r="P146">
        <v>30.788643533123</v>
      </c>
      <c r="Q146">
        <v>4.6717602950699003E-2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64677.620385509901</v>
      </c>
      <c r="F147">
        <v>1786.7</v>
      </c>
      <c r="G147">
        <v>8.0661284660527901</v>
      </c>
      <c r="H147">
        <v>9.6490387258587607</v>
      </c>
      <c r="I147">
        <v>6.2191107934954504</v>
      </c>
      <c r="J147">
        <v>-0.84149116085515296</v>
      </c>
      <c r="K147">
        <v>1751.98744949298</v>
      </c>
      <c r="L147">
        <v>1613.93227639529</v>
      </c>
      <c r="M147">
        <v>57.828724761729603</v>
      </c>
      <c r="N147">
        <v>0.69433967388038498</v>
      </c>
      <c r="O147">
        <v>11.501651088599001</v>
      </c>
      <c r="P147">
        <v>52.715928031112398</v>
      </c>
      <c r="Q147">
        <v>6.9088376271252999E-2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117</v>
      </c>
      <c r="E148">
        <v>64407.203407719899</v>
      </c>
      <c r="F148">
        <v>1383.35</v>
      </c>
      <c r="G148">
        <v>6.0678692764467899</v>
      </c>
      <c r="H148">
        <v>-4.0948294740701598</v>
      </c>
      <c r="I148">
        <v>-0.14728219166657799</v>
      </c>
      <c r="J148">
        <v>-5.1982318738263897</v>
      </c>
      <c r="K148">
        <v>1508.12669662745</v>
      </c>
      <c r="L148">
        <v>1426.1038534744901</v>
      </c>
      <c r="M148">
        <v>30.799077906431901</v>
      </c>
      <c r="N148">
        <v>0.82263246367089504</v>
      </c>
      <c r="O148">
        <v>30.4442115155239</v>
      </c>
      <c r="P148">
        <v>38.017559612890302</v>
      </c>
      <c r="Q148">
        <v>7.0303803521694005E-2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285</v>
      </c>
      <c r="E149">
        <v>64239.061711404996</v>
      </c>
      <c r="F149">
        <v>7532.35</v>
      </c>
      <c r="G149">
        <v>-3.0396983718657302</v>
      </c>
      <c r="H149">
        <v>-4.0284755756556798</v>
      </c>
      <c r="I149">
        <v>-17.054462907795401</v>
      </c>
      <c r="J149">
        <v>-8.0505342875899508</v>
      </c>
      <c r="K149">
        <v>8015.1706160859103</v>
      </c>
      <c r="L149">
        <v>7460.2692759396496</v>
      </c>
      <c r="M149">
        <v>23.418036228105699</v>
      </c>
      <c r="N149">
        <v>0.54478837196456098</v>
      </c>
      <c r="O149">
        <v>31.898411518317602</v>
      </c>
      <c r="P149">
        <v>41.452582159624399</v>
      </c>
      <c r="Q149">
        <v>0.125732020547938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43</v>
      </c>
      <c r="E150">
        <v>63965.423999999999</v>
      </c>
      <c r="F150">
        <v>364.6</v>
      </c>
      <c r="G150">
        <v>33.0168764380306</v>
      </c>
      <c r="H150">
        <v>-3.14794353854175</v>
      </c>
      <c r="I150">
        <v>-4.9711907544552103</v>
      </c>
      <c r="J150">
        <v>-5.2873512034120296</v>
      </c>
      <c r="K150">
        <v>385.23967099991597</v>
      </c>
      <c r="L150">
        <v>360.24456690301503</v>
      </c>
      <c r="M150">
        <v>41.2407489635386</v>
      </c>
      <c r="N150">
        <v>0.25256660664966901</v>
      </c>
      <c r="O150">
        <v>28.304991771804701</v>
      </c>
      <c r="P150">
        <v>64.642131406638001</v>
      </c>
      <c r="Q150">
        <v>0.113855893127769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91</v>
      </c>
      <c r="E151">
        <v>63594.174472949999</v>
      </c>
      <c r="F151">
        <v>545.5</v>
      </c>
      <c r="G151">
        <v>-28.499259806003401</v>
      </c>
      <c r="H151">
        <v>-5.7852159721759699</v>
      </c>
      <c r="I151">
        <v>0.10611813964755901</v>
      </c>
      <c r="J151">
        <v>-3.1133713943585901</v>
      </c>
      <c r="K151">
        <v>569.76822959797198</v>
      </c>
      <c r="L151">
        <v>554.43441906956298</v>
      </c>
      <c r="M151">
        <v>39.2933276497603</v>
      </c>
      <c r="N151">
        <v>0.58564258870443597</v>
      </c>
      <c r="O151">
        <v>15.398716773602199</v>
      </c>
      <c r="P151">
        <v>24.259681093394001</v>
      </c>
      <c r="Q151">
        <v>-7.6742368898347998E-2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194</v>
      </c>
      <c r="E152">
        <v>61121.733749940002</v>
      </c>
      <c r="F152">
        <v>208.15</v>
      </c>
      <c r="G152">
        <v>-4.5177561382533504</v>
      </c>
      <c r="H152">
        <v>-4.9697224716573496</v>
      </c>
      <c r="I152">
        <v>4.2481536473477801</v>
      </c>
      <c r="J152">
        <v>-2.8881877608819599</v>
      </c>
      <c r="K152">
        <v>230.19658822503601</v>
      </c>
      <c r="L152">
        <v>215.849133196005</v>
      </c>
      <c r="M152">
        <v>25.320506096416</v>
      </c>
      <c r="N152">
        <v>0.87080759706576705</v>
      </c>
      <c r="O152">
        <v>27.1438866202257</v>
      </c>
      <c r="P152">
        <v>32.116788321167803</v>
      </c>
      <c r="Q152">
        <v>3.1226489372407001E-2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51</v>
      </c>
      <c r="E153">
        <v>60503.243831109998</v>
      </c>
      <c r="F153">
        <v>28473.05</v>
      </c>
      <c r="G153">
        <v>-1.80383548613685</v>
      </c>
      <c r="H153">
        <v>2.9279907644906902</v>
      </c>
      <c r="I153">
        <v>0.25247709339170499</v>
      </c>
      <c r="J153">
        <v>-3.2333787088244801</v>
      </c>
      <c r="K153">
        <v>28654.1600227329</v>
      </c>
      <c r="L153">
        <v>27294.4419067298</v>
      </c>
      <c r="M153">
        <v>43.355182914284001</v>
      </c>
      <c r="N153">
        <v>0.70927556026400296</v>
      </c>
      <c r="O153">
        <v>7.1925908885770804</v>
      </c>
      <c r="P153">
        <v>29.422954545454498</v>
      </c>
      <c r="Q153">
        <v>2.1893159457841E-2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162</v>
      </c>
      <c r="E154">
        <v>60408.932369624999</v>
      </c>
      <c r="F154">
        <v>14253.55</v>
      </c>
      <c r="G154">
        <v>213.27225327318499</v>
      </c>
      <c r="H154">
        <v>6.2447491846184402</v>
      </c>
      <c r="I154">
        <v>56.423792098339398</v>
      </c>
      <c r="J154">
        <v>-8.2071376929566995</v>
      </c>
      <c r="K154">
        <v>13571.9853569159</v>
      </c>
      <c r="L154">
        <v>10583.2704911483</v>
      </c>
      <c r="M154">
        <v>48.751865034769303</v>
      </c>
      <c r="N154">
        <v>0.91498697080102598</v>
      </c>
      <c r="O154">
        <v>16.111074083298501</v>
      </c>
      <c r="P154">
        <v>246.26251093188199</v>
      </c>
      <c r="Q154">
        <v>0.18602559759648499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297</v>
      </c>
      <c r="E155">
        <v>58586.4520644</v>
      </c>
      <c r="F155">
        <v>1770.6</v>
      </c>
      <c r="G155">
        <v>83.708791839418794</v>
      </c>
      <c r="H155">
        <v>0.98249645748722902</v>
      </c>
      <c r="I155">
        <v>12.5889439848018</v>
      </c>
      <c r="J155">
        <v>-2.9757397104789298</v>
      </c>
      <c r="K155">
        <v>1769.25374721558</v>
      </c>
      <c r="L155">
        <v>1469.3859532639899</v>
      </c>
      <c r="M155">
        <v>39.997608345442103</v>
      </c>
      <c r="N155">
        <v>0.86916686740793003</v>
      </c>
      <c r="O155">
        <v>9.8441206370721801</v>
      </c>
      <c r="P155">
        <v>118.282685076742</v>
      </c>
      <c r="Q155">
        <v>3.5421343568411999E-2</v>
      </c>
    </row>
    <row r="156" spans="1:17" x14ac:dyDescent="0.3">
      <c r="A156" t="s">
        <v>388</v>
      </c>
      <c r="B156" t="s">
        <v>389</v>
      </c>
      <c r="C156" t="str">
        <f>IFERROR(VLOOKUP(Table1[[#This Row],[Ticker]],[1]!Table1[[Symbol]:[Industry]],2,FALSE),"-")</f>
        <v>-</v>
      </c>
      <c r="D156" t="s">
        <v>390</v>
      </c>
      <c r="E156">
        <v>57995.909077394899</v>
      </c>
      <c r="F156">
        <v>4284.05</v>
      </c>
      <c r="G156">
        <v>97.296140325278699</v>
      </c>
      <c r="H156">
        <v>22.505742134732198</v>
      </c>
      <c r="I156">
        <v>46.5361859319027</v>
      </c>
      <c r="J156">
        <v>-4.3367559536424896</v>
      </c>
      <c r="K156">
        <v>3720.55403355107</v>
      </c>
      <c r="L156">
        <v>2833.7157149982099</v>
      </c>
      <c r="M156">
        <v>53.1036558759779</v>
      </c>
      <c r="N156">
        <v>1.1211026126763599</v>
      </c>
      <c r="O156">
        <v>16.473897363476102</v>
      </c>
      <c r="P156">
        <v>144.73293344758599</v>
      </c>
      <c r="Q156">
        <v>0.202425929281905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-</v>
      </c>
      <c r="D157" t="s">
        <v>264</v>
      </c>
      <c r="E157">
        <v>57642.174833550001</v>
      </c>
      <c r="F157">
        <v>5117.6499999999996</v>
      </c>
      <c r="G157">
        <v>52.034654658763998</v>
      </c>
      <c r="H157">
        <v>9.2857860049869103</v>
      </c>
      <c r="I157">
        <v>6.8342943101408196</v>
      </c>
      <c r="J157">
        <v>3.7308253816238901</v>
      </c>
      <c r="K157">
        <v>5011.5311242621301</v>
      </c>
      <c r="L157">
        <v>4480.2057875153996</v>
      </c>
      <c r="M157">
        <v>46.151627380221498</v>
      </c>
      <c r="N157">
        <v>0.75989240857449403</v>
      </c>
      <c r="O157">
        <v>14.1138999345402</v>
      </c>
      <c r="P157">
        <v>104.68553144685499</v>
      </c>
      <c r="Q157">
        <v>0.15157249274419399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Row],[Ticker]],[1]!Table1[[Symbol]:[Industry]],2,FALSE),"-")</f>
        <v>-</v>
      </c>
      <c r="D158" t="s">
        <v>21</v>
      </c>
      <c r="E158">
        <v>57176.235948000001</v>
      </c>
      <c r="F158">
        <v>3022.5</v>
      </c>
      <c r="G158">
        <v>12.4589242942317</v>
      </c>
      <c r="H158">
        <v>5.4614174929438404</v>
      </c>
      <c r="I158">
        <v>21.066865771906599</v>
      </c>
      <c r="J158">
        <v>0.36616574096523602</v>
      </c>
      <c r="K158">
        <v>2966.6268457399501</v>
      </c>
      <c r="L158">
        <v>2701.5674627101298</v>
      </c>
      <c r="M158">
        <v>51.215687358893199</v>
      </c>
      <c r="N158">
        <v>1.41231175427814</v>
      </c>
      <c r="O158">
        <v>5.4689826302729498</v>
      </c>
      <c r="P158">
        <v>43.654942965779398</v>
      </c>
      <c r="Q158">
        <v>-4.4193534593756002E-2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Row],[Ticker]],[1]!Table1[[Symbol]:[Industry]],2,FALSE),"-")</f>
        <v>-</v>
      </c>
      <c r="D159" t="s">
        <v>397</v>
      </c>
      <c r="E159">
        <v>56732.869879279999</v>
      </c>
      <c r="F159">
        <v>947.8</v>
      </c>
      <c r="G159">
        <v>245.08219086424</v>
      </c>
      <c r="H159">
        <v>30.009306454532201</v>
      </c>
      <c r="I159">
        <v>43.935555720951903</v>
      </c>
      <c r="J159">
        <v>-4.9102381596688698</v>
      </c>
      <c r="K159">
        <v>800.322186684901</v>
      </c>
      <c r="L159">
        <v>606.73781186431404</v>
      </c>
      <c r="M159">
        <v>59.029641989860302</v>
      </c>
      <c r="N159">
        <v>2.8493735193126399</v>
      </c>
      <c r="O159">
        <v>12.259970457902501</v>
      </c>
      <c r="P159">
        <v>293.27800829875503</v>
      </c>
      <c r="Q159">
        <v>0.14930009477784201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117</v>
      </c>
      <c r="E160">
        <v>56281.754089800001</v>
      </c>
      <c r="F160">
        <v>683.5</v>
      </c>
      <c r="G160">
        <v>24.283978881979099</v>
      </c>
      <c r="H160">
        <v>-7.9546253420008197</v>
      </c>
      <c r="I160">
        <v>-10.3891133195091</v>
      </c>
      <c r="J160">
        <v>-4.6000951455068799</v>
      </c>
      <c r="K160">
        <v>733.01259319202404</v>
      </c>
      <c r="L160">
        <v>688.401223485115</v>
      </c>
      <c r="M160">
        <v>37.837897220975002</v>
      </c>
      <c r="N160">
        <v>0.88127433785106302</v>
      </c>
      <c r="O160">
        <v>24.067300658375999</v>
      </c>
      <c r="P160">
        <v>60.014046587849698</v>
      </c>
      <c r="Q160">
        <v>0.14927861688798399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Row],[Ticker]],[1]!Table1[[Symbol]:[Industry]],2,FALSE),"-")</f>
        <v>-</v>
      </c>
      <c r="D161" t="s">
        <v>402</v>
      </c>
      <c r="E161">
        <v>56072.617545449997</v>
      </c>
      <c r="F161">
        <v>2900.55</v>
      </c>
      <c r="G161">
        <v>-15.882865447417799</v>
      </c>
      <c r="H161">
        <v>3.3570161752660899</v>
      </c>
      <c r="I161">
        <v>13.005114939277099</v>
      </c>
      <c r="J161">
        <v>-1.2848639619498701</v>
      </c>
      <c r="K161">
        <v>2990.3208663466899</v>
      </c>
      <c r="L161">
        <v>2836.6291698269902</v>
      </c>
      <c r="M161">
        <v>35.249478491124499</v>
      </c>
      <c r="N161">
        <v>0.60404060317095598</v>
      </c>
      <c r="O161">
        <v>16.357242591922201</v>
      </c>
      <c r="P161">
        <v>32.215789953505301</v>
      </c>
      <c r="Q161">
        <v>-8.3156214075299996E-4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197</v>
      </c>
      <c r="E162">
        <v>55538.86872685</v>
      </c>
      <c r="F162">
        <v>967.3</v>
      </c>
      <c r="G162">
        <v>36.4319147759171</v>
      </c>
      <c r="H162">
        <v>-9.2580216394641592</v>
      </c>
      <c r="I162">
        <v>24.7997317169078</v>
      </c>
      <c r="J162">
        <v>-0.83252249303484305</v>
      </c>
      <c r="K162">
        <v>1021.31991417167</v>
      </c>
      <c r="L162">
        <v>909.07323662167801</v>
      </c>
      <c r="M162">
        <v>49.606083937020699</v>
      </c>
      <c r="N162">
        <v>0.64341336892770495</v>
      </c>
      <c r="O162">
        <v>29.742582445983601</v>
      </c>
      <c r="P162">
        <v>67.9340277777777</v>
      </c>
      <c r="Q162">
        <v>0.10386052040594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27</v>
      </c>
      <c r="E163">
        <v>55481.054045440003</v>
      </c>
      <c r="F163">
        <v>7.96</v>
      </c>
      <c r="G163">
        <v>-60.127271028107899</v>
      </c>
      <c r="H163">
        <v>-15.776396900934399</v>
      </c>
      <c r="I163">
        <v>-48.870742282486503</v>
      </c>
      <c r="J163">
        <v>-3.7125026576951501</v>
      </c>
      <c r="K163">
        <v>11.034788625864801</v>
      </c>
      <c r="L163">
        <v>13.086274821231299</v>
      </c>
      <c r="M163">
        <v>31.023078485018999</v>
      </c>
      <c r="N163">
        <v>0.76541315059516901</v>
      </c>
      <c r="O163">
        <v>140.95477386934601</v>
      </c>
      <c r="P163">
        <v>5.0131926121371899</v>
      </c>
      <c r="Q163">
        <v>-1.2591531082285E-2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144</v>
      </c>
      <c r="E164">
        <v>55198.623767122001</v>
      </c>
      <c r="F164">
        <v>205.37</v>
      </c>
      <c r="G164">
        <v>213.82988204771399</v>
      </c>
      <c r="H164">
        <v>-7.71248007350294</v>
      </c>
      <c r="I164">
        <v>5.1609935351728602</v>
      </c>
      <c r="J164">
        <v>-5.11824376584494</v>
      </c>
      <c r="K164">
        <v>222.22146759292201</v>
      </c>
      <c r="L164">
        <v>187.20020982774699</v>
      </c>
      <c r="M164">
        <v>44.7690099035473</v>
      </c>
      <c r="N164">
        <v>0.51273871825251005</v>
      </c>
      <c r="O164">
        <v>50.947071139893801</v>
      </c>
      <c r="P164">
        <v>338.82478632478598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411</v>
      </c>
      <c r="E165">
        <v>55083.296772449998</v>
      </c>
      <c r="F165">
        <v>4336.3500000000004</v>
      </c>
      <c r="G165">
        <v>-32.561056159460399</v>
      </c>
      <c r="H165">
        <v>-11.109593512826301</v>
      </c>
      <c r="I165">
        <v>-20.540915933444101</v>
      </c>
      <c r="J165">
        <v>-13.4301686227464</v>
      </c>
      <c r="K165">
        <v>5125.5449713471698</v>
      </c>
      <c r="L165">
        <v>4959.6533162733804</v>
      </c>
      <c r="M165">
        <v>21.574571412544</v>
      </c>
      <c r="N165">
        <v>1.66379648336837</v>
      </c>
      <c r="O165">
        <v>48.973214800465797</v>
      </c>
      <c r="P165">
        <v>20.4207164676478</v>
      </c>
      <c r="Q165">
        <v>6.5438404397146002E-2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271</v>
      </c>
      <c r="E166">
        <v>55053.426576450001</v>
      </c>
      <c r="F166">
        <v>5201.5</v>
      </c>
      <c r="G166">
        <v>-4.01714071517093</v>
      </c>
      <c r="H166">
        <v>2.5204159844231699</v>
      </c>
      <c r="I166">
        <v>2.2781052002250801</v>
      </c>
      <c r="J166">
        <v>-1.7281964007330199</v>
      </c>
      <c r="K166">
        <v>5293.8422082735497</v>
      </c>
      <c r="L166">
        <v>5092.6803964895498</v>
      </c>
      <c r="M166">
        <v>46.573036064439002</v>
      </c>
      <c r="N166">
        <v>1.13867373936793</v>
      </c>
      <c r="O166">
        <v>15.3513409593386</v>
      </c>
      <c r="P166">
        <v>25.638579244212</v>
      </c>
      <c r="Q166">
        <v>-2.4565746455353001E-2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136</v>
      </c>
      <c r="E167">
        <v>54277.46634675</v>
      </c>
      <c r="F167">
        <v>1518.25</v>
      </c>
      <c r="G167">
        <v>37.384888419460502</v>
      </c>
      <c r="H167">
        <v>-12.6735888790838</v>
      </c>
      <c r="I167">
        <v>-8.2615843521980299</v>
      </c>
      <c r="J167">
        <v>-6.2111319518183503</v>
      </c>
      <c r="K167">
        <v>1680.94845101633</v>
      </c>
      <c r="L167">
        <v>1563.8954192813301</v>
      </c>
      <c r="M167">
        <v>36.923080325536603</v>
      </c>
      <c r="N167">
        <v>1.1553056648065201</v>
      </c>
      <c r="O167">
        <v>36.242384324057298</v>
      </c>
      <c r="P167">
        <v>71.810903329844095</v>
      </c>
      <c r="Q167">
        <v>0.14609836642076199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197</v>
      </c>
      <c r="E168">
        <v>53956.808402349998</v>
      </c>
      <c r="F168">
        <v>3452.05</v>
      </c>
      <c r="G168">
        <v>-7.7502921394797104</v>
      </c>
      <c r="H168">
        <v>-4.9837035893010198</v>
      </c>
      <c r="I168">
        <v>-8.7961630300192208</v>
      </c>
      <c r="J168">
        <v>-12.781240703402201</v>
      </c>
      <c r="K168">
        <v>3884.1506535078802</v>
      </c>
      <c r="L168">
        <v>3748.2831310420102</v>
      </c>
      <c r="M168">
        <v>15.1473480799405</v>
      </c>
      <c r="N168">
        <v>1.09549185663288</v>
      </c>
      <c r="O168">
        <v>43.422024594081698</v>
      </c>
      <c r="P168">
        <v>32.151060408850697</v>
      </c>
      <c r="Q168">
        <v>8.8777463610187998E-2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34</v>
      </c>
      <c r="E169">
        <v>53777.899875648</v>
      </c>
      <c r="F169">
        <v>44.98</v>
      </c>
      <c r="G169">
        <v>-6.8858837180510903</v>
      </c>
      <c r="H169">
        <v>-3.2056015588796098</v>
      </c>
      <c r="I169">
        <v>-31.1640095274266</v>
      </c>
      <c r="J169">
        <v>-4.86503348490508</v>
      </c>
      <c r="K169">
        <v>47.678087427543304</v>
      </c>
      <c r="L169">
        <v>48.881738221764103</v>
      </c>
      <c r="M169">
        <v>50.300265284604997</v>
      </c>
      <c r="N169">
        <v>1.2229092939661399</v>
      </c>
      <c r="O169">
        <v>57.0698088039128</v>
      </c>
      <c r="P169">
        <v>22.561307901907298</v>
      </c>
      <c r="Q169">
        <v>0.108140882948846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422</v>
      </c>
      <c r="E170">
        <v>53651.972724209998</v>
      </c>
      <c r="F170">
        <v>829.15</v>
      </c>
      <c r="G170">
        <v>-7.8234956589364701</v>
      </c>
      <c r="H170">
        <v>-7.59406767434829</v>
      </c>
      <c r="I170">
        <v>7.0428817058388002</v>
      </c>
      <c r="J170">
        <v>-6.4093057599021099</v>
      </c>
      <c r="K170">
        <v>919.97528939162703</v>
      </c>
      <c r="L170">
        <v>843.32275486804701</v>
      </c>
      <c r="M170">
        <v>35.813518642372898</v>
      </c>
      <c r="N170">
        <v>0.37780279834485903</v>
      </c>
      <c r="O170">
        <v>43.158656455406103</v>
      </c>
      <c r="P170">
        <v>44.804400977995002</v>
      </c>
      <c r="Q170">
        <v>0.14535869826266101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202</v>
      </c>
      <c r="E171">
        <v>53284.785055040003</v>
      </c>
      <c r="F171">
        <v>16415.150000000001</v>
      </c>
      <c r="G171">
        <v>-30.051899894281899</v>
      </c>
      <c r="H171">
        <v>4.1408844806506702</v>
      </c>
      <c r="I171">
        <v>-6.57070941326152</v>
      </c>
      <c r="J171">
        <v>-1.2664032588224601</v>
      </c>
      <c r="K171">
        <v>16500.4839188521</v>
      </c>
      <c r="L171">
        <v>16473.8233172771</v>
      </c>
      <c r="M171">
        <v>53.865411541779402</v>
      </c>
      <c r="N171">
        <v>1.1155615466131801</v>
      </c>
      <c r="O171">
        <v>17.269717303832099</v>
      </c>
      <c r="P171">
        <v>6.9711444471958997</v>
      </c>
      <c r="Q171">
        <v>-3.4823663627420003E-2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397</v>
      </c>
      <c r="E172">
        <v>53281.263464007003</v>
      </c>
      <c r="F172">
        <v>204.51</v>
      </c>
      <c r="G172">
        <v>-9.5868427415907593</v>
      </c>
      <c r="H172">
        <v>-6.8787067022177197</v>
      </c>
      <c r="I172">
        <v>-23.070558919120401</v>
      </c>
      <c r="J172">
        <v>-5.6250586263255702</v>
      </c>
      <c r="K172">
        <v>220.719320759163</v>
      </c>
      <c r="L172">
        <v>210.73612301055499</v>
      </c>
      <c r="M172">
        <v>30.2322835203674</v>
      </c>
      <c r="N172">
        <v>0.81569176064415705</v>
      </c>
      <c r="O172">
        <v>20.727592782748999</v>
      </c>
      <c r="P172">
        <v>31.9419354838709</v>
      </c>
      <c r="Q172">
        <v>8.5871893623196999E-2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117</v>
      </c>
      <c r="E173">
        <v>52584.791126115</v>
      </c>
      <c r="F173">
        <v>950.85</v>
      </c>
      <c r="G173">
        <v>54.860603081067197</v>
      </c>
      <c r="H173">
        <v>5.4757090922906704</v>
      </c>
      <c r="I173">
        <v>24.3590219290402</v>
      </c>
      <c r="J173">
        <v>-6.5556614262792996</v>
      </c>
      <c r="K173">
        <v>894.13492102350597</v>
      </c>
      <c r="L173">
        <v>739.43346046793999</v>
      </c>
      <c r="M173">
        <v>70.671250758194205</v>
      </c>
      <c r="N173">
        <v>0.85154131757666796</v>
      </c>
      <c r="O173">
        <v>9.3758216332754802</v>
      </c>
      <c r="P173">
        <v>93.262195121951194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54</v>
      </c>
      <c r="E174">
        <v>52004.111506250003</v>
      </c>
      <c r="F174">
        <v>4719.5</v>
      </c>
      <c r="G174">
        <v>19.528049067128801</v>
      </c>
      <c r="H174">
        <v>-6.1346708958317899</v>
      </c>
      <c r="I174">
        <v>-9.4732639515635899</v>
      </c>
      <c r="J174">
        <v>-7.64937566971264</v>
      </c>
      <c r="K174">
        <v>4870.0947545714098</v>
      </c>
      <c r="L174">
        <v>4369.0214132494402</v>
      </c>
      <c r="M174">
        <v>37.637193080670798</v>
      </c>
      <c r="N174">
        <v>0.61462989778773203</v>
      </c>
      <c r="O174">
        <v>17.2973831973726</v>
      </c>
      <c r="P174">
        <v>51.9698604111992</v>
      </c>
      <c r="Q174">
        <v>7.5909880556665005E-2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402</v>
      </c>
      <c r="E175">
        <v>51957.331047255</v>
      </c>
      <c r="F175">
        <v>122507.85</v>
      </c>
      <c r="G175">
        <v>-16.0771146662142</v>
      </c>
      <c r="H175">
        <v>-6.31879568751022</v>
      </c>
      <c r="I175">
        <v>-14.407712196640301</v>
      </c>
      <c r="J175">
        <v>-4.5931811712404604</v>
      </c>
      <c r="K175">
        <v>131952.81551679299</v>
      </c>
      <c r="L175">
        <v>129758.89877974</v>
      </c>
      <c r="M175">
        <v>12.3471406523886</v>
      </c>
      <c r="N175">
        <v>0.77503505116395499</v>
      </c>
      <c r="O175">
        <v>23.620649615514399</v>
      </c>
      <c r="P175">
        <v>14.484704655397399</v>
      </c>
      <c r="Q175">
        <v>4.5716827182978002E-2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21</v>
      </c>
      <c r="E176">
        <v>51735.787313375004</v>
      </c>
      <c r="F176">
        <v>7753.75</v>
      </c>
      <c r="G176">
        <v>26.974369868400899</v>
      </c>
      <c r="H176">
        <v>17.623306797484101</v>
      </c>
      <c r="I176">
        <v>41.512126081196101</v>
      </c>
      <c r="J176">
        <v>12.5526696855298</v>
      </c>
      <c r="K176">
        <v>6943.6154615414298</v>
      </c>
      <c r="L176">
        <v>6105.7905375180399</v>
      </c>
      <c r="M176">
        <v>68.664002504473402</v>
      </c>
      <c r="N176">
        <v>1.8424673165080501</v>
      </c>
      <c r="O176">
        <v>0.45461873287118099</v>
      </c>
      <c r="P176">
        <v>80.8560265904717</v>
      </c>
      <c r="Q176">
        <v>4.2520864182317E-2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437</v>
      </c>
      <c r="E177">
        <v>51234.067311525003</v>
      </c>
      <c r="F177">
        <v>179.25</v>
      </c>
      <c r="G177">
        <v>-0.60038423854303602</v>
      </c>
      <c r="H177">
        <v>-3.9739023067210502</v>
      </c>
      <c r="I177">
        <v>-6.5523321648999202</v>
      </c>
      <c r="J177">
        <v>-1.3952597820378601</v>
      </c>
      <c r="K177">
        <v>191.66592499658299</v>
      </c>
      <c r="L177">
        <v>181.157123816834</v>
      </c>
      <c r="M177">
        <v>30.469459311777101</v>
      </c>
      <c r="N177">
        <v>0.46613001874611898</v>
      </c>
      <c r="O177">
        <v>28.200836820083602</v>
      </c>
      <c r="P177">
        <v>29.797248370745798</v>
      </c>
      <c r="Q177">
        <v>-8.0692393762389E-2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Row],[Ticker]],[1]!Table1[[Symbol]:[Industry]],2,FALSE),"-")</f>
        <v>-</v>
      </c>
      <c r="D178" t="s">
        <v>237</v>
      </c>
      <c r="E178">
        <v>51057.956297645003</v>
      </c>
      <c r="F178">
        <v>1931.05</v>
      </c>
      <c r="G178">
        <v>-8.4491011628830499</v>
      </c>
      <c r="H178">
        <v>-5.1758672156822403</v>
      </c>
      <c r="I178">
        <v>-13.312312129059301</v>
      </c>
      <c r="J178">
        <v>-1.74271379237002</v>
      </c>
      <c r="K178">
        <v>2037.3904989893299</v>
      </c>
      <c r="L178">
        <v>1933.94116643798</v>
      </c>
      <c r="M178">
        <v>28.214043162148599</v>
      </c>
      <c r="N178">
        <v>0.88648000172574304</v>
      </c>
      <c r="O178">
        <v>14.181403899432899</v>
      </c>
      <c r="P178">
        <v>24.825468648998001</v>
      </c>
      <c r="Q178">
        <v>-1.7754336692627999E-2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27</v>
      </c>
      <c r="E179">
        <v>50845.425000000003</v>
      </c>
      <c r="F179">
        <v>1784.05</v>
      </c>
      <c r="G179">
        <v>-20.178279834504899</v>
      </c>
      <c r="H179">
        <v>-9.0694463706073503</v>
      </c>
      <c r="I179">
        <v>-5.1516727494085597</v>
      </c>
      <c r="J179">
        <v>-4.2678184648568003</v>
      </c>
      <c r="K179">
        <v>1924.23525882331</v>
      </c>
      <c r="L179">
        <v>1858.4017133175</v>
      </c>
      <c r="M179">
        <v>26.715131738819998</v>
      </c>
      <c r="N179">
        <v>0.87298578173790997</v>
      </c>
      <c r="O179">
        <v>21.913623497099302</v>
      </c>
      <c r="P179">
        <v>12.5193150641733</v>
      </c>
      <c r="Q179">
        <v>2.3865534373304999E-2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50152.50294228</v>
      </c>
      <c r="F180">
        <v>334.35</v>
      </c>
      <c r="G180">
        <v>37.3125378070933</v>
      </c>
      <c r="H180">
        <v>4.0109474327752102</v>
      </c>
      <c r="I180">
        <v>1.5700524033565799</v>
      </c>
      <c r="J180">
        <v>-4.4598150099459799</v>
      </c>
      <c r="K180">
        <v>346.143347065326</v>
      </c>
      <c r="L180">
        <v>315.56226453652499</v>
      </c>
      <c r="M180">
        <v>29.902183273796101</v>
      </c>
      <c r="N180">
        <v>0.76063768364029805</v>
      </c>
      <c r="O180">
        <v>14.909525945864999</v>
      </c>
      <c r="P180">
        <v>74.413145539906097</v>
      </c>
      <c r="Q180">
        <v>3.8410595761933002E-2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24</v>
      </c>
      <c r="E181">
        <v>49457.98194844</v>
      </c>
      <c r="F181">
        <v>67.599999999999994</v>
      </c>
      <c r="G181">
        <v>-47.203451285618598</v>
      </c>
      <c r="H181">
        <v>-3.7619902722546401</v>
      </c>
      <c r="I181">
        <v>-25.2604918027209</v>
      </c>
      <c r="J181">
        <v>-4.4198281372086399</v>
      </c>
      <c r="K181">
        <v>72.127465390686197</v>
      </c>
      <c r="L181">
        <v>76.345741900165095</v>
      </c>
      <c r="M181">
        <v>38.685765961047998</v>
      </c>
      <c r="N181">
        <v>1.3905393590841999</v>
      </c>
      <c r="O181">
        <v>36.760355029585803</v>
      </c>
      <c r="P181">
        <v>13.9966273187183</v>
      </c>
      <c r="Q181">
        <v>1.8619361812233001E-2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449</v>
      </c>
      <c r="E182">
        <v>49291.912753199998</v>
      </c>
      <c r="F182">
        <v>809</v>
      </c>
      <c r="G182">
        <v>-11.0028124935164</v>
      </c>
      <c r="H182">
        <v>-7.7810003744644503</v>
      </c>
      <c r="I182">
        <v>-30.9722448028621</v>
      </c>
      <c r="J182">
        <v>-8.0011658356689992</v>
      </c>
      <c r="K182">
        <v>902.28722735998099</v>
      </c>
      <c r="L182">
        <v>928.48610823294405</v>
      </c>
      <c r="M182">
        <v>34.2622397906472</v>
      </c>
      <c r="N182">
        <v>0.70406352240650305</v>
      </c>
      <c r="O182">
        <v>45.859085290482</v>
      </c>
      <c r="P182">
        <v>20.3510859863135</v>
      </c>
      <c r="Q182">
        <v>-4.0065706302399998E-4</v>
      </c>
    </row>
    <row r="183" spans="1:17" x14ac:dyDescent="0.3">
      <c r="A183" t="s">
        <v>450</v>
      </c>
      <c r="B183" t="s">
        <v>451</v>
      </c>
      <c r="C183" t="str">
        <f>IFERROR(VLOOKUP(Table1[[#This Row],[Ticker]],[1]!Table1[[Symbol]:[Industry]],2,FALSE),"-")</f>
        <v>-</v>
      </c>
      <c r="D183" t="s">
        <v>24</v>
      </c>
      <c r="E183">
        <v>49223.979517679902</v>
      </c>
      <c r="F183">
        <v>200.7</v>
      </c>
      <c r="G183">
        <v>13.9879965497255</v>
      </c>
      <c r="H183">
        <v>1.9743661490269799</v>
      </c>
      <c r="I183">
        <v>17.032798062338198</v>
      </c>
      <c r="J183">
        <v>-3.8698603816272401</v>
      </c>
      <c r="K183">
        <v>190.711941011449</v>
      </c>
      <c r="L183">
        <v>175.62890294122599</v>
      </c>
      <c r="M183">
        <v>68.438007913265295</v>
      </c>
      <c r="N183">
        <v>1.26457734284921</v>
      </c>
      <c r="O183">
        <v>2.93472845042352</v>
      </c>
      <c r="P183">
        <v>46.229508196721298</v>
      </c>
      <c r="Q183">
        <v>9.5167767945842002E-2</v>
      </c>
    </row>
    <row r="184" spans="1:17" x14ac:dyDescent="0.3">
      <c r="A184" t="s">
        <v>452</v>
      </c>
      <c r="B184" t="s">
        <v>453</v>
      </c>
      <c r="C184" t="str">
        <f>IFERROR(VLOOKUP(Table1[[#This Row],[Ticker]],[1]!Table1[[Symbol]:[Industry]],2,FALSE),"-")</f>
        <v>-</v>
      </c>
      <c r="D184" t="s">
        <v>454</v>
      </c>
      <c r="E184">
        <v>48354.832258499999</v>
      </c>
      <c r="F184">
        <v>43352.5</v>
      </c>
      <c r="G184">
        <v>-13.018705433773899</v>
      </c>
      <c r="H184">
        <v>8.3212811909682092</v>
      </c>
      <c r="I184">
        <v>15.4333429903494</v>
      </c>
      <c r="J184">
        <v>-4.8024431382095099</v>
      </c>
      <c r="K184">
        <v>42809.139711299002</v>
      </c>
      <c r="L184">
        <v>40061.884200391803</v>
      </c>
      <c r="M184">
        <v>45.2272484551793</v>
      </c>
      <c r="N184">
        <v>0.87858821320783798</v>
      </c>
      <c r="O184">
        <v>7.9762412778963103</v>
      </c>
      <c r="P184">
        <v>31.092937567375898</v>
      </c>
      <c r="Q184">
        <v>-2.6686000723200001E-2</v>
      </c>
    </row>
    <row r="185" spans="1:17" x14ac:dyDescent="0.3">
      <c r="A185" t="s">
        <v>455</v>
      </c>
      <c r="B185" t="s">
        <v>456</v>
      </c>
      <c r="C185" t="str">
        <f>IFERROR(VLOOKUP(Table1[[#This Row],[Ticker]],[1]!Table1[[Symbol]:[Industry]],2,FALSE),"-")</f>
        <v>-</v>
      </c>
      <c r="D185" t="s">
        <v>117</v>
      </c>
      <c r="E185">
        <v>47794.308119018999</v>
      </c>
      <c r="F185">
        <v>115.71</v>
      </c>
      <c r="G185">
        <v>9.54297089685004</v>
      </c>
      <c r="H185">
        <v>-12.3408842538163</v>
      </c>
      <c r="I185">
        <v>-37.840519775538802</v>
      </c>
      <c r="J185">
        <v>-9.6160568486944094</v>
      </c>
      <c r="K185">
        <v>130.494469983068</v>
      </c>
      <c r="L185">
        <v>132.172120630195</v>
      </c>
      <c r="M185">
        <v>30.187330997981402</v>
      </c>
      <c r="N185">
        <v>0.89807678189394802</v>
      </c>
      <c r="O185">
        <v>51.542649727767603</v>
      </c>
      <c r="P185">
        <v>40.084745762711798</v>
      </c>
      <c r="Q185">
        <v>-2.5763648187701001E-2</v>
      </c>
    </row>
    <row r="186" spans="1:17" x14ac:dyDescent="0.3">
      <c r="A186" t="s">
        <v>457</v>
      </c>
      <c r="B186" t="s">
        <v>458</v>
      </c>
      <c r="C186" t="str">
        <f>IFERROR(VLOOKUP(Table1[[#This Row],[Ticker]],[1]!Table1[[Symbol]:[Industry]],2,FALSE),"-")</f>
        <v>-</v>
      </c>
      <c r="D186" t="s">
        <v>459</v>
      </c>
      <c r="E186">
        <v>47401.561310354999</v>
      </c>
      <c r="F186">
        <v>744.45</v>
      </c>
      <c r="G186">
        <v>-47.763011224920596</v>
      </c>
      <c r="H186">
        <v>15.7853124679665</v>
      </c>
      <c r="I186">
        <v>89.021886494339597</v>
      </c>
      <c r="J186">
        <v>1.4322413833241301</v>
      </c>
      <c r="K186">
        <v>664.79736119432903</v>
      </c>
      <c r="L186">
        <v>577.71524978925902</v>
      </c>
      <c r="M186">
        <v>56.001907727226602</v>
      </c>
      <c r="N186">
        <v>1.17274070354247</v>
      </c>
      <c r="O186">
        <v>27.966955470481501</v>
      </c>
      <c r="P186">
        <v>140.14516129032199</v>
      </c>
      <c r="Q186">
        <v>-4.5005914678484998E-2</v>
      </c>
    </row>
    <row r="187" spans="1:17" x14ac:dyDescent="0.3">
      <c r="A187" t="s">
        <v>460</v>
      </c>
      <c r="B187" t="s">
        <v>461</v>
      </c>
      <c r="C187" t="str">
        <f>IFERROR(VLOOKUP(Table1[[#This Row],[Ticker]],[1]!Table1[[Symbol]:[Industry]],2,FALSE),"-")</f>
        <v>-</v>
      </c>
      <c r="D187" t="s">
        <v>422</v>
      </c>
      <c r="E187">
        <v>47362.140912795003</v>
      </c>
      <c r="F187">
        <v>1608.05</v>
      </c>
      <c r="G187">
        <v>26.047893833520401</v>
      </c>
      <c r="H187">
        <v>2.9619119961920002</v>
      </c>
      <c r="I187">
        <v>25.511618382554801</v>
      </c>
      <c r="J187">
        <v>0.98958024116144305</v>
      </c>
      <c r="K187">
        <v>1635.5591180432</v>
      </c>
      <c r="L187">
        <v>1454.77197706935</v>
      </c>
      <c r="M187">
        <v>48.193186439796101</v>
      </c>
      <c r="N187">
        <v>0.76892732426494204</v>
      </c>
      <c r="O187">
        <v>11.2527595534964</v>
      </c>
      <c r="P187">
        <v>57.798930376330901</v>
      </c>
      <c r="Q187">
        <v>0.112240462233316</v>
      </c>
    </row>
    <row r="188" spans="1:17" x14ac:dyDescent="0.3">
      <c r="A188" t="s">
        <v>462</v>
      </c>
      <c r="B188" t="s">
        <v>463</v>
      </c>
      <c r="C188" t="str">
        <f>IFERROR(VLOOKUP(Table1[[#This Row],[Ticker]],[1]!Table1[[Symbol]:[Industry]],2,FALSE),"-")</f>
        <v>-</v>
      </c>
      <c r="D188" t="s">
        <v>464</v>
      </c>
      <c r="E188">
        <v>47275.6673139099</v>
      </c>
      <c r="F188">
        <v>1759.9</v>
      </c>
      <c r="G188">
        <v>-31.965060704736398</v>
      </c>
      <c r="H188">
        <v>-4.0996344224829304</v>
      </c>
      <c r="I188">
        <v>-22.433827630618602</v>
      </c>
      <c r="J188">
        <v>-3.5323237256131899</v>
      </c>
      <c r="K188">
        <v>1922.3009505017701</v>
      </c>
      <c r="L188">
        <v>1994.2765766351199</v>
      </c>
      <c r="M188">
        <v>15.1544590489711</v>
      </c>
      <c r="N188">
        <v>0.98843698064254004</v>
      </c>
      <c r="O188">
        <v>39.439740894368903</v>
      </c>
      <c r="P188">
        <v>1.1436781609195299</v>
      </c>
      <c r="Q188">
        <v>-2.0176073396692001E-2</v>
      </c>
    </row>
    <row r="189" spans="1:17" x14ac:dyDescent="0.3">
      <c r="A189" t="s">
        <v>465</v>
      </c>
      <c r="B189" t="s">
        <v>466</v>
      </c>
      <c r="C189" t="str">
        <f>IFERROR(VLOOKUP(Table1[[#This Row],[Ticker]],[1]!Table1[[Symbol]:[Industry]],2,FALSE),"-")</f>
        <v>-</v>
      </c>
      <c r="D189" t="s">
        <v>51</v>
      </c>
      <c r="E189">
        <v>47269.338011560001</v>
      </c>
      <c r="F189">
        <v>1675.1</v>
      </c>
      <c r="G189">
        <v>94.848554979794898</v>
      </c>
      <c r="H189">
        <v>7.5241928432700202</v>
      </c>
      <c r="I189">
        <v>48.337728042465102</v>
      </c>
      <c r="J189">
        <v>-0.26079450329246301</v>
      </c>
      <c r="K189">
        <v>1663.1107046688301</v>
      </c>
      <c r="L189">
        <v>1326.51959789376</v>
      </c>
      <c r="M189">
        <v>40.360054930412602</v>
      </c>
      <c r="N189">
        <v>0.49642628416359202</v>
      </c>
      <c r="O189">
        <v>9.3039221539012793</v>
      </c>
      <c r="P189">
        <v>131.97618058440599</v>
      </c>
      <c r="Q189">
        <v>0.16138539829485099</v>
      </c>
    </row>
    <row r="190" spans="1:17" x14ac:dyDescent="0.3">
      <c r="A190" t="s">
        <v>467</v>
      </c>
      <c r="B190" t="s">
        <v>468</v>
      </c>
      <c r="C190" t="str">
        <f>IFERROR(VLOOKUP(Table1[[#This Row],[Ticker]],[1]!Table1[[Symbol]:[Industry]],2,FALSE),"-")</f>
        <v>-</v>
      </c>
      <c r="D190" t="s">
        <v>34</v>
      </c>
      <c r="E190">
        <v>46738.177901887997</v>
      </c>
      <c r="F190">
        <v>53.84</v>
      </c>
      <c r="G190">
        <v>-4.6833363430899002</v>
      </c>
      <c r="H190">
        <v>-5.6321714289531402</v>
      </c>
      <c r="I190">
        <v>-29.108616891388799</v>
      </c>
      <c r="J190">
        <v>-7.5183700072681603</v>
      </c>
      <c r="K190">
        <v>57.732810895018702</v>
      </c>
      <c r="L190">
        <v>57.604258620944599</v>
      </c>
      <c r="M190">
        <v>44.797647319649499</v>
      </c>
      <c r="N190">
        <v>1.2868013712136901</v>
      </c>
      <c r="O190">
        <v>42.830609212481399</v>
      </c>
      <c r="P190">
        <v>25.7943925233645</v>
      </c>
      <c r="Q190">
        <v>9.8229136004300999E-2</v>
      </c>
    </row>
    <row r="191" spans="1:17" x14ac:dyDescent="0.3">
      <c r="A191" t="s">
        <v>469</v>
      </c>
      <c r="B191" t="s">
        <v>470</v>
      </c>
      <c r="C191" t="str">
        <f>IFERROR(VLOOKUP(Table1[[#This Row],[Ticker]],[1]!Table1[[Symbol]:[Industry]],2,FALSE),"-")</f>
        <v>-</v>
      </c>
      <c r="D191" t="s">
        <v>34</v>
      </c>
      <c r="E191">
        <v>46724.030308758003</v>
      </c>
      <c r="F191">
        <v>102.63</v>
      </c>
      <c r="G191">
        <v>-21.156012707469099</v>
      </c>
      <c r="H191">
        <v>-3.1092146319479501</v>
      </c>
      <c r="I191">
        <v>-42.1165026565982</v>
      </c>
      <c r="J191">
        <v>-3.8730314108886299</v>
      </c>
      <c r="K191">
        <v>109.148847660014</v>
      </c>
      <c r="L191">
        <v>116.496459605304</v>
      </c>
      <c r="M191">
        <v>50.750522561977498</v>
      </c>
      <c r="N191">
        <v>0.871192535894182</v>
      </c>
      <c r="O191">
        <v>53.902367728734198</v>
      </c>
      <c r="P191">
        <v>8.3738120380147691</v>
      </c>
      <c r="Q191">
        <v>5.3126792770895E-2</v>
      </c>
    </row>
    <row r="192" spans="1:17" x14ac:dyDescent="0.3">
      <c r="A192" t="s">
        <v>471</v>
      </c>
      <c r="B192" t="s">
        <v>472</v>
      </c>
      <c r="C192" t="str">
        <f>IFERROR(VLOOKUP(Table1[[#This Row],[Ticker]],[1]!Table1[[Symbol]:[Industry]],2,FALSE),"-")</f>
        <v>-</v>
      </c>
      <c r="D192" t="s">
        <v>54</v>
      </c>
      <c r="E192">
        <v>46224.800406950002</v>
      </c>
      <c r="F192">
        <v>621.5</v>
      </c>
      <c r="G192">
        <v>-35.128126561540199</v>
      </c>
      <c r="H192">
        <v>-8.1428254351565403</v>
      </c>
      <c r="I192">
        <v>-10.6314704047159</v>
      </c>
      <c r="J192">
        <v>-6.7454642916516896</v>
      </c>
      <c r="K192">
        <v>679.54915768655701</v>
      </c>
      <c r="L192">
        <v>667.57551884489806</v>
      </c>
      <c r="M192">
        <v>28.7755118688317</v>
      </c>
      <c r="N192">
        <v>0.86999015586981199</v>
      </c>
      <c r="O192">
        <v>30.876910699919499</v>
      </c>
      <c r="P192">
        <v>12.2448979591836</v>
      </c>
      <c r="Q192">
        <v>-2.4308925966175E-2</v>
      </c>
    </row>
    <row r="193" spans="1:17" x14ac:dyDescent="0.3">
      <c r="A193" t="s">
        <v>473</v>
      </c>
      <c r="B193" t="s">
        <v>474</v>
      </c>
      <c r="C193" t="str">
        <f>IFERROR(VLOOKUP(Table1[[#This Row],[Ticker]],[1]!Table1[[Symbol]:[Industry]],2,FALSE),"-")</f>
        <v>-</v>
      </c>
      <c r="D193" t="s">
        <v>475</v>
      </c>
      <c r="E193">
        <v>45536.669750000001</v>
      </c>
      <c r="F193">
        <v>4145.3500000000004</v>
      </c>
      <c r="G193">
        <v>22.869831184995299</v>
      </c>
      <c r="H193">
        <v>0.53779543582353995</v>
      </c>
      <c r="I193">
        <v>5.3024933719232896</v>
      </c>
      <c r="J193">
        <v>-14.9748435651795</v>
      </c>
      <c r="K193">
        <v>4118.0249274691396</v>
      </c>
      <c r="L193">
        <v>3595.5320825632498</v>
      </c>
      <c r="M193">
        <v>33.900972428940698</v>
      </c>
      <c r="N193">
        <v>0.81931168495122297</v>
      </c>
      <c r="O193">
        <v>17.7451843632021</v>
      </c>
      <c r="P193">
        <v>67.421243941841695</v>
      </c>
      <c r="Q193">
        <v>8.4843260248075994E-2</v>
      </c>
    </row>
    <row r="194" spans="1:17" x14ac:dyDescent="0.3">
      <c r="A194" t="s">
        <v>476</v>
      </c>
      <c r="B194" t="s">
        <v>477</v>
      </c>
      <c r="C194" t="str">
        <f>IFERROR(VLOOKUP(Table1[[#This Row],[Ticker]],[1]!Table1[[Symbol]:[Industry]],2,FALSE),"-")</f>
        <v>-</v>
      </c>
      <c r="D194" t="s">
        <v>249</v>
      </c>
      <c r="E194">
        <v>45323.912415179999</v>
      </c>
      <c r="F194">
        <v>600.35</v>
      </c>
      <c r="G194">
        <v>55.195982792080898</v>
      </c>
      <c r="H194">
        <v>7.6233206131898603</v>
      </c>
      <c r="I194">
        <v>27.4509950494332</v>
      </c>
      <c r="J194">
        <v>1.13849201458573</v>
      </c>
      <c r="K194">
        <v>577.60486728950605</v>
      </c>
      <c r="L194">
        <v>493.50092540072399</v>
      </c>
      <c r="M194">
        <v>51.784660330556299</v>
      </c>
      <c r="N194">
        <v>0.58205197041495405</v>
      </c>
      <c r="O194">
        <v>4.6889314566502804</v>
      </c>
      <c r="P194">
        <v>87.521474308917703</v>
      </c>
      <c r="Q194">
        <v>0.11876056939315401</v>
      </c>
    </row>
    <row r="195" spans="1:17" x14ac:dyDescent="0.3">
      <c r="A195" t="s">
        <v>478</v>
      </c>
      <c r="B195" t="s">
        <v>479</v>
      </c>
      <c r="C195" t="str">
        <f>IFERROR(VLOOKUP(Table1[[#This Row],[Ticker]],[1]!Table1[[Symbol]:[Industry]],2,FALSE),"-")</f>
        <v>-</v>
      </c>
      <c r="D195" t="s">
        <v>51</v>
      </c>
      <c r="E195">
        <v>44547.857730809999</v>
      </c>
      <c r="F195">
        <v>2629.65</v>
      </c>
      <c r="G195">
        <v>55.483176560357599</v>
      </c>
      <c r="H195">
        <v>4.31254818783834</v>
      </c>
      <c r="I195">
        <v>16.4069543891368</v>
      </c>
      <c r="J195">
        <v>-0.49764647367673598</v>
      </c>
      <c r="K195">
        <v>2707.7874295177198</v>
      </c>
      <c r="L195">
        <v>2430.2197028431101</v>
      </c>
      <c r="M195">
        <v>44.668541799761599</v>
      </c>
      <c r="N195">
        <v>0.99126939905928502</v>
      </c>
      <c r="O195">
        <v>17.430076245888198</v>
      </c>
      <c r="P195">
        <v>89.859571856611595</v>
      </c>
      <c r="Q195">
        <v>5.0811733685754E-2</v>
      </c>
    </row>
    <row r="196" spans="1:17" x14ac:dyDescent="0.3">
      <c r="A196" t="s">
        <v>480</v>
      </c>
      <c r="B196" t="s">
        <v>481</v>
      </c>
      <c r="C196" t="str">
        <f>IFERROR(VLOOKUP(Table1[[#This Row],[Ticker]],[1]!Table1[[Symbol]:[Industry]],2,FALSE),"-")</f>
        <v>-</v>
      </c>
      <c r="D196" t="s">
        <v>43</v>
      </c>
      <c r="E196">
        <v>43919.305757459901</v>
      </c>
      <c r="F196">
        <v>1272.5999999999999</v>
      </c>
      <c r="G196">
        <v>9.4006352658626806</v>
      </c>
      <c r="H196">
        <v>14.313793764411001</v>
      </c>
      <c r="I196">
        <v>22.3564882722123</v>
      </c>
      <c r="J196">
        <v>6.1381734339413496</v>
      </c>
      <c r="K196">
        <v>1164.7382705938601</v>
      </c>
      <c r="L196">
        <v>1047.3720458303901</v>
      </c>
      <c r="M196">
        <v>67.700229028423493</v>
      </c>
      <c r="N196">
        <v>1.2041273035106399</v>
      </c>
      <c r="O196">
        <v>2.65990884802767</v>
      </c>
      <c r="P196">
        <v>48.972783143107897</v>
      </c>
      <c r="Q196">
        <v>1.1533879790700001E-2</v>
      </c>
    </row>
    <row r="197" spans="1:17" x14ac:dyDescent="0.3">
      <c r="A197" t="s">
        <v>482</v>
      </c>
      <c r="B197" t="s">
        <v>483</v>
      </c>
      <c r="C197" t="str">
        <f>IFERROR(VLOOKUP(Table1[[#This Row],[Ticker]],[1]!Table1[[Symbol]:[Industry]],2,FALSE),"-")</f>
        <v>-</v>
      </c>
      <c r="D197" t="s">
        <v>271</v>
      </c>
      <c r="E197">
        <v>43839.971496519996</v>
      </c>
      <c r="F197">
        <v>7038.95</v>
      </c>
      <c r="G197">
        <v>-36.311552539013903</v>
      </c>
      <c r="H197">
        <v>-2.71509462835742</v>
      </c>
      <c r="I197">
        <v>-8.9490491216910595</v>
      </c>
      <c r="J197">
        <v>-4.7057510252461299</v>
      </c>
      <c r="K197">
        <v>7424.6558607901497</v>
      </c>
      <c r="L197">
        <v>7435.6169670998897</v>
      </c>
      <c r="M197">
        <v>32.481597431354203</v>
      </c>
      <c r="N197">
        <v>0.39797296851352798</v>
      </c>
      <c r="O197">
        <v>30.7013119854523</v>
      </c>
      <c r="P197">
        <v>9.7914586972797508</v>
      </c>
      <c r="Q197">
        <v>-8.3547777342809996E-3</v>
      </c>
    </row>
    <row r="198" spans="1:17" x14ac:dyDescent="0.3">
      <c r="A198" t="s">
        <v>484</v>
      </c>
      <c r="B198" t="s">
        <v>485</v>
      </c>
      <c r="C198" t="str">
        <f>IFERROR(VLOOKUP(Table1[[#This Row],[Ticker]],[1]!Table1[[Symbol]:[Industry]],2,FALSE),"-")</f>
        <v>-</v>
      </c>
      <c r="D198" t="s">
        <v>75</v>
      </c>
      <c r="E198">
        <v>43729.080998495003</v>
      </c>
      <c r="F198">
        <v>2328.65</v>
      </c>
      <c r="G198">
        <v>-5.0485758219196502</v>
      </c>
      <c r="H198">
        <v>-1.37237918764301</v>
      </c>
      <c r="I198">
        <v>-15.8437434309667</v>
      </c>
      <c r="J198">
        <v>-1.32981097979833</v>
      </c>
      <c r="K198">
        <v>2378.4047088766902</v>
      </c>
      <c r="L198">
        <v>2400.3083520867999</v>
      </c>
      <c r="M198">
        <v>56.513329336993799</v>
      </c>
      <c r="N198">
        <v>0.90808101865885205</v>
      </c>
      <c r="O198">
        <v>22.130848345607902</v>
      </c>
      <c r="P198">
        <v>29.1541874653355</v>
      </c>
      <c r="Q198">
        <v>-3.9767212121857999E-2</v>
      </c>
    </row>
    <row r="199" spans="1:17" x14ac:dyDescent="0.3">
      <c r="A199" t="s">
        <v>486</v>
      </c>
      <c r="B199" t="s">
        <v>487</v>
      </c>
      <c r="C199" t="str">
        <f>IFERROR(VLOOKUP(Table1[[#This Row],[Ticker]],[1]!Table1[[Symbol]:[Industry]],2,FALSE),"-")</f>
        <v>-</v>
      </c>
      <c r="D199" t="s">
        <v>108</v>
      </c>
      <c r="E199">
        <v>43699.322346000001</v>
      </c>
      <c r="F199">
        <v>111.2</v>
      </c>
      <c r="G199">
        <v>31.201968671308801</v>
      </c>
      <c r="H199">
        <v>-11.4616704701246</v>
      </c>
      <c r="I199">
        <v>-26.944218620546</v>
      </c>
      <c r="J199">
        <v>-8.4100515423432203</v>
      </c>
      <c r="K199">
        <v>124.63273491289701</v>
      </c>
      <c r="L199">
        <v>121.262992048019</v>
      </c>
      <c r="M199">
        <v>37.680478386457501</v>
      </c>
      <c r="N199">
        <v>0.60582771754369802</v>
      </c>
      <c r="O199">
        <v>53.327338129496397</v>
      </c>
      <c r="P199">
        <v>64.375461936437503</v>
      </c>
      <c r="Q199">
        <v>0.155028762856738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128</v>
      </c>
      <c r="E200">
        <v>43578.223625649996</v>
      </c>
      <c r="F200">
        <v>335.3</v>
      </c>
      <c r="G200">
        <v>-26.445541337337499</v>
      </c>
      <c r="H200">
        <v>0.79252719277380201</v>
      </c>
      <c r="I200">
        <v>-10.340527732940901</v>
      </c>
      <c r="J200">
        <v>-0.101586063321724</v>
      </c>
      <c r="K200">
        <v>342.25265522732798</v>
      </c>
      <c r="L200">
        <v>352.76988535028198</v>
      </c>
      <c r="M200">
        <v>54.936267502488299</v>
      </c>
      <c r="N200">
        <v>0.48036323603158099</v>
      </c>
      <c r="O200">
        <v>22.427676707426102</v>
      </c>
      <c r="P200">
        <v>17.319804058782299</v>
      </c>
      <c r="Q200">
        <v>-1.0708483290192E-2</v>
      </c>
    </row>
    <row r="201" spans="1:17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144</v>
      </c>
      <c r="E201">
        <v>43327.121700000003</v>
      </c>
      <c r="F201">
        <v>216.43</v>
      </c>
      <c r="G201">
        <v>160.31239261031101</v>
      </c>
      <c r="H201">
        <v>-7.3587468973586496</v>
      </c>
      <c r="I201">
        <v>-13.418005543556401</v>
      </c>
      <c r="J201">
        <v>-1.66006952311145</v>
      </c>
      <c r="K201">
        <v>237.492611770476</v>
      </c>
      <c r="L201">
        <v>224.649995615195</v>
      </c>
      <c r="M201">
        <v>54.6811294791287</v>
      </c>
      <c r="N201">
        <v>0.550059447435711</v>
      </c>
      <c r="O201">
        <v>63.424663863604799</v>
      </c>
      <c r="P201">
        <v>192.275489534098</v>
      </c>
      <c r="Q201">
        <v>0.15982038867998499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131</v>
      </c>
      <c r="E202">
        <v>43294.506712175003</v>
      </c>
      <c r="F202">
        <v>48967.25</v>
      </c>
      <c r="G202">
        <v>7.39159842808367</v>
      </c>
      <c r="H202">
        <v>6.4511025732425402</v>
      </c>
      <c r="I202">
        <v>0.23201503602656501</v>
      </c>
      <c r="J202">
        <v>-4.7171296464036203</v>
      </c>
      <c r="K202">
        <v>50318.5991552204</v>
      </c>
      <c r="L202">
        <v>47973.050812045898</v>
      </c>
      <c r="M202">
        <v>36.401113379184999</v>
      </c>
      <c r="N202">
        <v>0.66284268351841402</v>
      </c>
      <c r="O202">
        <v>22.518622140308</v>
      </c>
      <c r="P202">
        <v>39.995625784428299</v>
      </c>
      <c r="Q202">
        <v>-1.7713817837659001E-2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162</v>
      </c>
      <c r="E203">
        <v>43219.374875324997</v>
      </c>
      <c r="F203">
        <v>1687.95</v>
      </c>
      <c r="G203">
        <v>319.93278858687398</v>
      </c>
      <c r="H203">
        <v>4.4103194136539496</v>
      </c>
      <c r="I203">
        <v>39.740639802754501</v>
      </c>
      <c r="J203">
        <v>-5.2326874895665201</v>
      </c>
      <c r="K203">
        <v>1695.3087130680899</v>
      </c>
      <c r="L203">
        <v>1330.6869322427401</v>
      </c>
      <c r="M203">
        <v>39.001195761057701</v>
      </c>
      <c r="N203">
        <v>1.1631664982563801</v>
      </c>
      <c r="O203">
        <v>16.650374714890798</v>
      </c>
      <c r="P203">
        <v>372.88135593220301</v>
      </c>
      <c r="Q203">
        <v>0.23957526102507701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197</v>
      </c>
      <c r="E204">
        <v>42628.465675799998</v>
      </c>
      <c r="F204">
        <v>686.2</v>
      </c>
      <c r="G204">
        <v>-2.9022665815659301</v>
      </c>
      <c r="H204">
        <v>0.81011006293975296</v>
      </c>
      <c r="I204">
        <v>-0.30382092554064599</v>
      </c>
      <c r="J204">
        <v>7.2114010353981897</v>
      </c>
      <c r="K204">
        <v>688.58037636330096</v>
      </c>
      <c r="L204">
        <v>658.72879319334504</v>
      </c>
      <c r="M204">
        <v>53.973487017490399</v>
      </c>
      <c r="N204">
        <v>1.9679019134013001</v>
      </c>
      <c r="O204">
        <v>12.015447391431</v>
      </c>
      <c r="P204">
        <v>29.0820165537998</v>
      </c>
      <c r="Q204">
        <v>-2.2009200778062E-2</v>
      </c>
    </row>
    <row r="205" spans="1:17" hidden="1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108</v>
      </c>
      <c r="E205">
        <v>42572.074288800002</v>
      </c>
      <c r="F205">
        <v>952.75</v>
      </c>
      <c r="G205">
        <v>-15.017327937600999</v>
      </c>
      <c r="H205">
        <v>-1.32760686742099</v>
      </c>
      <c r="I205">
        <v>5.3832249317020597</v>
      </c>
      <c r="J205">
        <v>-8.4302583150360206</v>
      </c>
      <c r="M205">
        <v>28.343798989990901</v>
      </c>
      <c r="O205">
        <v>33.083180267646298</v>
      </c>
      <c r="P205">
        <v>18.7819473881062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217</v>
      </c>
      <c r="E206">
        <v>42470.599679619998</v>
      </c>
      <c r="F206">
        <v>670.7</v>
      </c>
      <c r="G206">
        <v>52.3769612244919</v>
      </c>
      <c r="H206">
        <v>9.0118294447971792</v>
      </c>
      <c r="I206">
        <v>6.19631374619191</v>
      </c>
      <c r="J206">
        <v>-3.4120845393788599</v>
      </c>
      <c r="K206">
        <v>673.56732269233305</v>
      </c>
      <c r="L206">
        <v>594.78610479022598</v>
      </c>
      <c r="M206">
        <v>43.627647498687701</v>
      </c>
      <c r="N206">
        <v>1.39782981580003</v>
      </c>
      <c r="O206">
        <v>11.614730878186901</v>
      </c>
      <c r="P206">
        <v>82.181176151025397</v>
      </c>
      <c r="Q206">
        <v>4.7320853510175002E-2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176</v>
      </c>
      <c r="E207">
        <v>41921.120538274998</v>
      </c>
      <c r="F207">
        <v>228.25</v>
      </c>
      <c r="G207">
        <v>119.509612266798</v>
      </c>
      <c r="H207">
        <v>13.0660725806943</v>
      </c>
      <c r="I207">
        <v>13.034634740183099</v>
      </c>
      <c r="J207">
        <v>-2.5047894305802898</v>
      </c>
      <c r="K207">
        <v>205.50082933634101</v>
      </c>
      <c r="L207">
        <v>176.02408002082899</v>
      </c>
      <c r="M207">
        <v>59.787809198933402</v>
      </c>
      <c r="N207">
        <v>1.10090834873275</v>
      </c>
      <c r="O207">
        <v>3.1193866374589199</v>
      </c>
      <c r="P207">
        <v>155.74229691876701</v>
      </c>
      <c r="Q207">
        <v>9.7922738215074995E-2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464</v>
      </c>
      <c r="E208">
        <v>41917.310146559998</v>
      </c>
      <c r="F208">
        <v>1510.4</v>
      </c>
      <c r="G208">
        <v>-34.274183943451803</v>
      </c>
      <c r="H208">
        <v>1.69070811865076</v>
      </c>
      <c r="I208">
        <v>-10.992846364778099</v>
      </c>
      <c r="J208">
        <v>-5.6254376345872998</v>
      </c>
      <c r="K208">
        <v>1507.11214965932</v>
      </c>
      <c r="L208">
        <v>1507.7100144736401</v>
      </c>
      <c r="M208">
        <v>48.518181740093702</v>
      </c>
      <c r="N208">
        <v>0.881290022128283</v>
      </c>
      <c r="O208">
        <v>17.4523305084745</v>
      </c>
      <c r="P208">
        <v>15.739463601532499</v>
      </c>
      <c r="Q208">
        <v>6.1479946513741002E-2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21</v>
      </c>
      <c r="E209">
        <v>40556.711286749996</v>
      </c>
      <c r="F209">
        <v>999.75</v>
      </c>
      <c r="G209">
        <v>-52.311029351117497</v>
      </c>
      <c r="H209">
        <v>-3.9632362158454599</v>
      </c>
      <c r="I209">
        <v>-14.3468341178808</v>
      </c>
      <c r="J209">
        <v>-5.1718123529360298</v>
      </c>
      <c r="K209">
        <v>1049.96986290768</v>
      </c>
      <c r="L209">
        <v>1075.69934327547</v>
      </c>
      <c r="M209">
        <v>28.500200185673499</v>
      </c>
      <c r="N209">
        <v>0.402523947092152</v>
      </c>
      <c r="O209">
        <v>40.035008752187998</v>
      </c>
      <c r="P209">
        <v>3.05638593959385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Row],[Ticker]],[1]!Table1[[Symbol]:[Industry]],2,FALSE),"-")</f>
        <v>-</v>
      </c>
      <c r="D210" t="s">
        <v>51</v>
      </c>
      <c r="E210">
        <v>40214.655595179996</v>
      </c>
      <c r="F210">
        <v>1585.1</v>
      </c>
      <c r="G210">
        <v>33.332718655692901</v>
      </c>
      <c r="H210">
        <v>14.5155929041153</v>
      </c>
      <c r="I210">
        <v>10.7701900394565</v>
      </c>
      <c r="J210">
        <v>-2.5198314020883199</v>
      </c>
      <c r="K210">
        <v>1502.6565006671999</v>
      </c>
      <c r="L210">
        <v>1304.3856061927299</v>
      </c>
      <c r="M210">
        <v>47.590387282581503</v>
      </c>
      <c r="N210">
        <v>0.733571505778711</v>
      </c>
      <c r="O210">
        <v>7.7944609172922998</v>
      </c>
      <c r="P210">
        <v>64.021109271523102</v>
      </c>
      <c r="Q210">
        <v>3.1910300887725999E-2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Row],[Ticker]],[1]!Table1[[Symbol]:[Industry]],2,FALSE),"-")</f>
        <v>-</v>
      </c>
      <c r="D211" t="s">
        <v>422</v>
      </c>
      <c r="E211">
        <v>40131.237526065001</v>
      </c>
      <c r="F211">
        <v>534.65</v>
      </c>
      <c r="G211">
        <v>-29.196048519443899</v>
      </c>
      <c r="H211">
        <v>-6.3279002283187502</v>
      </c>
      <c r="I211">
        <v>-2.60964824374875</v>
      </c>
      <c r="J211">
        <v>-2.2166684440249198</v>
      </c>
      <c r="K211">
        <v>570.12342784107796</v>
      </c>
      <c r="L211">
        <v>561.92354269462396</v>
      </c>
      <c r="M211">
        <v>34.239317384818598</v>
      </c>
      <c r="N211">
        <v>0.65986621867339101</v>
      </c>
      <c r="O211">
        <v>16.8989058262414</v>
      </c>
      <c r="P211">
        <v>19.394819115676601</v>
      </c>
      <c r="Q211">
        <v>-0.10870934597416899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Row],[Ticker]],[1]!Table1[[Symbol]:[Industry]],2,FALSE),"-")</f>
        <v>-</v>
      </c>
      <c r="D212" t="s">
        <v>34</v>
      </c>
      <c r="E212">
        <v>40011.468849899997</v>
      </c>
      <c r="F212">
        <v>52.02</v>
      </c>
      <c r="G212">
        <v>-3.7052498467697301</v>
      </c>
      <c r="H212">
        <v>-10.249187461205899</v>
      </c>
      <c r="I212">
        <v>-34.836853377610403</v>
      </c>
      <c r="J212">
        <v>-5.1023565222281198</v>
      </c>
      <c r="K212">
        <v>57.027327522185402</v>
      </c>
      <c r="L212">
        <v>57.913664818256798</v>
      </c>
      <c r="M212">
        <v>47.811978075862797</v>
      </c>
      <c r="N212">
        <v>1.4464325276386301</v>
      </c>
      <c r="O212">
        <v>41.291810841983803</v>
      </c>
      <c r="P212">
        <v>26.26213592233</v>
      </c>
      <c r="Q212">
        <v>0.10772807350090199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Row],[Ticker]],[1]!Table1[[Symbol]:[Industry]],2,FALSE),"-")</f>
        <v>-</v>
      </c>
      <c r="D213" t="s">
        <v>516</v>
      </c>
      <c r="E213">
        <v>39699.25</v>
      </c>
      <c r="F213">
        <v>467.05</v>
      </c>
      <c r="G213">
        <v>55.207578993579098</v>
      </c>
      <c r="H213">
        <v>-0.183630810595724</v>
      </c>
      <c r="I213">
        <v>-5.5284773867907999</v>
      </c>
      <c r="J213">
        <v>-4.66171429840833</v>
      </c>
      <c r="K213">
        <v>491.28925720247702</v>
      </c>
      <c r="L213">
        <v>446.70938355003398</v>
      </c>
      <c r="M213">
        <v>40.731988984951897</v>
      </c>
      <c r="N213">
        <v>0.82595991004858604</v>
      </c>
      <c r="O213">
        <v>32.823038218606101</v>
      </c>
      <c r="P213">
        <v>87.570281124497996</v>
      </c>
      <c r="Q213">
        <v>0.133114155858362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519</v>
      </c>
      <c r="E214">
        <v>39163.300711199998</v>
      </c>
      <c r="F214">
        <v>327</v>
      </c>
      <c r="G214">
        <v>18.9102260465129</v>
      </c>
      <c r="H214">
        <v>-4.1866086114987597</v>
      </c>
      <c r="I214">
        <v>-1.2425113511514101</v>
      </c>
      <c r="J214">
        <v>-4.47707207216492</v>
      </c>
      <c r="K214">
        <v>347.64326408880601</v>
      </c>
      <c r="L214">
        <v>323.00027345645299</v>
      </c>
      <c r="M214">
        <v>41.395583289590199</v>
      </c>
      <c r="N214">
        <v>0.54331640137381798</v>
      </c>
      <c r="O214">
        <v>21.039755351681901</v>
      </c>
      <c r="P214">
        <v>50.344827586206797</v>
      </c>
      <c r="Q214">
        <v>-3.4337997707002001E-2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522</v>
      </c>
      <c r="E215">
        <v>38949.654280499999</v>
      </c>
      <c r="F215">
        <v>3541.5</v>
      </c>
      <c r="G215">
        <v>-16.531194826742102</v>
      </c>
      <c r="H215">
        <v>-12.5824145677185</v>
      </c>
      <c r="I215">
        <v>-0.32174718508066902</v>
      </c>
      <c r="J215">
        <v>-6.59063515959408</v>
      </c>
      <c r="K215">
        <v>3857.0266559126198</v>
      </c>
      <c r="L215">
        <v>3605.4811029331299</v>
      </c>
      <c r="M215">
        <v>27.885519467820501</v>
      </c>
      <c r="N215">
        <v>1.2513568664824399</v>
      </c>
      <c r="O215">
        <v>24.8058732175631</v>
      </c>
      <c r="P215">
        <v>33.722247394653301</v>
      </c>
      <c r="Q215">
        <v>0.104548582329293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Row],[Ticker]],[1]!Table1[[Symbol]:[Industry]],2,FALSE),"-")</f>
        <v>-</v>
      </c>
      <c r="D216" t="s">
        <v>240</v>
      </c>
      <c r="E216">
        <v>38372.590477924998</v>
      </c>
      <c r="F216">
        <v>9552.9500000000007</v>
      </c>
      <c r="G216">
        <v>59.815404274973297</v>
      </c>
      <c r="H216">
        <v>3.8645806023346601</v>
      </c>
      <c r="I216">
        <v>13.708204870218999</v>
      </c>
      <c r="J216">
        <v>-4.1495955601259897</v>
      </c>
      <c r="K216">
        <v>9558.22511957797</v>
      </c>
      <c r="L216">
        <v>8025.0627064506098</v>
      </c>
      <c r="M216">
        <v>41.062792058739099</v>
      </c>
      <c r="N216">
        <v>0.65817006487798702</v>
      </c>
      <c r="O216">
        <v>15.1476768956186</v>
      </c>
      <c r="P216">
        <v>97.947575631993303</v>
      </c>
      <c r="Q216">
        <v>0.27656168441753698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94</v>
      </c>
      <c r="E217">
        <v>38369.9296875</v>
      </c>
      <c r="F217">
        <v>1046.75</v>
      </c>
      <c r="G217">
        <v>88.872407740645201</v>
      </c>
      <c r="H217">
        <v>-1.0851890247978999</v>
      </c>
      <c r="I217">
        <v>-1.95082553607633</v>
      </c>
      <c r="J217">
        <v>-5.96275658033138</v>
      </c>
      <c r="K217">
        <v>1189.8953455399901</v>
      </c>
      <c r="L217">
        <v>1135.7031971414799</v>
      </c>
      <c r="M217">
        <v>30.0666274585076</v>
      </c>
      <c r="N217">
        <v>0.61861849515376799</v>
      </c>
      <c r="O217">
        <v>71.454502030093096</v>
      </c>
      <c r="P217">
        <v>119.318003247603</v>
      </c>
      <c r="Q217">
        <v>0.16061848538381199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390</v>
      </c>
      <c r="E218">
        <v>38053.013377499999</v>
      </c>
      <c r="F218">
        <v>5203.5</v>
      </c>
      <c r="G218">
        <v>2.2680479858479599</v>
      </c>
      <c r="H218">
        <v>18.322595975508701</v>
      </c>
      <c r="I218">
        <v>9.7386376161005899</v>
      </c>
      <c r="J218">
        <v>5.2630666244553801</v>
      </c>
      <c r="K218">
        <v>4678.1666408722003</v>
      </c>
      <c r="L218">
        <v>4440.3249420151496</v>
      </c>
      <c r="M218">
        <v>82.411162594857402</v>
      </c>
      <c r="N218">
        <v>2.9843015675026701</v>
      </c>
      <c r="O218">
        <v>1.24915921975592</v>
      </c>
      <c r="P218">
        <v>42.1449449558827</v>
      </c>
      <c r="Q218">
        <v>6.7859561602314003E-2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297</v>
      </c>
      <c r="E219">
        <v>38031.539262420003</v>
      </c>
      <c r="F219">
        <v>1849.65</v>
      </c>
      <c r="G219">
        <v>83.613735139513196</v>
      </c>
      <c r="H219">
        <v>-7.6954641310223604</v>
      </c>
      <c r="I219">
        <v>17.508842130829901</v>
      </c>
      <c r="J219">
        <v>-8.8078700254725799</v>
      </c>
      <c r="K219">
        <v>1892.1583970306699</v>
      </c>
      <c r="L219">
        <v>1577.82897465976</v>
      </c>
      <c r="M219">
        <v>29.687051775292801</v>
      </c>
      <c r="N219">
        <v>0.63937908836169199</v>
      </c>
      <c r="O219">
        <v>18.9170924228908</v>
      </c>
      <c r="P219">
        <v>127.229729729729</v>
      </c>
      <c r="Q219">
        <v>0.16681473643303299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533</v>
      </c>
      <c r="E220">
        <v>37826.989023779999</v>
      </c>
      <c r="F220">
        <v>575.29999999999995</v>
      </c>
      <c r="G220">
        <v>-12.1254763589176</v>
      </c>
      <c r="H220">
        <v>-8.3460370446646106</v>
      </c>
      <c r="I220">
        <v>22.9800135527084</v>
      </c>
      <c r="J220">
        <v>-5.8424213439683399</v>
      </c>
      <c r="K220">
        <v>626.96785178517803</v>
      </c>
      <c r="L220">
        <v>572.53689208934804</v>
      </c>
      <c r="M220">
        <v>18.422024702985802</v>
      </c>
      <c r="N220">
        <v>0.67761963063628605</v>
      </c>
      <c r="O220">
        <v>24.361202850686599</v>
      </c>
      <c r="P220">
        <v>36.634603966274703</v>
      </c>
      <c r="Q220">
        <v>-8.1854622595012E-2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536</v>
      </c>
      <c r="E221">
        <v>37761.641147000002</v>
      </c>
      <c r="F221">
        <v>33521</v>
      </c>
      <c r="G221">
        <v>-15.1976467609274</v>
      </c>
      <c r="H221">
        <v>2.5606886334065702</v>
      </c>
      <c r="I221">
        <v>3.5942644414601199</v>
      </c>
      <c r="J221">
        <v>-2.2249559452877601</v>
      </c>
      <c r="K221">
        <v>34751.490028699198</v>
      </c>
      <c r="L221">
        <v>33831.688935212202</v>
      </c>
      <c r="M221">
        <v>38.606968977447302</v>
      </c>
      <c r="N221">
        <v>0.77557777993997901</v>
      </c>
      <c r="O221">
        <v>21.883297037677799</v>
      </c>
      <c r="P221">
        <v>17.621877297233699</v>
      </c>
      <c r="Q221">
        <v>1.4052083870039001E-2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539</v>
      </c>
      <c r="E222">
        <v>37479.041387040001</v>
      </c>
      <c r="F222">
        <v>1025.2</v>
      </c>
      <c r="G222">
        <v>69.423406463850498</v>
      </c>
      <c r="H222">
        <v>-0.26963177219240198</v>
      </c>
      <c r="I222">
        <v>21.842571966959699</v>
      </c>
      <c r="J222">
        <v>-8.8772374313032802</v>
      </c>
      <c r="K222">
        <v>1041.5687258687301</v>
      </c>
      <c r="L222">
        <v>890.50668298135702</v>
      </c>
      <c r="M222">
        <v>46.135191264992002</v>
      </c>
      <c r="N222">
        <v>1.28393149987466</v>
      </c>
      <c r="O222">
        <v>18.513460788138801</v>
      </c>
      <c r="P222">
        <v>98.952066757228806</v>
      </c>
      <c r="Q222">
        <v>0.132991779387404</v>
      </c>
    </row>
    <row r="223" spans="1:17" x14ac:dyDescent="0.3">
      <c r="A223" t="s">
        <v>540</v>
      </c>
      <c r="B223" t="s">
        <v>541</v>
      </c>
      <c r="C223" t="str">
        <f>IFERROR(VLOOKUP(Table1[[#This Row],[Ticker]],[1]!Table1[[Symbol]:[Industry]],2,FALSE),"-")</f>
        <v>-</v>
      </c>
      <c r="D223" t="s">
        <v>21</v>
      </c>
      <c r="E223">
        <v>37160.501581875003</v>
      </c>
      <c r="F223">
        <v>1368.75</v>
      </c>
      <c r="G223">
        <v>-12.9860984933122</v>
      </c>
      <c r="H223">
        <v>-8.8009391606454592</v>
      </c>
      <c r="I223">
        <v>-17.317068121320499</v>
      </c>
      <c r="J223">
        <v>-19.765030044362302</v>
      </c>
      <c r="K223">
        <v>1680.1255069441299</v>
      </c>
      <c r="L223">
        <v>1589.0797123459199</v>
      </c>
      <c r="M223">
        <v>13.7662439588544</v>
      </c>
      <c r="N223">
        <v>2.1587473117272</v>
      </c>
      <c r="O223">
        <v>40.909589041095899</v>
      </c>
      <c r="P223">
        <v>21.343085106382901</v>
      </c>
      <c r="Q223">
        <v>0.15370941976469599</v>
      </c>
    </row>
    <row r="224" spans="1:17" x14ac:dyDescent="0.3">
      <c r="A224" t="s">
        <v>542</v>
      </c>
      <c r="B224" t="s">
        <v>543</v>
      </c>
      <c r="C224" t="str">
        <f>IFERROR(VLOOKUP(Table1[[#This Row],[Ticker]],[1]!Table1[[Symbol]:[Industry]],2,FALSE),"-")</f>
        <v>-</v>
      </c>
      <c r="D224" t="s">
        <v>285</v>
      </c>
      <c r="E224">
        <v>36922.278163905001</v>
      </c>
      <c r="F224">
        <v>2707.05</v>
      </c>
      <c r="G224">
        <v>7.5143028016261404</v>
      </c>
      <c r="H224">
        <v>-0.92546951535898303</v>
      </c>
      <c r="I224">
        <v>2.7169933528192201</v>
      </c>
      <c r="J224">
        <v>-2.9623307822023901</v>
      </c>
      <c r="K224">
        <v>2820.8810090411198</v>
      </c>
      <c r="L224">
        <v>2606.2953268763399</v>
      </c>
      <c r="M224">
        <v>40.956096714792501</v>
      </c>
      <c r="N224">
        <v>0.89912263071218901</v>
      </c>
      <c r="O224">
        <v>17.064701427753398</v>
      </c>
      <c r="P224">
        <v>38.464489399248102</v>
      </c>
      <c r="Q224">
        <v>-2.2362596174049999E-3</v>
      </c>
    </row>
    <row r="225" spans="1:17" x14ac:dyDescent="0.3">
      <c r="A225" t="s">
        <v>544</v>
      </c>
      <c r="B225" t="s">
        <v>545</v>
      </c>
      <c r="C225" t="str">
        <f>IFERROR(VLOOKUP(Table1[[#This Row],[Ticker]],[1]!Table1[[Symbol]:[Industry]],2,FALSE),"-")</f>
        <v>-</v>
      </c>
      <c r="D225" t="s">
        <v>328</v>
      </c>
      <c r="E225">
        <v>36883.925356</v>
      </c>
      <c r="F225">
        <v>1402</v>
      </c>
      <c r="G225">
        <v>164.16329799692701</v>
      </c>
      <c r="H225">
        <v>-14.7519202345943</v>
      </c>
      <c r="I225">
        <v>-3.2657240077053702</v>
      </c>
      <c r="J225">
        <v>-11.097998695546501</v>
      </c>
      <c r="K225">
        <v>1730.27111512123</v>
      </c>
      <c r="L225">
        <v>1585.8475682891701</v>
      </c>
      <c r="M225">
        <v>31.4962301004594</v>
      </c>
      <c r="N225">
        <v>0.47987724897323603</v>
      </c>
      <c r="O225">
        <v>112.514265335235</v>
      </c>
      <c r="P225">
        <v>198.29787234042499</v>
      </c>
      <c r="Q225">
        <v>0.188689263088125</v>
      </c>
    </row>
    <row r="226" spans="1:17" x14ac:dyDescent="0.3">
      <c r="A226" t="s">
        <v>546</v>
      </c>
      <c r="B226" t="s">
        <v>547</v>
      </c>
      <c r="C226" t="str">
        <f>IFERROR(VLOOKUP(Table1[[#This Row],[Ticker]],[1]!Table1[[Symbol]:[Industry]],2,FALSE),"-")</f>
        <v>-</v>
      </c>
      <c r="D226" t="s">
        <v>51</v>
      </c>
      <c r="E226">
        <v>36528.669671064999</v>
      </c>
      <c r="F226">
        <v>2924.35</v>
      </c>
      <c r="G226">
        <v>38.242666824168701</v>
      </c>
      <c r="H226">
        <v>-4.6421891372395496</v>
      </c>
      <c r="I226">
        <v>24.115139186504599</v>
      </c>
      <c r="J226">
        <v>-6.78198211292242</v>
      </c>
      <c r="K226">
        <v>3095.4079288777002</v>
      </c>
      <c r="L226">
        <v>2604.03128056376</v>
      </c>
      <c r="M226">
        <v>22.784820346590099</v>
      </c>
      <c r="N226">
        <v>0.486802112948856</v>
      </c>
      <c r="O226">
        <v>19.1717817634688</v>
      </c>
      <c r="P226">
        <v>68.949679357559603</v>
      </c>
      <c r="Q226">
        <v>8.0490095681496995E-2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191</v>
      </c>
      <c r="E227">
        <v>36477.792723749997</v>
      </c>
      <c r="F227">
        <v>529.9</v>
      </c>
      <c r="G227">
        <v>0.42895173031227402</v>
      </c>
      <c r="H227">
        <v>-7.6283738425509497</v>
      </c>
      <c r="I227">
        <v>-11.978199839577201</v>
      </c>
      <c r="J227">
        <v>-3.3393528592244701</v>
      </c>
      <c r="K227">
        <v>592.26437920526405</v>
      </c>
      <c r="L227">
        <v>577.37044572806599</v>
      </c>
      <c r="M227">
        <v>21.1790139395765</v>
      </c>
      <c r="N227">
        <v>0.55453707506090799</v>
      </c>
      <c r="O227">
        <v>30.203812040007499</v>
      </c>
      <c r="P227">
        <v>31.733996270975702</v>
      </c>
      <c r="Q227">
        <v>-5.5906305654144998E-2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264</v>
      </c>
      <c r="E228">
        <v>36398.210512949998</v>
      </c>
      <c r="F228">
        <v>3900.35</v>
      </c>
      <c r="G228">
        <v>-16.737185138338202</v>
      </c>
      <c r="H228">
        <v>-3.3321057433992798</v>
      </c>
      <c r="I228">
        <v>-4.64608213252908</v>
      </c>
      <c r="J228">
        <v>-5.8901760345924297</v>
      </c>
      <c r="K228">
        <v>4188.1973850922705</v>
      </c>
      <c r="L228">
        <v>4032.4558567812701</v>
      </c>
      <c r="M228">
        <v>25.940071466929201</v>
      </c>
      <c r="N228">
        <v>0.55001744689701104</v>
      </c>
      <c r="O228">
        <v>26.910405476431599</v>
      </c>
      <c r="P228">
        <v>14.5611819303295</v>
      </c>
      <c r="Q228">
        <v>8.6554992173267994E-2</v>
      </c>
    </row>
    <row r="229" spans="1:17" hidden="1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105</v>
      </c>
      <c r="E229">
        <v>36044.360932825002</v>
      </c>
      <c r="F229">
        <v>694.25</v>
      </c>
      <c r="G229">
        <v>-26.222557455549399</v>
      </c>
      <c r="H229">
        <v>5.3861411260103704</v>
      </c>
      <c r="I229">
        <v>-5.8220045862463499</v>
      </c>
      <c r="J229">
        <v>-7.8363300877523399</v>
      </c>
      <c r="K229">
        <v>647.12579308656098</v>
      </c>
      <c r="M229">
        <v>63.266131399996503</v>
      </c>
      <c r="O229">
        <v>5.7256031688872797</v>
      </c>
      <c r="P229">
        <v>18.1501021102791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54</v>
      </c>
      <c r="E230">
        <v>35905.005162790003</v>
      </c>
      <c r="F230">
        <v>143.94999999999999</v>
      </c>
      <c r="G230">
        <v>-19.770929579314299</v>
      </c>
      <c r="H230">
        <v>-17.5027363516521</v>
      </c>
      <c r="I230">
        <v>-22.774462397358199</v>
      </c>
      <c r="J230">
        <v>-9.4899352157490604</v>
      </c>
      <c r="K230">
        <v>166.52838804946401</v>
      </c>
      <c r="L230">
        <v>163.714236611459</v>
      </c>
      <c r="M230">
        <v>27.8038678295325</v>
      </c>
      <c r="N230">
        <v>1.7298530003367101</v>
      </c>
      <c r="O230">
        <v>34.942688433483802</v>
      </c>
      <c r="P230">
        <v>10.053516819571801</v>
      </c>
      <c r="Q230">
        <v>6.3296482790690001E-2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558</v>
      </c>
      <c r="E231">
        <v>35063.765935000003</v>
      </c>
      <c r="F231">
        <v>637.45000000000005</v>
      </c>
      <c r="G231">
        <v>12.950719078179</v>
      </c>
      <c r="H231">
        <v>-0.31995247917960301</v>
      </c>
      <c r="I231">
        <v>-12.461685999730101</v>
      </c>
      <c r="J231">
        <v>2.16861626857288</v>
      </c>
      <c r="K231">
        <v>649.18676001808706</v>
      </c>
      <c r="L231">
        <v>639.94534530061401</v>
      </c>
      <c r="M231">
        <v>64.498209381594805</v>
      </c>
      <c r="N231">
        <v>0.67237332437085595</v>
      </c>
      <c r="O231">
        <v>29.696446780139599</v>
      </c>
      <c r="P231">
        <v>46.5402298850574</v>
      </c>
      <c r="Q231">
        <v>4.1543167666876997E-2</v>
      </c>
    </row>
    <row r="232" spans="1:17" x14ac:dyDescent="0.3">
      <c r="A232" t="s">
        <v>559</v>
      </c>
      <c r="B232" t="s">
        <v>560</v>
      </c>
      <c r="C232" t="str">
        <f>IFERROR(VLOOKUP(Table1[[#This Row],[Ticker]],[1]!Table1[[Symbol]:[Industry]],2,FALSE),"-")</f>
        <v>-</v>
      </c>
      <c r="D232" t="s">
        <v>165</v>
      </c>
      <c r="E232">
        <v>34808.379679484999</v>
      </c>
      <c r="F232">
        <v>1033.6500000000001</v>
      </c>
      <c r="G232">
        <v>37.9422344838597</v>
      </c>
      <c r="H232">
        <v>-11.8080454212026</v>
      </c>
      <c r="I232">
        <v>5.65997287081316</v>
      </c>
      <c r="J232">
        <v>-0.59616378190960795</v>
      </c>
      <c r="K232">
        <v>1068.26625664429</v>
      </c>
      <c r="L232">
        <v>916.27299178760995</v>
      </c>
      <c r="M232">
        <v>43.055351573900502</v>
      </c>
      <c r="N232">
        <v>0.47509561308999698</v>
      </c>
      <c r="O232">
        <v>27.122333478450098</v>
      </c>
      <c r="P232">
        <v>66.987075928917605</v>
      </c>
      <c r="Q232">
        <v>5.5575546130313999E-2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Row],[Ticker]],[1]!Table1[[Symbol]:[Industry]],2,FALSE),"-")</f>
        <v>-</v>
      </c>
      <c r="D233" t="s">
        <v>390</v>
      </c>
      <c r="E233">
        <v>34739.90071455</v>
      </c>
      <c r="F233">
        <v>6824.75</v>
      </c>
      <c r="G233">
        <v>171.09446716413601</v>
      </c>
      <c r="H233">
        <v>21.501751369527501</v>
      </c>
      <c r="I233">
        <v>59.779828319863803</v>
      </c>
      <c r="J233">
        <v>-0.78151783988083001</v>
      </c>
      <c r="K233">
        <v>5784.2937191943702</v>
      </c>
      <c r="L233">
        <v>4403.1308536747201</v>
      </c>
      <c r="M233">
        <v>69.832861737284802</v>
      </c>
      <c r="N233">
        <v>0.99679569484725805</v>
      </c>
      <c r="O233">
        <v>0.66302794974175605</v>
      </c>
      <c r="P233">
        <v>207.89271857800199</v>
      </c>
      <c r="Q233">
        <v>0.16406251827062601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Row],[Ticker]],[1]!Table1[[Symbol]:[Industry]],2,FALSE),"-")</f>
        <v>-</v>
      </c>
      <c r="D234" t="s">
        <v>149</v>
      </c>
      <c r="E234">
        <v>34707.514323269999</v>
      </c>
      <c r="F234">
        <v>250.3</v>
      </c>
      <c r="G234">
        <v>56.133569363348897</v>
      </c>
      <c r="H234">
        <v>-8.7919771280832197</v>
      </c>
      <c r="I234">
        <v>-6.5524929013114903</v>
      </c>
      <c r="J234">
        <v>-3.67648393886234</v>
      </c>
      <c r="K234">
        <v>264.39694751057601</v>
      </c>
      <c r="L234">
        <v>240.97720851057699</v>
      </c>
      <c r="M234">
        <v>43.359766109851201</v>
      </c>
      <c r="N234">
        <v>0.509203267499162</v>
      </c>
      <c r="O234">
        <v>24.570515381542101</v>
      </c>
      <c r="P234">
        <v>91.727307545001906</v>
      </c>
      <c r="Q234">
        <v>0.14813636057564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Row],[Ticker]],[1]!Table1[[Symbol]:[Industry]],2,FALSE),"-")</f>
        <v>-</v>
      </c>
      <c r="D235" t="s">
        <v>54</v>
      </c>
      <c r="E235">
        <v>34433.532276999998</v>
      </c>
      <c r="F235">
        <v>278.89999999999998</v>
      </c>
      <c r="G235">
        <v>-14.8485633019119</v>
      </c>
      <c r="H235">
        <v>-11.913282352869601</v>
      </c>
      <c r="I235">
        <v>-1.3989787222429</v>
      </c>
      <c r="J235">
        <v>-5.4802771022248198</v>
      </c>
      <c r="K235">
        <v>299.05995497344298</v>
      </c>
      <c r="L235">
        <v>293.15436618214102</v>
      </c>
      <c r="M235">
        <v>44.650240726262297</v>
      </c>
      <c r="N235">
        <v>1.2493810819904401</v>
      </c>
      <c r="O235">
        <v>22.9831480817497</v>
      </c>
      <c r="P235">
        <v>17.505793132504699</v>
      </c>
      <c r="Q235">
        <v>3.5286842311679001E-2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Row],[Ticker]],[1]!Table1[[Symbol]:[Industry]],2,FALSE),"-")</f>
        <v>-</v>
      </c>
      <c r="D236" t="s">
        <v>569</v>
      </c>
      <c r="E236">
        <v>34241.366467120002</v>
      </c>
      <c r="F236">
        <v>3792.4</v>
      </c>
      <c r="G236">
        <v>24.945274571394101</v>
      </c>
      <c r="H236">
        <v>-1.9638840721386901</v>
      </c>
      <c r="I236">
        <v>-9.4491179633892095</v>
      </c>
      <c r="J236">
        <v>-5.7330776176748097</v>
      </c>
      <c r="K236">
        <v>4253.1418951898704</v>
      </c>
      <c r="L236">
        <v>3932.35028544945</v>
      </c>
      <c r="M236">
        <v>23.1712496904</v>
      </c>
      <c r="N236">
        <v>2.1151606117674699</v>
      </c>
      <c r="O236">
        <v>32.889463136799897</v>
      </c>
      <c r="P236">
        <v>63.388048769979697</v>
      </c>
      <c r="Q236">
        <v>0.18123694669606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Row],[Ticker]],[1]!Table1[[Symbol]:[Industry]],2,FALSE),"-")</f>
        <v>-</v>
      </c>
      <c r="D237" t="s">
        <v>173</v>
      </c>
      <c r="E237">
        <v>34070.750349125003</v>
      </c>
      <c r="F237">
        <v>849.25</v>
      </c>
      <c r="G237">
        <v>-4.7101903210259</v>
      </c>
      <c r="H237">
        <v>5.1033356961461198</v>
      </c>
      <c r="I237">
        <v>13.7557648080103</v>
      </c>
      <c r="J237">
        <v>2.7690945110153402</v>
      </c>
      <c r="K237">
        <v>863.07626722900602</v>
      </c>
      <c r="L237">
        <v>787.64458979842198</v>
      </c>
      <c r="M237">
        <v>38.183330766240601</v>
      </c>
      <c r="N237">
        <v>1.17658966257789</v>
      </c>
      <c r="O237">
        <v>11.3040918457462</v>
      </c>
      <c r="P237">
        <v>39.759730107792301</v>
      </c>
      <c r="Q237">
        <v>4.2066001603575001E-2</v>
      </c>
    </row>
    <row r="238" spans="1:17" hidden="1" x14ac:dyDescent="0.3">
      <c r="A238" t="s">
        <v>572</v>
      </c>
      <c r="B238" t="s">
        <v>573</v>
      </c>
      <c r="C238" t="str">
        <f>IFERROR(VLOOKUP(Table1[[#This Row],[Ticker]],[1]!Table1[[Symbol]:[Industry]],2,FALSE),"-")</f>
        <v>-</v>
      </c>
      <c r="D238" t="s">
        <v>34</v>
      </c>
      <c r="E238">
        <v>33848.265516318002</v>
      </c>
      <c r="F238">
        <v>49.94</v>
      </c>
      <c r="G238">
        <v>-2.8182311598324898</v>
      </c>
      <c r="H238">
        <v>-6.1749124336105101</v>
      </c>
      <c r="I238">
        <v>-30.385713346331102</v>
      </c>
      <c r="J238">
        <v>-6.1756216712438503</v>
      </c>
      <c r="K238">
        <v>54.336712282735697</v>
      </c>
      <c r="L238">
        <v>55.166549420532299</v>
      </c>
      <c r="M238">
        <v>44.116904697188801</v>
      </c>
      <c r="N238">
        <v>0.61453713753973105</v>
      </c>
      <c r="O238">
        <v>55.186223468161799</v>
      </c>
      <c r="P238">
        <v>29.378238341968899</v>
      </c>
      <c r="Q238">
        <v>0.100934194997555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Row],[Ticker]],[1]!Table1[[Symbol]:[Industry]],2,FALSE),"-")</f>
        <v>-</v>
      </c>
      <c r="D239" t="s">
        <v>75</v>
      </c>
      <c r="E239">
        <v>33698.557978719997</v>
      </c>
      <c r="F239">
        <v>1796.8</v>
      </c>
      <c r="G239">
        <v>-40.545234352719099</v>
      </c>
      <c r="H239">
        <v>1.2791899814896399</v>
      </c>
      <c r="I239">
        <v>-10.011756931075199</v>
      </c>
      <c r="J239">
        <v>-1.53569259701497</v>
      </c>
      <c r="K239">
        <v>1848.1519966636299</v>
      </c>
      <c r="L239">
        <v>1904.7544234710399</v>
      </c>
      <c r="M239">
        <v>42.183406594748</v>
      </c>
      <c r="N239">
        <v>0.79494419767929503</v>
      </c>
      <c r="O239">
        <v>35.279385574354301</v>
      </c>
      <c r="P239">
        <v>8.80465059949133</v>
      </c>
      <c r="Q239">
        <v>-4.4979214787037002E-2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Row],[Ticker]],[1]!Table1[[Symbol]:[Industry]],2,FALSE),"-")</f>
        <v>-</v>
      </c>
      <c r="D240" t="s">
        <v>217</v>
      </c>
      <c r="E240">
        <v>33622.598003840001</v>
      </c>
      <c r="F240">
        <v>6645.4</v>
      </c>
      <c r="G240">
        <v>88.139609679457905</v>
      </c>
      <c r="H240">
        <v>1.83003246277448</v>
      </c>
      <c r="I240">
        <v>-7.62825392384884</v>
      </c>
      <c r="J240">
        <v>-7.9687237604091496</v>
      </c>
      <c r="K240">
        <v>6745.0287222721099</v>
      </c>
      <c r="L240">
        <v>6141.0166340772203</v>
      </c>
      <c r="M240">
        <v>43.179663144660601</v>
      </c>
      <c r="N240">
        <v>0.79800789676294903</v>
      </c>
      <c r="O240">
        <v>46.821109338790698</v>
      </c>
      <c r="P240">
        <v>117.77486482058001</v>
      </c>
      <c r="Q240">
        <v>0.13478004109688399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Row],[Ticker]],[1]!Table1[[Symbol]:[Industry]],2,FALSE),"-")</f>
        <v>-</v>
      </c>
      <c r="D241" t="s">
        <v>75</v>
      </c>
      <c r="E241">
        <v>33615.166256295</v>
      </c>
      <c r="F241">
        <v>4350.45</v>
      </c>
      <c r="G241">
        <v>12.705555187555699</v>
      </c>
      <c r="H241">
        <v>-1.8395521307872</v>
      </c>
      <c r="I241">
        <v>-0.85671272737410897</v>
      </c>
      <c r="J241">
        <v>1.08796131512057</v>
      </c>
      <c r="K241">
        <v>4400.8773197853197</v>
      </c>
      <c r="L241">
        <v>4196.4643832724296</v>
      </c>
      <c r="M241">
        <v>57.112867627177899</v>
      </c>
      <c r="N241">
        <v>0.73561703865046102</v>
      </c>
      <c r="O241">
        <v>12.528588996540501</v>
      </c>
      <c r="P241">
        <v>41.939641109298499</v>
      </c>
      <c r="Q241">
        <v>7.8568273210850009E-3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Row],[Ticker]],[1]!Table1[[Symbol]:[Industry]],2,FALSE),"-")</f>
        <v>-</v>
      </c>
      <c r="D242" t="s">
        <v>240</v>
      </c>
      <c r="E242">
        <v>33558.286280200002</v>
      </c>
      <c r="F242">
        <v>5242.6000000000004</v>
      </c>
      <c r="G242">
        <v>92.152915353696301</v>
      </c>
      <c r="H242">
        <v>2.3078705046166101</v>
      </c>
      <c r="I242">
        <v>86.193012030339602</v>
      </c>
      <c r="J242">
        <v>-5.7316334181716897</v>
      </c>
      <c r="K242">
        <v>5184.1047458275998</v>
      </c>
      <c r="L242">
        <v>3982.8825331333501</v>
      </c>
      <c r="M242">
        <v>36.256071707111097</v>
      </c>
      <c r="N242">
        <v>0.59732158711107997</v>
      </c>
      <c r="O242">
        <v>12.729370922824501</v>
      </c>
      <c r="P242">
        <v>142.93790546802501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Row],[Ticker]],[1]!Table1[[Symbol]:[Industry]],2,FALSE),"-")</f>
        <v>-</v>
      </c>
      <c r="D243" t="s">
        <v>51</v>
      </c>
      <c r="E243">
        <v>33136.894605975001</v>
      </c>
      <c r="F243">
        <v>251.07</v>
      </c>
      <c r="G243">
        <v>134.584788630567</v>
      </c>
      <c r="H243">
        <v>15.938850714415199</v>
      </c>
      <c r="I243">
        <v>67.152963412016504</v>
      </c>
      <c r="J243">
        <v>9.2457437817232293</v>
      </c>
      <c r="K243">
        <v>217.207407195705</v>
      </c>
      <c r="L243">
        <v>173.243907576092</v>
      </c>
      <c r="M243">
        <v>65.593748969831495</v>
      </c>
      <c r="N243">
        <v>1.66114507432223</v>
      </c>
      <c r="O243">
        <v>5.1101286493806501</v>
      </c>
      <c r="P243">
        <v>165.121436114044</v>
      </c>
      <c r="Q243">
        <v>4.3871636451907003E-2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586</v>
      </c>
      <c r="E244">
        <v>32979.668851820003</v>
      </c>
      <c r="F244">
        <v>1357.7</v>
      </c>
      <c r="G244">
        <v>-22.8657077696564</v>
      </c>
      <c r="H244">
        <v>-0.92203896995912904</v>
      </c>
      <c r="I244">
        <v>34.9230914741646</v>
      </c>
      <c r="J244">
        <v>-4.9891434259087699</v>
      </c>
      <c r="K244">
        <v>1268.70391389939</v>
      </c>
      <c r="L244">
        <v>1171.7706098139199</v>
      </c>
      <c r="M244">
        <v>64.683432173528004</v>
      </c>
      <c r="N244">
        <v>1.1492519117059801</v>
      </c>
      <c r="O244">
        <v>9.5897473668704301</v>
      </c>
      <c r="P244">
        <v>53.230630325602398</v>
      </c>
      <c r="Q244">
        <v>3.2791159704722003E-2</v>
      </c>
    </row>
    <row r="245" spans="1:17" x14ac:dyDescent="0.3">
      <c r="A245" t="s">
        <v>587</v>
      </c>
      <c r="B245" t="s">
        <v>588</v>
      </c>
      <c r="C245" t="str">
        <f>IFERROR(VLOOKUP(Table1[[#This Row],[Ticker]],[1]!Table1[[Symbol]:[Industry]],2,FALSE),"-")</f>
        <v>-</v>
      </c>
      <c r="D245" t="s">
        <v>37</v>
      </c>
      <c r="E245">
        <v>32938.797361999998</v>
      </c>
      <c r="F245">
        <v>6361</v>
      </c>
      <c r="G245">
        <v>154.68551426232</v>
      </c>
      <c r="H245">
        <v>-3.2362553992244099</v>
      </c>
      <c r="I245">
        <v>84.017878804531094</v>
      </c>
      <c r="J245">
        <v>-4.8285081595133299</v>
      </c>
      <c r="K245">
        <v>6415.5540246812598</v>
      </c>
      <c r="L245">
        <v>4667.8958518128602</v>
      </c>
      <c r="M245">
        <v>40.201324665933399</v>
      </c>
      <c r="N245">
        <v>0.239066532645417</v>
      </c>
      <c r="O245">
        <v>33.312372268511197</v>
      </c>
      <c r="P245">
        <v>216.46766169154199</v>
      </c>
      <c r="Q245">
        <v>0.170108412310468</v>
      </c>
    </row>
    <row r="246" spans="1:17" x14ac:dyDescent="0.3">
      <c r="A246" t="s">
        <v>589</v>
      </c>
      <c r="B246" t="s">
        <v>590</v>
      </c>
      <c r="C246" t="str">
        <f>IFERROR(VLOOKUP(Table1[[#This Row],[Ticker]],[1]!Table1[[Symbol]:[Industry]],2,FALSE),"-")</f>
        <v>-</v>
      </c>
      <c r="D246" t="s">
        <v>197</v>
      </c>
      <c r="E246">
        <v>32828.598780479901</v>
      </c>
      <c r="F246">
        <v>2333.85</v>
      </c>
      <c r="G246">
        <v>17.0438835854888</v>
      </c>
      <c r="H246">
        <v>5.0546823183059102</v>
      </c>
      <c r="I246">
        <v>10.585267504790499</v>
      </c>
      <c r="J246">
        <v>-1.5426587387297399</v>
      </c>
      <c r="K246">
        <v>2405.32625759544</v>
      </c>
      <c r="L246">
        <v>2243.6166730306199</v>
      </c>
      <c r="M246">
        <v>41.4311677506469</v>
      </c>
      <c r="N246">
        <v>1.2306681310826</v>
      </c>
      <c r="O246">
        <v>31.1695267476487</v>
      </c>
      <c r="P246">
        <v>48.430692911883398</v>
      </c>
      <c r="Q246">
        <v>2.5333539339789999E-3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Row],[Ticker]],[1]!Table1[[Symbol]:[Industry]],2,FALSE),"-")</f>
        <v>-</v>
      </c>
      <c r="D247" t="s">
        <v>105</v>
      </c>
      <c r="E247">
        <v>32646.138132615</v>
      </c>
      <c r="F247">
        <v>306.05</v>
      </c>
      <c r="G247">
        <v>13.236363529196099</v>
      </c>
      <c r="H247">
        <v>-6.9321759160635699</v>
      </c>
      <c r="I247">
        <v>5.7838135048300501</v>
      </c>
      <c r="J247">
        <v>-5.8210011374659398</v>
      </c>
      <c r="K247">
        <v>325.37535981019602</v>
      </c>
      <c r="L247">
        <v>294.26022548299301</v>
      </c>
      <c r="M247">
        <v>33.574499460403402</v>
      </c>
      <c r="N247">
        <v>0.51104602439486202</v>
      </c>
      <c r="O247">
        <v>19.0655121712138</v>
      </c>
      <c r="P247">
        <v>53.987421383647799</v>
      </c>
      <c r="Q247">
        <v>-1.7858196064046001E-2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Row],[Ticker]],[1]!Table1[[Symbol]:[Industry]],2,FALSE),"-")</f>
        <v>-</v>
      </c>
      <c r="D248" t="s">
        <v>51</v>
      </c>
      <c r="E248">
        <v>32558.8578724</v>
      </c>
      <c r="F248">
        <v>1279</v>
      </c>
      <c r="G248">
        <v>98.259302414638299</v>
      </c>
      <c r="H248">
        <v>17.862372759545298</v>
      </c>
      <c r="I248">
        <v>88.444259365217704</v>
      </c>
      <c r="J248">
        <v>0.567901089013086</v>
      </c>
      <c r="K248">
        <v>1159.0115297264999</v>
      </c>
      <c r="L248">
        <v>898.00189862954596</v>
      </c>
      <c r="M248">
        <v>66.838150518646202</v>
      </c>
      <c r="N248">
        <v>0.67096337291181996</v>
      </c>
      <c r="O248">
        <v>2.2478498827208599</v>
      </c>
      <c r="P248">
        <v>135.934329459509</v>
      </c>
      <c r="Q248">
        <v>0.117518954370913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43</v>
      </c>
      <c r="E249">
        <v>32384.848000000002</v>
      </c>
      <c r="F249">
        <v>196.51</v>
      </c>
      <c r="G249">
        <v>15.8800044617188</v>
      </c>
      <c r="H249">
        <v>-10.010400317042601</v>
      </c>
      <c r="I249">
        <v>-30.365608438058899</v>
      </c>
      <c r="J249">
        <v>-6.2702579956136804</v>
      </c>
      <c r="K249">
        <v>225.51217137718101</v>
      </c>
      <c r="L249">
        <v>228.539942150157</v>
      </c>
      <c r="M249">
        <v>36.668949235536203</v>
      </c>
      <c r="N249">
        <v>0.407401355035579</v>
      </c>
      <c r="O249">
        <v>65.233321459467703</v>
      </c>
      <c r="P249">
        <v>47.7518796992481</v>
      </c>
      <c r="Q249">
        <v>2.2555333069993001E-2</v>
      </c>
    </row>
    <row r="250" spans="1:17" hidden="1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136</v>
      </c>
      <c r="E250">
        <v>32216.064643341</v>
      </c>
      <c r="F250">
        <v>397.09</v>
      </c>
      <c r="G250">
        <v>-0.34750554893447799</v>
      </c>
      <c r="H250">
        <v>7.8466546337907097</v>
      </c>
      <c r="I250">
        <v>3.5393902527491901</v>
      </c>
      <c r="J250">
        <v>-0.32586605026294801</v>
      </c>
      <c r="K250">
        <v>386.66272689929599</v>
      </c>
      <c r="L250">
        <v>366.50903391212802</v>
      </c>
      <c r="M250">
        <v>56.330526885428</v>
      </c>
      <c r="N250">
        <v>0.61596957275981501</v>
      </c>
      <c r="O250">
        <v>0.48099926968698797</v>
      </c>
      <c r="P250">
        <v>39.8204225352112</v>
      </c>
      <c r="Q250">
        <v>-0.123824141917355</v>
      </c>
    </row>
    <row r="251" spans="1:17" hidden="1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99</v>
      </c>
      <c r="E251">
        <v>31817.044273391999</v>
      </c>
      <c r="F251">
        <v>76.319999999999993</v>
      </c>
      <c r="G251">
        <v>-44.769240759302797</v>
      </c>
      <c r="H251">
        <v>-17.458445475555301</v>
      </c>
      <c r="I251">
        <v>-24.368687889999698</v>
      </c>
      <c r="J251">
        <v>-7.3227074951943303</v>
      </c>
      <c r="K251">
        <v>102.611233423977</v>
      </c>
      <c r="M251">
        <v>16.472751194008499</v>
      </c>
      <c r="O251">
        <v>106.23689727463299</v>
      </c>
      <c r="P251">
        <v>1.9775521111704699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603</v>
      </c>
      <c r="E252">
        <v>31813.963591740001</v>
      </c>
      <c r="F252">
        <v>1169.8499999999999</v>
      </c>
      <c r="G252">
        <v>-29.773569379249999</v>
      </c>
      <c r="H252">
        <v>-2.04003488256234</v>
      </c>
      <c r="I252">
        <v>0.98844007461980199</v>
      </c>
      <c r="J252">
        <v>-5.6928327127043197</v>
      </c>
      <c r="K252">
        <v>1236.51219104553</v>
      </c>
      <c r="L252">
        <v>1205.05865288584</v>
      </c>
      <c r="M252">
        <v>39.014208515050903</v>
      </c>
      <c r="N252">
        <v>0.82052034694670595</v>
      </c>
      <c r="O252">
        <v>23.195281446339202</v>
      </c>
      <c r="P252">
        <v>18.1606989545982</v>
      </c>
      <c r="Q252">
        <v>0.101872680849004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Row],[Ticker]],[1]!Table1[[Symbol]:[Industry]],2,FALSE),"-")</f>
        <v>-</v>
      </c>
      <c r="D253" t="s">
        <v>397</v>
      </c>
      <c r="E253">
        <v>31791.663203909899</v>
      </c>
      <c r="F253">
        <v>1693.05</v>
      </c>
      <c r="G253">
        <v>20.294571908898899</v>
      </c>
      <c r="H253">
        <v>-8.56532316134928</v>
      </c>
      <c r="I253">
        <v>46.4083733654561</v>
      </c>
      <c r="J253">
        <v>-14.0437704303533</v>
      </c>
      <c r="K253">
        <v>1833.5715451281001</v>
      </c>
      <c r="L253">
        <v>1465.5951497252099</v>
      </c>
      <c r="M253">
        <v>15.406452615355899</v>
      </c>
      <c r="N253">
        <v>0.47940600871459599</v>
      </c>
      <c r="O253">
        <v>27.282123977437099</v>
      </c>
      <c r="P253">
        <v>76.157527832691699</v>
      </c>
      <c r="Q253">
        <v>0.11121652665113101</v>
      </c>
    </row>
    <row r="254" spans="1:17" x14ac:dyDescent="0.3">
      <c r="A254" t="s">
        <v>606</v>
      </c>
      <c r="B254" t="s">
        <v>607</v>
      </c>
      <c r="C254" t="str">
        <f>IFERROR(VLOOKUP(Table1[[#This Row],[Ticker]],[1]!Table1[[Symbol]:[Industry]],2,FALSE),"-")</f>
        <v>-</v>
      </c>
      <c r="D254" t="s">
        <v>402</v>
      </c>
      <c r="E254">
        <v>31694.712710129999</v>
      </c>
      <c r="F254">
        <v>499.05</v>
      </c>
      <c r="G254">
        <v>4.9288820031692797</v>
      </c>
      <c r="H254">
        <v>-4.4328323412654598</v>
      </c>
      <c r="I254">
        <v>-7.16338057541794</v>
      </c>
      <c r="J254">
        <v>-5.0341784643565299</v>
      </c>
      <c r="K254">
        <v>510.248295008095</v>
      </c>
      <c r="L254">
        <v>491.96773295360902</v>
      </c>
      <c r="M254">
        <v>48.934508871696302</v>
      </c>
      <c r="N254">
        <v>0.75115338791621999</v>
      </c>
      <c r="O254">
        <v>17.202685101693199</v>
      </c>
      <c r="P254">
        <v>34.660010793308103</v>
      </c>
      <c r="Q254">
        <v>0.11578766512303</v>
      </c>
    </row>
    <row r="255" spans="1:17" x14ac:dyDescent="0.3">
      <c r="A255" t="s">
        <v>608</v>
      </c>
      <c r="B255" t="s">
        <v>609</v>
      </c>
      <c r="C255" t="str">
        <f>IFERROR(VLOOKUP(Table1[[#This Row],[Ticker]],[1]!Table1[[Symbol]:[Industry]],2,FALSE),"-")</f>
        <v>-</v>
      </c>
      <c r="D255" t="s">
        <v>165</v>
      </c>
      <c r="E255">
        <v>31557.395842000002</v>
      </c>
      <c r="F255">
        <v>7290.5</v>
      </c>
      <c r="G255">
        <v>161.95265120596599</v>
      </c>
      <c r="H255">
        <v>6.9351846388149099</v>
      </c>
      <c r="I255">
        <v>86.783880182505797</v>
      </c>
      <c r="J255">
        <v>-4.7967288166004201</v>
      </c>
      <c r="K255">
        <v>7241.1593306179602</v>
      </c>
      <c r="L255">
        <v>5471.3004404004196</v>
      </c>
      <c r="M255">
        <v>38.658980982506797</v>
      </c>
      <c r="N255">
        <v>0.43579407107221302</v>
      </c>
      <c r="O255">
        <v>20.019203072491599</v>
      </c>
      <c r="P255">
        <v>193.84144129619901</v>
      </c>
      <c r="Q255">
        <v>9.0623444799343006E-2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43</v>
      </c>
      <c r="E256">
        <v>31508.316893625</v>
      </c>
      <c r="F256">
        <v>536.25</v>
      </c>
      <c r="G256">
        <v>-37.254471693781902</v>
      </c>
      <c r="H256">
        <v>-4.7818518006032402</v>
      </c>
      <c r="I256">
        <v>-12.54978176449</v>
      </c>
      <c r="J256">
        <v>-0.88680387915255998</v>
      </c>
      <c r="K256">
        <v>576.09830877850197</v>
      </c>
      <c r="L256">
        <v>574.66489221162999</v>
      </c>
      <c r="M256">
        <v>25.315342375879698</v>
      </c>
      <c r="N256">
        <v>0.79341946177295397</v>
      </c>
      <c r="O256">
        <v>20.652680652680601</v>
      </c>
      <c r="P256">
        <v>17.9089709762533</v>
      </c>
      <c r="Q256">
        <v>-9.7253320436171006E-2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48</v>
      </c>
      <c r="E257">
        <v>31354.488000000001</v>
      </c>
      <c r="F257">
        <v>51.92</v>
      </c>
      <c r="G257">
        <v>23.359414211457299</v>
      </c>
      <c r="H257">
        <v>-10.225806000966401</v>
      </c>
      <c r="I257">
        <v>-32.751955704205301</v>
      </c>
      <c r="J257">
        <v>-7.8433156816926299</v>
      </c>
      <c r="K257">
        <v>59.310472313484603</v>
      </c>
      <c r="L257">
        <v>58.669154266768103</v>
      </c>
      <c r="M257">
        <v>28.946473687713599</v>
      </c>
      <c r="N257">
        <v>0.70853714446020599</v>
      </c>
      <c r="O257">
        <v>50.520030816640897</v>
      </c>
      <c r="P257">
        <v>56.150375939849603</v>
      </c>
      <c r="Q257">
        <v>8.9274064914220005E-2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202</v>
      </c>
      <c r="E258">
        <v>30638.25028425</v>
      </c>
      <c r="F258">
        <v>9402.5</v>
      </c>
      <c r="G258">
        <v>22.9031643788453</v>
      </c>
      <c r="H258">
        <v>6.82380050484623</v>
      </c>
      <c r="I258">
        <v>43.424418248202997</v>
      </c>
      <c r="J258">
        <v>-1.18968388936987</v>
      </c>
      <c r="K258">
        <v>8599.4873315986097</v>
      </c>
      <c r="L258">
        <v>7614.0483282851001</v>
      </c>
      <c r="M258">
        <v>71.080486710273703</v>
      </c>
      <c r="N258">
        <v>1.79798576300782</v>
      </c>
      <c r="O258">
        <v>3.3118851369316502</v>
      </c>
      <c r="P258">
        <v>57.864692203725603</v>
      </c>
      <c r="Q258">
        <v>5.0706879783739001E-2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390</v>
      </c>
      <c r="E259">
        <v>30553.71</v>
      </c>
      <c r="F259">
        <v>1461.9</v>
      </c>
      <c r="G259">
        <v>84.287116983017398</v>
      </c>
      <c r="H259">
        <v>8.0208354330713103</v>
      </c>
      <c r="I259">
        <v>30.5322420031654</v>
      </c>
      <c r="J259">
        <v>-4.4040953605791904</v>
      </c>
      <c r="K259">
        <v>1433.1817264438</v>
      </c>
      <c r="L259">
        <v>1179.6498166849501</v>
      </c>
      <c r="M259">
        <v>45.244778162116098</v>
      </c>
      <c r="N259">
        <v>1.1083038951694</v>
      </c>
      <c r="O259">
        <v>13.8518366509337</v>
      </c>
      <c r="P259">
        <v>113.720258762472</v>
      </c>
      <c r="Q259">
        <v>8.1604863904449002E-2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586</v>
      </c>
      <c r="E260">
        <v>30440.245770000001</v>
      </c>
      <c r="F260">
        <v>890.55</v>
      </c>
      <c r="G260">
        <v>-20.938058312058299</v>
      </c>
      <c r="H260">
        <v>-3.0371204957404499E-3</v>
      </c>
      <c r="I260">
        <v>-2.31198176943834</v>
      </c>
      <c r="J260">
        <v>-1.92973999803815</v>
      </c>
      <c r="K260">
        <v>908.56357276529002</v>
      </c>
      <c r="L260">
        <v>849.09962185726999</v>
      </c>
      <c r="M260">
        <v>34.2087923997193</v>
      </c>
      <c r="N260">
        <v>0.42625115079584702</v>
      </c>
      <c r="O260">
        <v>18.241536129358199</v>
      </c>
      <c r="P260">
        <v>25.4295774647887</v>
      </c>
      <c r="Q260">
        <v>5.7731873075843002E-2</v>
      </c>
    </row>
    <row r="261" spans="1:17" hidden="1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586</v>
      </c>
      <c r="E261">
        <v>30235.760648799998</v>
      </c>
      <c r="F261">
        <v>2735.6</v>
      </c>
      <c r="G261">
        <v>121.532841321527</v>
      </c>
      <c r="H261">
        <v>6.2622044588176697</v>
      </c>
      <c r="I261">
        <v>28.761305134572101</v>
      </c>
      <c r="J261">
        <v>-8.6801975693865092</v>
      </c>
      <c r="K261">
        <v>2655.7043120282101</v>
      </c>
      <c r="L261">
        <v>2131.1867063783502</v>
      </c>
      <c r="M261">
        <v>45.887860536809399</v>
      </c>
      <c r="N261">
        <v>0.87229158410741603</v>
      </c>
      <c r="O261">
        <v>14.7828629916654</v>
      </c>
      <c r="P261">
        <v>156.598818122127</v>
      </c>
      <c r="Q261">
        <v>0.14152959941672699</v>
      </c>
    </row>
    <row r="262" spans="1:17" hidden="1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43</v>
      </c>
      <c r="E262">
        <v>30198.983221049999</v>
      </c>
      <c r="F262">
        <v>327.9</v>
      </c>
      <c r="G262">
        <v>-21.296588540520599</v>
      </c>
      <c r="H262">
        <v>-5.6933370517664699</v>
      </c>
      <c r="I262">
        <v>-0.89603567121752503</v>
      </c>
      <c r="J262">
        <v>-9.9009416769108505</v>
      </c>
      <c r="K262">
        <v>359.04984188135501</v>
      </c>
      <c r="M262">
        <v>28.078062594083899</v>
      </c>
      <c r="N262">
        <v>0.68130022242793897</v>
      </c>
      <c r="O262">
        <v>24.2451967063129</v>
      </c>
      <c r="P262">
        <v>17.716747442110901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237</v>
      </c>
      <c r="E263">
        <v>29913.245886690001</v>
      </c>
      <c r="F263">
        <v>2236.0500000000002</v>
      </c>
      <c r="G263">
        <v>50.080621930877001</v>
      </c>
      <c r="H263">
        <v>16.7700129448681</v>
      </c>
      <c r="I263">
        <v>18.124343916444001</v>
      </c>
      <c r="J263">
        <v>6.3026740931632697</v>
      </c>
      <c r="K263">
        <v>2070.4988580855802</v>
      </c>
      <c r="L263">
        <v>1795.4091621432899</v>
      </c>
      <c r="M263">
        <v>54.423459531196798</v>
      </c>
      <c r="N263">
        <v>1.39407459823508</v>
      </c>
      <c r="O263">
        <v>12.877619015674901</v>
      </c>
      <c r="P263">
        <v>85.111138706072197</v>
      </c>
      <c r="Q263">
        <v>9.6195835161895005E-2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628</v>
      </c>
      <c r="E264">
        <v>29231.226688499999</v>
      </c>
      <c r="F264">
        <v>741.75</v>
      </c>
      <c r="G264">
        <v>-10.901945738867401</v>
      </c>
      <c r="H264">
        <v>-5.9988976208373996</v>
      </c>
      <c r="I264">
        <v>5.0359870845229802</v>
      </c>
      <c r="J264">
        <v>-3.2214325047058301</v>
      </c>
      <c r="K264">
        <v>787.84371053180996</v>
      </c>
      <c r="L264">
        <v>734.27954320943797</v>
      </c>
      <c r="M264">
        <v>35.693820273847599</v>
      </c>
      <c r="N264">
        <v>0.48606290277098102</v>
      </c>
      <c r="O264">
        <v>24.165824064711799</v>
      </c>
      <c r="P264">
        <v>30.681818181818102</v>
      </c>
      <c r="Q264">
        <v>1.0446926005969999E-3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191</v>
      </c>
      <c r="E265">
        <v>29204</v>
      </c>
      <c r="F265">
        <v>417.2</v>
      </c>
      <c r="G265">
        <v>-20.244399281987398</v>
      </c>
      <c r="H265">
        <v>-19.575941519778301</v>
      </c>
      <c r="I265">
        <v>-17.769409993896101</v>
      </c>
      <c r="J265">
        <v>-8.4795644074170298</v>
      </c>
      <c r="K265">
        <v>504.85294450575702</v>
      </c>
      <c r="L265">
        <v>489.154760004156</v>
      </c>
      <c r="M265">
        <v>21.078467051495402</v>
      </c>
      <c r="N265">
        <v>1.5798381699575801</v>
      </c>
      <c r="O265">
        <v>36.709012464045998</v>
      </c>
      <c r="P265">
        <v>11.0460473782273</v>
      </c>
      <c r="Q265">
        <v>-4.6937703056522999E-2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136</v>
      </c>
      <c r="E266">
        <v>29106.6651838</v>
      </c>
      <c r="F266">
        <v>1191.8</v>
      </c>
      <c r="G266">
        <v>63.9430294634329</v>
      </c>
      <c r="H266">
        <v>-9.9838630486210391</v>
      </c>
      <c r="I266">
        <v>9.4874142223746993</v>
      </c>
      <c r="J266">
        <v>-6.9015932980324397</v>
      </c>
      <c r="K266">
        <v>1273.82752603161</v>
      </c>
      <c r="L266">
        <v>1139.09511843213</v>
      </c>
      <c r="M266">
        <v>31.2466798409293</v>
      </c>
      <c r="N266">
        <v>0.54724953240200902</v>
      </c>
      <c r="O266">
        <v>21.924819600604099</v>
      </c>
      <c r="P266">
        <v>97.448641484426702</v>
      </c>
      <c r="Q266">
        <v>0.11516588370807999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422</v>
      </c>
      <c r="E267">
        <v>29087.420784239999</v>
      </c>
      <c r="F267">
        <v>6472.2</v>
      </c>
      <c r="G267">
        <v>4.0080210542843204</v>
      </c>
      <c r="H267">
        <v>9.7471099642660892</v>
      </c>
      <c r="I267">
        <v>10.1521642275095</v>
      </c>
      <c r="J267">
        <v>-3.5806334365706101</v>
      </c>
      <c r="K267">
        <v>6469.6864660574201</v>
      </c>
      <c r="L267">
        <v>6048.8523818930398</v>
      </c>
      <c r="M267">
        <v>48.165396373081897</v>
      </c>
      <c r="N267">
        <v>0.58469631481281603</v>
      </c>
      <c r="O267">
        <v>11.1963474552702</v>
      </c>
      <c r="P267">
        <v>34.476095493361498</v>
      </c>
      <c r="Q267">
        <v>1.5046642907484E-2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24</v>
      </c>
      <c r="E268">
        <v>28857.329344725</v>
      </c>
      <c r="F268">
        <v>179.13</v>
      </c>
      <c r="G268">
        <v>-45.001319908958898</v>
      </c>
      <c r="H268">
        <v>-2.3308213986444501</v>
      </c>
      <c r="I268">
        <v>-10.6466993951083</v>
      </c>
      <c r="J268">
        <v>0.401660486237298</v>
      </c>
      <c r="K268">
        <v>193.44978331408601</v>
      </c>
      <c r="L268">
        <v>201.69351733631299</v>
      </c>
      <c r="M268">
        <v>44.199444999682001</v>
      </c>
      <c r="N268">
        <v>0.90766936263102704</v>
      </c>
      <c r="O268">
        <v>46.8765700887623</v>
      </c>
      <c r="P268">
        <v>7.0711297071129602</v>
      </c>
      <c r="Q268">
        <v>-9.0072241928183999E-2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249</v>
      </c>
      <c r="E269">
        <v>28809.763140959902</v>
      </c>
      <c r="F269">
        <v>1072.8</v>
      </c>
      <c r="G269">
        <v>11.901098331703199</v>
      </c>
      <c r="H269">
        <v>8.4301848482456005</v>
      </c>
      <c r="I269">
        <v>-34.467604500409102</v>
      </c>
      <c r="J269">
        <v>2.4369580617303201</v>
      </c>
      <c r="K269">
        <v>1082.4001204896299</v>
      </c>
      <c r="L269">
        <v>1114.0678217498901</v>
      </c>
      <c r="M269">
        <v>58.043454571225702</v>
      </c>
      <c r="N269">
        <v>0.84426119393614896</v>
      </c>
      <c r="O269">
        <v>41.116703952274399</v>
      </c>
      <c r="P269">
        <v>43.422459893048099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51</v>
      </c>
      <c r="E270">
        <v>28796.06781524</v>
      </c>
      <c r="F270">
        <v>1854.05</v>
      </c>
      <c r="G270">
        <v>4.7493650086553396</v>
      </c>
      <c r="H270">
        <v>7.66959488984463</v>
      </c>
      <c r="I270">
        <v>-10.8116637901387</v>
      </c>
      <c r="J270">
        <v>-2.2735262417804001</v>
      </c>
      <c r="K270">
        <v>1869.35953845727</v>
      </c>
      <c r="L270">
        <v>1759.53053078935</v>
      </c>
      <c r="M270">
        <v>42.796440265027698</v>
      </c>
      <c r="N270">
        <v>0.74345247571742001</v>
      </c>
      <c r="O270">
        <v>9.4900353280655807</v>
      </c>
      <c r="P270">
        <v>36.02215619383</v>
      </c>
      <c r="Q270">
        <v>9.9312271821280995E-2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539</v>
      </c>
      <c r="E271">
        <v>28668.894462259999</v>
      </c>
      <c r="F271">
        <v>882.1</v>
      </c>
      <c r="G271">
        <v>10.208813903409</v>
      </c>
      <c r="H271">
        <v>3.7483678008078298</v>
      </c>
      <c r="I271">
        <v>8.0663670348790699</v>
      </c>
      <c r="J271">
        <v>0.74311458336970204</v>
      </c>
      <c r="K271">
        <v>842.49468187848197</v>
      </c>
      <c r="L271">
        <v>775.99611770939202</v>
      </c>
      <c r="M271">
        <v>66.851755161284004</v>
      </c>
      <c r="N271">
        <v>0.67213623664595401</v>
      </c>
      <c r="O271">
        <v>4.5743113025733901</v>
      </c>
      <c r="P271">
        <v>41.919395060735198</v>
      </c>
      <c r="Q271">
        <v>-1.1941841796890999E-2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Row],[Ticker]],[1]!Table1[[Symbol]:[Industry]],2,FALSE),"-")</f>
        <v>-</v>
      </c>
      <c r="D272" t="s">
        <v>202</v>
      </c>
      <c r="E272">
        <v>28372.5</v>
      </c>
      <c r="F272">
        <v>650</v>
      </c>
      <c r="G272">
        <v>-0.45030043882858001</v>
      </c>
      <c r="H272">
        <v>-7.2531161684193197</v>
      </c>
      <c r="I272">
        <v>25.5270440415553</v>
      </c>
      <c r="J272">
        <v>-5.91093364874658</v>
      </c>
      <c r="K272">
        <v>732.26725052852601</v>
      </c>
      <c r="L272">
        <v>658.30266894899398</v>
      </c>
      <c r="M272">
        <v>24.768819455933102</v>
      </c>
      <c r="N272">
        <v>0.789473736168394</v>
      </c>
      <c r="O272">
        <v>32.307692307692299</v>
      </c>
      <c r="P272">
        <v>55.837928554303502</v>
      </c>
      <c r="Q272">
        <v>-5.2918879830270004E-3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Row],[Ticker]],[1]!Table1[[Symbol]:[Industry]],2,FALSE),"-")</f>
        <v>-</v>
      </c>
      <c r="D273" t="s">
        <v>647</v>
      </c>
      <c r="E273">
        <v>28082.3775408</v>
      </c>
      <c r="F273">
        <v>290.39999999999998</v>
      </c>
      <c r="G273">
        <v>73.9158866934754</v>
      </c>
      <c r="H273">
        <v>-10.6289885807348</v>
      </c>
      <c r="I273">
        <v>-33.380746192093397</v>
      </c>
      <c r="J273">
        <v>-7.7112438957933103</v>
      </c>
      <c r="K273">
        <v>315.59967720466398</v>
      </c>
      <c r="L273">
        <v>298.018269114867</v>
      </c>
      <c r="M273">
        <v>38.5421901325482</v>
      </c>
      <c r="N273">
        <v>0.76038389712403898</v>
      </c>
      <c r="O273">
        <v>43.181818181818102</v>
      </c>
      <c r="P273">
        <v>107.20656439529</v>
      </c>
      <c r="Q273">
        <v>8.8404217015138994E-2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285</v>
      </c>
      <c r="E274">
        <v>28049.546647679999</v>
      </c>
      <c r="F274">
        <v>568.20000000000005</v>
      </c>
      <c r="G274">
        <v>106.436999313802</v>
      </c>
      <c r="H274">
        <v>-6.6566717937956996</v>
      </c>
      <c r="I274">
        <v>42.284447793500497</v>
      </c>
      <c r="J274">
        <v>-6.1043476224948003</v>
      </c>
      <c r="K274">
        <v>577.62676627410997</v>
      </c>
      <c r="L274">
        <v>443.19995805559302</v>
      </c>
      <c r="M274">
        <v>35.001416518617503</v>
      </c>
      <c r="N274">
        <v>0.83053571463720699</v>
      </c>
      <c r="O274">
        <v>21.2073213657163</v>
      </c>
      <c r="P274">
        <v>141.58163265306101</v>
      </c>
      <c r="Q274">
        <v>0.236612171703146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197</v>
      </c>
      <c r="E275">
        <v>27935.51614965</v>
      </c>
      <c r="F275">
        <v>1329.45</v>
      </c>
      <c r="G275">
        <v>-25.769431821650102</v>
      </c>
      <c r="H275">
        <v>0.80993787666155004</v>
      </c>
      <c r="I275">
        <v>12.417401977866801</v>
      </c>
      <c r="J275">
        <v>-6.1955873571630002</v>
      </c>
      <c r="K275">
        <v>1384.77532373546</v>
      </c>
      <c r="L275">
        <v>1295.00824298319</v>
      </c>
      <c r="M275">
        <v>33.7370981186452</v>
      </c>
      <c r="N275">
        <v>0.86171616704043397</v>
      </c>
      <c r="O275">
        <v>13.2761668359095</v>
      </c>
      <c r="P275">
        <v>32.540750710333398</v>
      </c>
      <c r="Q275">
        <v>4.6808654920136E-2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165</v>
      </c>
      <c r="E276">
        <v>27926.3831943599</v>
      </c>
      <c r="F276">
        <v>1096.2</v>
      </c>
      <c r="G276">
        <v>-13.124676956318201</v>
      </c>
      <c r="H276">
        <v>7.7780471889727396</v>
      </c>
      <c r="I276">
        <v>-8.35303484196357</v>
      </c>
      <c r="J276">
        <v>-6.3911664848946597</v>
      </c>
      <c r="K276">
        <v>1089.1856684429199</v>
      </c>
      <c r="L276">
        <v>1068.57015956225</v>
      </c>
      <c r="M276">
        <v>47.630288742456202</v>
      </c>
      <c r="N276">
        <v>2.0351121983895499</v>
      </c>
      <c r="O276">
        <v>23.061485130450599</v>
      </c>
      <c r="P276">
        <v>17.4919614147909</v>
      </c>
      <c r="Q276">
        <v>9.5333564274469994E-3</v>
      </c>
    </row>
    <row r="277" spans="1:17" hidden="1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144</v>
      </c>
      <c r="E277">
        <v>27897.057675</v>
      </c>
      <c r="F277">
        <v>1642.5</v>
      </c>
      <c r="G277">
        <v>77.916695717773706</v>
      </c>
      <c r="H277">
        <v>0.79525112181130198</v>
      </c>
      <c r="I277">
        <v>87.296768567509304</v>
      </c>
      <c r="J277">
        <v>-8.3177318985674695</v>
      </c>
      <c r="K277">
        <v>1637.0575022443199</v>
      </c>
      <c r="L277">
        <v>1209.2852852374001</v>
      </c>
      <c r="M277">
        <v>36.537659745520799</v>
      </c>
      <c r="N277">
        <v>0.91556034616692195</v>
      </c>
      <c r="O277">
        <v>15.6773211567732</v>
      </c>
      <c r="P277">
        <v>185.08200989325599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162</v>
      </c>
      <c r="E278">
        <v>27641.736254783998</v>
      </c>
      <c r="F278">
        <v>212.01</v>
      </c>
      <c r="G278">
        <v>250.72830592430699</v>
      </c>
      <c r="H278">
        <v>-3.7548737142462398</v>
      </c>
      <c r="I278">
        <v>26.343298097155099</v>
      </c>
      <c r="J278">
        <v>-1.54545247565456</v>
      </c>
      <c r="K278">
        <v>216.21880461127401</v>
      </c>
      <c r="L278">
        <v>168.903649960237</v>
      </c>
      <c r="M278">
        <v>46.038142968969403</v>
      </c>
      <c r="N278">
        <v>0.72241167770469905</v>
      </c>
      <c r="O278">
        <v>23.531908872222999</v>
      </c>
      <c r="P278">
        <v>308.497109826589</v>
      </c>
      <c r="Q278">
        <v>0.18006505407832099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285</v>
      </c>
      <c r="E279">
        <v>27607.750658159999</v>
      </c>
      <c r="F279">
        <v>553.1</v>
      </c>
      <c r="G279">
        <v>16.545893320489601</v>
      </c>
      <c r="H279">
        <v>-1.38913389429776</v>
      </c>
      <c r="I279">
        <v>29.7741636320273</v>
      </c>
      <c r="J279">
        <v>-2.4249721833228302</v>
      </c>
      <c r="K279">
        <v>537.396727001616</v>
      </c>
      <c r="L279">
        <v>483.70548135781303</v>
      </c>
      <c r="M279">
        <v>58.9097241425467</v>
      </c>
      <c r="N279">
        <v>0.84408147160154501</v>
      </c>
      <c r="O279">
        <v>13.596094738745199</v>
      </c>
      <c r="P279">
        <v>64.564117822076696</v>
      </c>
      <c r="Q279">
        <v>2.8806730994690999E-2</v>
      </c>
    </row>
    <row r="280" spans="1:17" hidden="1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197</v>
      </c>
      <c r="E280">
        <v>27372.213409259999</v>
      </c>
      <c r="F280">
        <v>12258.9</v>
      </c>
      <c r="G280">
        <v>98.533791108885694</v>
      </c>
      <c r="H280">
        <v>-5.6832692001663796</v>
      </c>
      <c r="I280">
        <v>35.805577204173701</v>
      </c>
      <c r="J280">
        <v>-14.8002714921495</v>
      </c>
      <c r="K280">
        <v>13455.687338453599</v>
      </c>
      <c r="L280">
        <v>11339.1251028846</v>
      </c>
      <c r="M280">
        <v>29.523341788251798</v>
      </c>
      <c r="N280">
        <v>1.19611214371715</v>
      </c>
      <c r="O280">
        <v>23.4813074582548</v>
      </c>
      <c r="P280">
        <v>128.77697841726601</v>
      </c>
      <c r="Q280">
        <v>0.18418427519486399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444</v>
      </c>
      <c r="E281">
        <v>27160.38</v>
      </c>
      <c r="F281">
        <v>773.8</v>
      </c>
      <c r="G281">
        <v>132.83305892879901</v>
      </c>
      <c r="H281">
        <v>9.1262533153919705</v>
      </c>
      <c r="I281">
        <v>3.10130685553677</v>
      </c>
      <c r="J281">
        <v>0.98013515118982097</v>
      </c>
      <c r="K281">
        <v>752.98319474342395</v>
      </c>
      <c r="L281">
        <v>661.66006589854396</v>
      </c>
      <c r="M281">
        <v>69.517994426677205</v>
      </c>
      <c r="N281">
        <v>1.2992940778470601</v>
      </c>
      <c r="O281">
        <v>25.355388989402901</v>
      </c>
      <c r="P281">
        <v>176.35714285714201</v>
      </c>
      <c r="Q281">
        <v>0.13200825338851399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569</v>
      </c>
      <c r="E282">
        <v>27070.443867635899</v>
      </c>
      <c r="F282">
        <v>61.23</v>
      </c>
      <c r="G282">
        <v>-26.5732516183973</v>
      </c>
      <c r="H282">
        <v>-6.8359860238142103</v>
      </c>
      <c r="I282">
        <v>-20.015515238745401</v>
      </c>
      <c r="J282">
        <v>-2.0071678507538899</v>
      </c>
      <c r="K282">
        <v>67.346649208427195</v>
      </c>
      <c r="L282">
        <v>67.878355489383296</v>
      </c>
      <c r="M282">
        <v>17.662126240334199</v>
      </c>
      <c r="N282">
        <v>1.0763088184466501</v>
      </c>
      <c r="O282">
        <v>30.654907724971402</v>
      </c>
      <c r="P282">
        <v>5.8426966292134797</v>
      </c>
      <c r="Q282">
        <v>1.2296378284877001E-2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51</v>
      </c>
      <c r="E283">
        <v>26778.745056420001</v>
      </c>
      <c r="F283">
        <v>1625.4</v>
      </c>
      <c r="G283">
        <v>-22.508985114324101</v>
      </c>
      <c r="H283">
        <v>-2.9066309426141199</v>
      </c>
      <c r="I283">
        <v>-14.058392127462</v>
      </c>
      <c r="J283">
        <v>-3.7132827146143401</v>
      </c>
      <c r="K283">
        <v>1766.2984727528701</v>
      </c>
      <c r="L283">
        <v>1808.89711183861</v>
      </c>
      <c r="M283">
        <v>38.643854052005203</v>
      </c>
      <c r="N283">
        <v>0.67708142838701002</v>
      </c>
      <c r="O283">
        <v>36.640211640211596</v>
      </c>
      <c r="P283">
        <v>9.3330642720209802</v>
      </c>
      <c r="Q283">
        <v>-0.11438606911235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Row],[Ticker]],[1]!Table1[[Symbol]:[Industry]],2,FALSE),"-")</f>
        <v>-</v>
      </c>
      <c r="D284" t="s">
        <v>539</v>
      </c>
      <c r="E284">
        <v>26770.788423270002</v>
      </c>
      <c r="F284">
        <v>2969.55</v>
      </c>
      <c r="G284">
        <v>-12.618297595495299</v>
      </c>
      <c r="H284">
        <v>21.467305575595802</v>
      </c>
      <c r="I284">
        <v>-0.61038163718498595</v>
      </c>
      <c r="J284">
        <v>-5.48308878117136</v>
      </c>
      <c r="K284">
        <v>2689.3494740463798</v>
      </c>
      <c r="L284">
        <v>2567.3541653489101</v>
      </c>
      <c r="M284">
        <v>57.0009489674175</v>
      </c>
      <c r="N284">
        <v>2.3375829431282198</v>
      </c>
      <c r="O284">
        <v>31.1983297132562</v>
      </c>
      <c r="P284">
        <v>46.644444444444403</v>
      </c>
      <c r="Q284">
        <v>9.1299755117698E-2</v>
      </c>
    </row>
    <row r="285" spans="1:17" hidden="1" x14ac:dyDescent="0.3">
      <c r="A285" t="s">
        <v>670</v>
      </c>
      <c r="B285" t="s">
        <v>671</v>
      </c>
      <c r="C285" t="str">
        <f>IFERROR(VLOOKUP(Table1[[#This Row],[Ticker]],[1]!Table1[[Symbol]:[Industry]],2,FALSE),"-")</f>
        <v>-</v>
      </c>
      <c r="D285" t="s">
        <v>51</v>
      </c>
      <c r="E285">
        <v>26631.665699745001</v>
      </c>
      <c r="F285">
        <v>1408.35</v>
      </c>
      <c r="G285">
        <v>-24.8335417833562</v>
      </c>
      <c r="H285">
        <v>3.3884596309580202</v>
      </c>
      <c r="I285">
        <v>-4.4329889140531202</v>
      </c>
      <c r="J285">
        <v>-2.8061332053151502</v>
      </c>
      <c r="K285">
        <v>1409.90629080292</v>
      </c>
      <c r="M285">
        <v>44.242879481106201</v>
      </c>
      <c r="N285">
        <v>0.58915014392459297</v>
      </c>
      <c r="O285">
        <v>12.1880214435332</v>
      </c>
      <c r="P285">
        <v>14.967346938775499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Row],[Ticker]],[1]!Table1[[Symbol]:[Industry]],2,FALSE),"-")</f>
        <v>-</v>
      </c>
      <c r="D286" t="s">
        <v>197</v>
      </c>
      <c r="E286">
        <v>26463.478358879998</v>
      </c>
      <c r="F286">
        <v>13951.95</v>
      </c>
      <c r="G286">
        <v>-39.787731525459201</v>
      </c>
      <c r="H286">
        <v>-8.2776765551318299</v>
      </c>
      <c r="I286">
        <v>-6.4474656522329603</v>
      </c>
      <c r="J286">
        <v>1.9311437025706001E-2</v>
      </c>
      <c r="K286">
        <v>15245.977093797899</v>
      </c>
      <c r="L286">
        <v>15173.354794458101</v>
      </c>
      <c r="M286">
        <v>32.3252195218545</v>
      </c>
      <c r="N286">
        <v>0.97201099881872699</v>
      </c>
      <c r="O286">
        <v>30.806088037872801</v>
      </c>
      <c r="P286">
        <v>7.5294797687861204</v>
      </c>
      <c r="Q286">
        <v>6.2017461870927E-2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Row],[Ticker]],[1]!Table1[[Symbol]:[Industry]],2,FALSE),"-")</f>
        <v>-</v>
      </c>
      <c r="D287" t="s">
        <v>54</v>
      </c>
      <c r="E287">
        <v>26410.064198650001</v>
      </c>
      <c r="F287">
        <v>339.55</v>
      </c>
      <c r="G287">
        <v>-32.2908911043668</v>
      </c>
      <c r="H287">
        <v>-12.617827591160101</v>
      </c>
      <c r="I287">
        <v>-38.608169916468903</v>
      </c>
      <c r="J287">
        <v>-15.715992629102599</v>
      </c>
      <c r="K287">
        <v>379.31939544455901</v>
      </c>
      <c r="L287">
        <v>405.79845898400703</v>
      </c>
      <c r="M287">
        <v>40.988606264561703</v>
      </c>
      <c r="N287">
        <v>1.99890001256973</v>
      </c>
      <c r="O287">
        <v>53.0555146517449</v>
      </c>
      <c r="P287">
        <v>25.7359748194778</v>
      </c>
      <c r="Q287">
        <v>7.1293137387861999E-2</v>
      </c>
    </row>
    <row r="288" spans="1:17" x14ac:dyDescent="0.3">
      <c r="A288" t="s">
        <v>676</v>
      </c>
      <c r="B288" t="s">
        <v>677</v>
      </c>
      <c r="C288" t="str">
        <f>IFERROR(VLOOKUP(Table1[[#This Row],[Ticker]],[1]!Table1[[Symbol]:[Industry]],2,FALSE),"-")</f>
        <v>-</v>
      </c>
      <c r="D288" t="s">
        <v>51</v>
      </c>
      <c r="E288">
        <v>26346.019878610001</v>
      </c>
      <c r="F288">
        <v>488.65</v>
      </c>
      <c r="G288">
        <v>6.7755510666713503</v>
      </c>
      <c r="H288">
        <v>12.2871137166381</v>
      </c>
      <c r="I288">
        <v>2.06541144283936</v>
      </c>
      <c r="J288">
        <v>6.2822474748110997</v>
      </c>
      <c r="K288">
        <v>464.87105791231897</v>
      </c>
      <c r="L288">
        <v>440.20853876059499</v>
      </c>
      <c r="M288">
        <v>64.727210253811904</v>
      </c>
      <c r="N288">
        <v>1.5553913088843001</v>
      </c>
      <c r="O288">
        <v>6.0063440090043896</v>
      </c>
      <c r="P288">
        <v>38.486609040668803</v>
      </c>
      <c r="Q288">
        <v>-2.9882709196419999E-2</v>
      </c>
    </row>
    <row r="289" spans="1:17" x14ac:dyDescent="0.3">
      <c r="A289" t="s">
        <v>678</v>
      </c>
      <c r="B289" t="s">
        <v>679</v>
      </c>
      <c r="C289" t="str">
        <f>IFERROR(VLOOKUP(Table1[[#This Row],[Ticker]],[1]!Table1[[Symbol]:[Industry]],2,FALSE),"-")</f>
        <v>-</v>
      </c>
      <c r="D289" t="s">
        <v>297</v>
      </c>
      <c r="E289">
        <v>26294.82112665</v>
      </c>
      <c r="F289">
        <v>2072.5500000000002</v>
      </c>
      <c r="G289">
        <v>-0.47876774131484301</v>
      </c>
      <c r="H289">
        <v>4.3709859242306797</v>
      </c>
      <c r="I289">
        <v>32.297206547454998</v>
      </c>
      <c r="J289">
        <v>-7.5578942908990303</v>
      </c>
      <c r="K289">
        <v>2195.84027604535</v>
      </c>
      <c r="L289">
        <v>1867.2742180238299</v>
      </c>
      <c r="M289">
        <v>14.5215101692862</v>
      </c>
      <c r="N289">
        <v>1.3658229810125599</v>
      </c>
      <c r="O289">
        <v>18.197389689030299</v>
      </c>
      <c r="P289">
        <v>74.736531489756302</v>
      </c>
      <c r="Q289">
        <v>-4.2446497998089E-2</v>
      </c>
    </row>
    <row r="290" spans="1:17" x14ac:dyDescent="0.3">
      <c r="A290" t="s">
        <v>680</v>
      </c>
      <c r="B290" t="s">
        <v>681</v>
      </c>
      <c r="C290" t="str">
        <f>IFERROR(VLOOKUP(Table1[[#This Row],[Ticker]],[1]!Table1[[Symbol]:[Industry]],2,FALSE),"-")</f>
        <v>-</v>
      </c>
      <c r="D290" t="s">
        <v>264</v>
      </c>
      <c r="E290">
        <v>26280.14368492</v>
      </c>
      <c r="F290">
        <v>1380.65</v>
      </c>
      <c r="G290">
        <v>-0.15217816973720799</v>
      </c>
      <c r="H290">
        <v>-3.20186685777702</v>
      </c>
      <c r="I290">
        <v>-12.4499485842344</v>
      </c>
      <c r="J290">
        <v>-5.7267885700897203</v>
      </c>
      <c r="K290">
        <v>1487.80665547187</v>
      </c>
      <c r="L290">
        <v>1440.94800383086</v>
      </c>
      <c r="M290">
        <v>33.654105327137401</v>
      </c>
      <c r="N290">
        <v>0.76082886072578404</v>
      </c>
      <c r="O290">
        <v>33.353855068264899</v>
      </c>
      <c r="P290">
        <v>34.618759750389998</v>
      </c>
      <c r="Q290">
        <v>4.9652702002946997E-2</v>
      </c>
    </row>
    <row r="291" spans="1:17" x14ac:dyDescent="0.3">
      <c r="A291" t="s">
        <v>682</v>
      </c>
      <c r="B291" t="s">
        <v>683</v>
      </c>
      <c r="C291" t="str">
        <f>IFERROR(VLOOKUP(Table1[[#This Row],[Ticker]],[1]!Table1[[Symbol]:[Industry]],2,FALSE),"-")</f>
        <v>-</v>
      </c>
      <c r="D291" t="s">
        <v>449</v>
      </c>
      <c r="E291">
        <v>26227.928888400002</v>
      </c>
      <c r="F291">
        <v>354</v>
      </c>
      <c r="G291">
        <v>-44.19782829383</v>
      </c>
      <c r="H291">
        <v>-10.4874464508993</v>
      </c>
      <c r="I291">
        <v>-29.412445234042899</v>
      </c>
      <c r="J291">
        <v>-7.7025428789541301</v>
      </c>
      <c r="K291">
        <v>403.24613521706101</v>
      </c>
      <c r="L291">
        <v>413.12535717565299</v>
      </c>
      <c r="M291">
        <v>9.7442840731207099</v>
      </c>
      <c r="N291">
        <v>0.49881137345653798</v>
      </c>
      <c r="O291">
        <v>37.853107344632697</v>
      </c>
      <c r="P291">
        <v>1.0995287733828401</v>
      </c>
      <c r="Q291">
        <v>-8.6352306964807002E-2</v>
      </c>
    </row>
    <row r="292" spans="1:17" x14ac:dyDescent="0.3">
      <c r="A292" t="s">
        <v>684</v>
      </c>
      <c r="B292" t="s">
        <v>685</v>
      </c>
      <c r="C292" t="str">
        <f>IFERROR(VLOOKUP(Table1[[#This Row],[Ticker]],[1]!Table1[[Symbol]:[Industry]],2,FALSE),"-")</f>
        <v>-</v>
      </c>
      <c r="D292" t="s">
        <v>686</v>
      </c>
      <c r="E292">
        <v>26038.6822407</v>
      </c>
      <c r="F292">
        <v>2569.8000000000002</v>
      </c>
      <c r="G292">
        <v>56.931053114900699</v>
      </c>
      <c r="H292">
        <v>22.017590690995402</v>
      </c>
      <c r="I292">
        <v>48.546735952971403</v>
      </c>
      <c r="J292">
        <v>6.1650114573077701</v>
      </c>
      <c r="K292">
        <v>2366.2651276558499</v>
      </c>
      <c r="L292">
        <v>1969.8748578919401</v>
      </c>
      <c r="M292">
        <v>61.798773722609504</v>
      </c>
      <c r="N292">
        <v>1.0483236888985501</v>
      </c>
      <c r="O292">
        <v>4.5451007860533599</v>
      </c>
      <c r="P292">
        <v>88.879497262136596</v>
      </c>
      <c r="Q292">
        <v>0.11478151864679299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18</v>
      </c>
      <c r="E293">
        <v>25689.592873266</v>
      </c>
      <c r="F293">
        <v>146.58000000000001</v>
      </c>
      <c r="G293">
        <v>10.0255284026194</v>
      </c>
      <c r="H293">
        <v>-13.8600569239228</v>
      </c>
      <c r="I293">
        <v>-49.5262463899629</v>
      </c>
      <c r="J293">
        <v>-8.8013318085451893</v>
      </c>
      <c r="K293">
        <v>178.944773825754</v>
      </c>
      <c r="L293">
        <v>186.227832091854</v>
      </c>
      <c r="M293">
        <v>27.92026176205</v>
      </c>
      <c r="N293">
        <v>1.1282805244029099</v>
      </c>
      <c r="O293">
        <v>97.332514667758204</v>
      </c>
      <c r="P293">
        <v>46.506746626686599</v>
      </c>
      <c r="Q293">
        <v>9.9690444519086999E-2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Row],[Ticker]],[1]!Table1[[Symbol]:[Industry]],2,FALSE),"-")</f>
        <v>-</v>
      </c>
      <c r="D294" t="s">
        <v>54</v>
      </c>
      <c r="E294">
        <v>25653.990476449999</v>
      </c>
      <c r="F294">
        <v>877.1</v>
      </c>
      <c r="G294">
        <v>-8.3274497790788899</v>
      </c>
      <c r="H294">
        <v>13.1011581580151</v>
      </c>
      <c r="I294">
        <v>12.2296029550503</v>
      </c>
      <c r="J294">
        <v>-2.0140826202919802</v>
      </c>
      <c r="K294">
        <v>811.24773351385397</v>
      </c>
      <c r="L294">
        <v>759.21944894511705</v>
      </c>
      <c r="M294">
        <v>58.554325145423299</v>
      </c>
      <c r="N294">
        <v>1.8234058186006299</v>
      </c>
      <c r="O294">
        <v>7.5989054839812997</v>
      </c>
      <c r="P294">
        <v>46.171152403966303</v>
      </c>
    </row>
    <row r="295" spans="1:17" x14ac:dyDescent="0.3">
      <c r="A295" t="s">
        <v>691</v>
      </c>
      <c r="B295" t="s">
        <v>692</v>
      </c>
      <c r="C295" t="str">
        <f>IFERROR(VLOOKUP(Table1[[#This Row],[Ticker]],[1]!Table1[[Symbol]:[Industry]],2,FALSE),"-")</f>
        <v>-</v>
      </c>
      <c r="D295" t="s">
        <v>249</v>
      </c>
      <c r="E295">
        <v>25449.128332650002</v>
      </c>
      <c r="F295">
        <v>3055.25</v>
      </c>
      <c r="G295">
        <v>0.81731814043225604</v>
      </c>
      <c r="H295">
        <v>1.9065805714224999</v>
      </c>
      <c r="I295">
        <v>22.126696376926699</v>
      </c>
      <c r="J295">
        <v>-6.5069115126008601</v>
      </c>
      <c r="K295">
        <v>3276.3501988458502</v>
      </c>
      <c r="L295">
        <v>2907.1017176772002</v>
      </c>
      <c r="M295">
        <v>27.140389785169099</v>
      </c>
      <c r="N295">
        <v>1.2691488873293</v>
      </c>
      <c r="O295">
        <v>19.5957777595941</v>
      </c>
      <c r="P295">
        <v>57.187323146576098</v>
      </c>
      <c r="Q295">
        <v>-4.1008702554669998E-2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Row],[Ticker]],[1]!Table1[[Symbol]:[Industry]],2,FALSE),"-")</f>
        <v>-</v>
      </c>
      <c r="D296" t="s">
        <v>48</v>
      </c>
      <c r="E296">
        <v>25371.9</v>
      </c>
      <c r="F296">
        <v>93.97</v>
      </c>
      <c r="G296">
        <v>81.613612797838897</v>
      </c>
      <c r="H296">
        <v>-14.8103161591185</v>
      </c>
      <c r="I296">
        <v>-8.8935596896183995</v>
      </c>
      <c r="J296">
        <v>-7.2711451106888498</v>
      </c>
      <c r="K296">
        <v>110.56342332406101</v>
      </c>
      <c r="L296">
        <v>97.891938631247996</v>
      </c>
      <c r="M296">
        <v>30.818658382400599</v>
      </c>
      <c r="N296">
        <v>0.28472398724030801</v>
      </c>
      <c r="O296">
        <v>48.8063566386435</v>
      </c>
      <c r="P296">
        <v>123.206650831353</v>
      </c>
      <c r="Q296">
        <v>0.115481167717218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Row],[Ticker]],[1]!Table1[[Symbol]:[Industry]],2,FALSE),"-")</f>
        <v>-</v>
      </c>
      <c r="D297" t="s">
        <v>297</v>
      </c>
      <c r="E297">
        <v>25202.109211114999</v>
      </c>
      <c r="F297">
        <v>391.55</v>
      </c>
      <c r="G297">
        <v>9.8789988115373202</v>
      </c>
      <c r="H297">
        <v>-0.83686871825800901</v>
      </c>
      <c r="I297">
        <v>16.545351384798199</v>
      </c>
      <c r="J297">
        <v>-2.39940360921935</v>
      </c>
      <c r="K297">
        <v>425.40045526998603</v>
      </c>
      <c r="L297">
        <v>388.74813450286501</v>
      </c>
      <c r="M297">
        <v>21.4445866325132</v>
      </c>
      <c r="N297">
        <v>0.67637501622527796</v>
      </c>
      <c r="O297">
        <v>23.611288468905599</v>
      </c>
      <c r="P297">
        <v>49.875598086124398</v>
      </c>
      <c r="Q297">
        <v>-6.0299081797924002E-2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Row],[Ticker]],[1]!Table1[[Symbol]:[Industry]],2,FALSE),"-")</f>
        <v>-</v>
      </c>
      <c r="D298" t="s">
        <v>264</v>
      </c>
      <c r="E298">
        <v>25114.485204000001</v>
      </c>
      <c r="F298">
        <v>5080</v>
      </c>
      <c r="G298">
        <v>-25.724459667738099</v>
      </c>
      <c r="H298">
        <v>-0.67619406920354896</v>
      </c>
      <c r="I298">
        <v>3.80934367295403</v>
      </c>
      <c r="J298">
        <v>-5.2026172551040002</v>
      </c>
      <c r="K298">
        <v>5345.9981334613403</v>
      </c>
      <c r="L298">
        <v>5277.4139679882501</v>
      </c>
      <c r="M298">
        <v>27.970298810629799</v>
      </c>
      <c r="N298">
        <v>0.57326524075490704</v>
      </c>
      <c r="O298">
        <v>44.685039370078698</v>
      </c>
      <c r="P298">
        <v>26.2268604795626</v>
      </c>
      <c r="Q298">
        <v>1.2133356012921001E-2</v>
      </c>
    </row>
    <row r="299" spans="1:17" x14ac:dyDescent="0.3">
      <c r="A299" t="s">
        <v>699</v>
      </c>
      <c r="B299" t="s">
        <v>700</v>
      </c>
      <c r="C299" t="str">
        <f>IFERROR(VLOOKUP(Table1[[#This Row],[Ticker]],[1]!Table1[[Symbol]:[Industry]],2,FALSE),"-")</f>
        <v>-</v>
      </c>
      <c r="D299" t="s">
        <v>249</v>
      </c>
      <c r="E299">
        <v>25013.775678599999</v>
      </c>
      <c r="F299">
        <v>1231.5999999999999</v>
      </c>
      <c r="G299">
        <v>-6.7959217750738796</v>
      </c>
      <c r="H299">
        <v>8.6975551124815809</v>
      </c>
      <c r="I299">
        <v>-10.800845352512599</v>
      </c>
      <c r="J299">
        <v>-2.0622067195528602</v>
      </c>
      <c r="K299">
        <v>1252.7961866012399</v>
      </c>
      <c r="L299">
        <v>1224.0239223491401</v>
      </c>
      <c r="M299">
        <v>37.320800192422801</v>
      </c>
      <c r="N299">
        <v>0.63031783825157595</v>
      </c>
      <c r="O299">
        <v>17.3189347190646</v>
      </c>
      <c r="P299">
        <v>24.529828109201201</v>
      </c>
      <c r="Q299">
        <v>0.10238061461166099</v>
      </c>
    </row>
    <row r="300" spans="1:17" x14ac:dyDescent="0.3">
      <c r="A300" t="s">
        <v>701</v>
      </c>
      <c r="B300" t="s">
        <v>702</v>
      </c>
      <c r="C300" t="str">
        <f>IFERROR(VLOOKUP(Table1[[#This Row],[Ticker]],[1]!Table1[[Symbol]:[Industry]],2,FALSE),"-")</f>
        <v>-</v>
      </c>
      <c r="D300" t="s">
        <v>464</v>
      </c>
      <c r="E300">
        <v>24845.51124</v>
      </c>
      <c r="F300">
        <v>3544.7</v>
      </c>
      <c r="G300">
        <v>-1.4146554787913099</v>
      </c>
      <c r="H300">
        <v>1.17264449442813</v>
      </c>
      <c r="I300">
        <v>6.3143984798578803</v>
      </c>
      <c r="J300">
        <v>-3.04974031683604</v>
      </c>
      <c r="K300">
        <v>3599.2755631673699</v>
      </c>
      <c r="L300">
        <v>3377.3063395653899</v>
      </c>
      <c r="M300">
        <v>48.179960693307102</v>
      </c>
      <c r="N300">
        <v>0.41508646701722601</v>
      </c>
      <c r="O300">
        <v>12.237989110502999</v>
      </c>
      <c r="P300">
        <v>37.311640519077997</v>
      </c>
      <c r="Q300">
        <v>0.110530827641174</v>
      </c>
    </row>
    <row r="301" spans="1:17" x14ac:dyDescent="0.3">
      <c r="A301" t="s">
        <v>703</v>
      </c>
      <c r="B301" t="s">
        <v>704</v>
      </c>
      <c r="C301" t="str">
        <f>IFERROR(VLOOKUP(Table1[[#This Row],[Ticker]],[1]!Table1[[Symbol]:[Industry]],2,FALSE),"-")</f>
        <v>-</v>
      </c>
      <c r="D301" t="s">
        <v>264</v>
      </c>
      <c r="E301">
        <v>24826.695344039999</v>
      </c>
      <c r="F301">
        <v>3300.6</v>
      </c>
      <c r="G301">
        <v>-16.727772590878899</v>
      </c>
      <c r="H301">
        <v>-6.7068000267262002</v>
      </c>
      <c r="I301">
        <v>-4.9107600122281196</v>
      </c>
      <c r="J301">
        <v>-8.8756675866943908</v>
      </c>
      <c r="K301">
        <v>3706.8950197496902</v>
      </c>
      <c r="L301">
        <v>3624.9244767915102</v>
      </c>
      <c r="M301">
        <v>17.606985495020801</v>
      </c>
      <c r="N301">
        <v>0.57223713443295798</v>
      </c>
      <c r="O301">
        <v>45.970429618857104</v>
      </c>
      <c r="P301">
        <v>30.742721330956599</v>
      </c>
      <c r="Q301">
        <v>6.4069342162121998E-2</v>
      </c>
    </row>
    <row r="302" spans="1:17" x14ac:dyDescent="0.3">
      <c r="A302" t="s">
        <v>705</v>
      </c>
      <c r="B302" t="s">
        <v>706</v>
      </c>
      <c r="C302" t="str">
        <f>IFERROR(VLOOKUP(Table1[[#This Row],[Ticker]],[1]!Table1[[Symbol]:[Industry]],2,FALSE),"-")</f>
        <v>-</v>
      </c>
      <c r="D302" t="s">
        <v>48</v>
      </c>
      <c r="E302">
        <v>24611.521000000001</v>
      </c>
      <c r="F302">
        <v>924.55</v>
      </c>
      <c r="G302">
        <v>14.721151888984499</v>
      </c>
      <c r="H302">
        <v>-4.9787214508844704</v>
      </c>
      <c r="I302">
        <v>18.3380790272934</v>
      </c>
      <c r="J302">
        <v>-7.8752935999154703</v>
      </c>
      <c r="K302">
        <v>953.42114837749102</v>
      </c>
      <c r="L302">
        <v>831.82220595994795</v>
      </c>
      <c r="M302">
        <v>36.886598131654502</v>
      </c>
      <c r="N302">
        <v>0.30344915065343703</v>
      </c>
      <c r="O302">
        <v>15.51565626521</v>
      </c>
      <c r="P302">
        <v>68.084719570948096</v>
      </c>
      <c r="Q302">
        <v>7.3907349342762996E-2</v>
      </c>
    </row>
    <row r="303" spans="1:17" x14ac:dyDescent="0.3">
      <c r="A303" t="s">
        <v>707</v>
      </c>
      <c r="B303" t="s">
        <v>708</v>
      </c>
      <c r="C303" t="str">
        <f>IFERROR(VLOOKUP(Table1[[#This Row],[Ticker]],[1]!Table1[[Symbol]:[Industry]],2,FALSE),"-")</f>
        <v>-</v>
      </c>
      <c r="D303" t="s">
        <v>516</v>
      </c>
      <c r="E303">
        <v>24337.797777899999</v>
      </c>
      <c r="F303">
        <v>1329.75</v>
      </c>
      <c r="G303">
        <v>82.200014060916004</v>
      </c>
      <c r="H303">
        <v>2.2625515681578698</v>
      </c>
      <c r="I303">
        <v>12.7291534479834</v>
      </c>
      <c r="J303">
        <v>-0.122122016365474</v>
      </c>
      <c r="K303">
        <v>1387.57644468951</v>
      </c>
      <c r="L303">
        <v>1236.5180460711299</v>
      </c>
      <c r="M303">
        <v>51.697892789549499</v>
      </c>
      <c r="N303">
        <v>1.0901061125667899</v>
      </c>
      <c r="O303">
        <v>33.555179545027201</v>
      </c>
      <c r="P303">
        <v>118.349753694581</v>
      </c>
      <c r="Q303">
        <v>7.6061013243813994E-2</v>
      </c>
    </row>
    <row r="304" spans="1:17" x14ac:dyDescent="0.3">
      <c r="A304" t="s">
        <v>709</v>
      </c>
      <c r="B304" t="s">
        <v>710</v>
      </c>
      <c r="C304" t="str">
        <f>IFERROR(VLOOKUP(Table1[[#This Row],[Ticker]],[1]!Table1[[Symbol]:[Industry]],2,FALSE),"-")</f>
        <v>-</v>
      </c>
      <c r="D304" t="s">
        <v>397</v>
      </c>
      <c r="E304">
        <v>24329.512942900001</v>
      </c>
      <c r="F304">
        <v>1083.5</v>
      </c>
      <c r="G304">
        <v>-16.2318044704969</v>
      </c>
      <c r="H304">
        <v>5.4089007931215098</v>
      </c>
      <c r="I304">
        <v>8.7728064734358995</v>
      </c>
      <c r="J304">
        <v>4.1169170089396898</v>
      </c>
      <c r="K304">
        <v>1044.8303952983899</v>
      </c>
      <c r="L304">
        <v>974.57950381118997</v>
      </c>
      <c r="M304">
        <v>63.418958954786603</v>
      </c>
      <c r="N304">
        <v>0.84869531242601504</v>
      </c>
      <c r="O304">
        <v>5.5652976465159201</v>
      </c>
      <c r="P304">
        <v>47.094759706760698</v>
      </c>
      <c r="Q304">
        <v>-6.6093930313813998E-2</v>
      </c>
    </row>
    <row r="305" spans="1:17" x14ac:dyDescent="0.3">
      <c r="A305" t="s">
        <v>711</v>
      </c>
      <c r="B305" t="s">
        <v>712</v>
      </c>
      <c r="C305" t="str">
        <f>IFERROR(VLOOKUP(Table1[[#This Row],[Ticker]],[1]!Table1[[Symbol]:[Industry]],2,FALSE),"-")</f>
        <v>-</v>
      </c>
      <c r="D305" t="s">
        <v>57</v>
      </c>
      <c r="E305">
        <v>24169.125650189999</v>
      </c>
      <c r="F305">
        <v>182.33</v>
      </c>
      <c r="G305">
        <v>86.939342571439795</v>
      </c>
      <c r="H305">
        <v>-4.9811648353549796</v>
      </c>
      <c r="I305">
        <v>15.6445235646885</v>
      </c>
      <c r="J305">
        <v>-8.0186696531662793</v>
      </c>
      <c r="K305">
        <v>187.782810169203</v>
      </c>
      <c r="L305">
        <v>159.915411944753</v>
      </c>
      <c r="M305">
        <v>40.098732035193997</v>
      </c>
      <c r="N305">
        <v>0.455929930222575</v>
      </c>
      <c r="O305">
        <v>16.541435858059501</v>
      </c>
      <c r="P305">
        <v>118.09808612440099</v>
      </c>
      <c r="Q305">
        <v>8.5224524020809003E-2</v>
      </c>
    </row>
    <row r="306" spans="1:17" x14ac:dyDescent="0.3">
      <c r="A306" t="s">
        <v>713</v>
      </c>
      <c r="B306" t="s">
        <v>714</v>
      </c>
      <c r="C306" t="str">
        <f>IFERROR(VLOOKUP(Table1[[#This Row],[Ticker]],[1]!Table1[[Symbol]:[Industry]],2,FALSE),"-")</f>
        <v>-</v>
      </c>
      <c r="D306" t="s">
        <v>51</v>
      </c>
      <c r="E306">
        <v>24021.32021505</v>
      </c>
      <c r="F306">
        <v>1341.15</v>
      </c>
      <c r="G306">
        <v>40.223444702307397</v>
      </c>
      <c r="H306">
        <v>-1.73644844606451</v>
      </c>
      <c r="I306">
        <v>25.037307001963601</v>
      </c>
      <c r="J306">
        <v>-3.7526807292843301</v>
      </c>
      <c r="K306">
        <v>1401.43747275039</v>
      </c>
      <c r="L306">
        <v>1204.4185457102401</v>
      </c>
      <c r="M306">
        <v>43.809522917199502</v>
      </c>
      <c r="N306">
        <v>0.50188988200364903</v>
      </c>
      <c r="O306">
        <v>22.208552361778999</v>
      </c>
      <c r="P306">
        <v>85.190555095277503</v>
      </c>
      <c r="Q306">
        <v>4.1363797980447002E-2</v>
      </c>
    </row>
    <row r="307" spans="1:17" x14ac:dyDescent="0.3">
      <c r="A307" t="s">
        <v>715</v>
      </c>
      <c r="B307" t="s">
        <v>716</v>
      </c>
      <c r="C307" t="str">
        <f>IFERROR(VLOOKUP(Table1[[#This Row],[Ticker]],[1]!Table1[[Symbol]:[Industry]],2,FALSE),"-")</f>
        <v>-</v>
      </c>
      <c r="D307" t="s">
        <v>558</v>
      </c>
      <c r="E307">
        <v>23941.920291139999</v>
      </c>
      <c r="F307">
        <v>921.4</v>
      </c>
      <c r="G307">
        <v>0.108010971950751</v>
      </c>
      <c r="H307">
        <v>0.17729297933840099</v>
      </c>
      <c r="I307">
        <v>6.7489954286881702</v>
      </c>
      <c r="J307">
        <v>-1.75581750225033</v>
      </c>
      <c r="K307">
        <v>940.44992047565995</v>
      </c>
      <c r="L307">
        <v>834.82136740402098</v>
      </c>
      <c r="M307">
        <v>45.193272193928102</v>
      </c>
      <c r="N307">
        <v>0.65020238752276704</v>
      </c>
      <c r="O307">
        <v>30.475363577165101</v>
      </c>
      <c r="P307">
        <v>52.549668874172099</v>
      </c>
      <c r="Q307">
        <v>8.9248701215908E-2</v>
      </c>
    </row>
    <row r="308" spans="1:17" x14ac:dyDescent="0.3">
      <c r="A308" t="s">
        <v>717</v>
      </c>
      <c r="B308" t="s">
        <v>718</v>
      </c>
      <c r="C308" t="str">
        <f>IFERROR(VLOOKUP(Table1[[#This Row],[Ticker]],[1]!Table1[[Symbol]:[Industry]],2,FALSE),"-")</f>
        <v>-</v>
      </c>
      <c r="D308" t="s">
        <v>51</v>
      </c>
      <c r="E308">
        <v>23772.351456479999</v>
      </c>
      <c r="F308">
        <v>5196.3999999999996</v>
      </c>
      <c r="G308">
        <v>3.29777206064538</v>
      </c>
      <c r="H308">
        <v>-1.6494350430501401</v>
      </c>
      <c r="I308">
        <v>15.6650197780561</v>
      </c>
      <c r="J308">
        <v>-5.8376183740227701</v>
      </c>
      <c r="K308">
        <v>5601.7533259101501</v>
      </c>
      <c r="L308">
        <v>5056.3320290346801</v>
      </c>
      <c r="M308">
        <v>19.945733398043298</v>
      </c>
      <c r="N308">
        <v>0.51190690649556403</v>
      </c>
      <c r="O308">
        <v>24.146524516973301</v>
      </c>
      <c r="P308">
        <v>35.041580041579998</v>
      </c>
      <c r="Q308">
        <v>-4.547566686066E-2</v>
      </c>
    </row>
    <row r="309" spans="1:17" x14ac:dyDescent="0.3">
      <c r="A309" t="s">
        <v>719</v>
      </c>
      <c r="B309" t="s">
        <v>720</v>
      </c>
      <c r="C309" t="str">
        <f>IFERROR(VLOOKUP(Table1[[#This Row],[Ticker]],[1]!Table1[[Symbol]:[Industry]],2,FALSE),"-")</f>
        <v>-</v>
      </c>
      <c r="D309" t="s">
        <v>721</v>
      </c>
      <c r="E309">
        <v>23661.16308165</v>
      </c>
      <c r="F309">
        <v>343.3</v>
      </c>
      <c r="G309">
        <v>91.328879060092007</v>
      </c>
      <c r="H309">
        <v>23.436755400346001</v>
      </c>
      <c r="I309">
        <v>49.568772841719301</v>
      </c>
      <c r="J309">
        <v>13.4481541737537</v>
      </c>
      <c r="K309">
        <v>314.88973385472701</v>
      </c>
      <c r="L309">
        <v>252.44790767928299</v>
      </c>
      <c r="M309">
        <v>53.853589584849203</v>
      </c>
      <c r="N309">
        <v>1.05849478445707</v>
      </c>
      <c r="O309">
        <v>10.107777454121701</v>
      </c>
      <c r="P309">
        <v>122.632944228274</v>
      </c>
      <c r="Q309">
        <v>5.9269903724882E-2</v>
      </c>
    </row>
    <row r="310" spans="1:17" x14ac:dyDescent="0.3">
      <c r="A310" t="s">
        <v>722</v>
      </c>
      <c r="B310" t="s">
        <v>723</v>
      </c>
      <c r="C310" t="str">
        <f>IFERROR(VLOOKUP(Table1[[#This Row],[Ticker]],[1]!Table1[[Symbol]:[Industry]],2,FALSE),"-")</f>
        <v>-</v>
      </c>
      <c r="D310" t="s">
        <v>397</v>
      </c>
      <c r="E310">
        <v>23471.884254600001</v>
      </c>
      <c r="F310">
        <v>6561.15</v>
      </c>
      <c r="G310">
        <v>100.70899501384601</v>
      </c>
      <c r="H310">
        <v>2.3776571318933</v>
      </c>
      <c r="I310">
        <v>16.473093726256899</v>
      </c>
      <c r="J310">
        <v>-5.3005872336755102</v>
      </c>
      <c r="K310">
        <v>6530.9347748688597</v>
      </c>
      <c r="L310">
        <v>5258.8383769287202</v>
      </c>
      <c r="M310">
        <v>41.094221959774401</v>
      </c>
      <c r="N310">
        <v>1.15938952669819</v>
      </c>
      <c r="O310">
        <v>12.716520731883801</v>
      </c>
      <c r="P310">
        <v>150.554675118858</v>
      </c>
    </row>
    <row r="311" spans="1:17" x14ac:dyDescent="0.3">
      <c r="A311" t="s">
        <v>724</v>
      </c>
      <c r="B311" t="s">
        <v>725</v>
      </c>
      <c r="C311" t="str">
        <f>IFERROR(VLOOKUP(Table1[[#This Row],[Ticker]],[1]!Table1[[Symbol]:[Industry]],2,FALSE),"-")</f>
        <v>-</v>
      </c>
      <c r="D311" t="s">
        <v>264</v>
      </c>
      <c r="E311">
        <v>23375.206399999999</v>
      </c>
      <c r="F311">
        <v>2111.1999999999998</v>
      </c>
      <c r="G311">
        <v>-29.4220935446894</v>
      </c>
      <c r="H311">
        <v>-6.3475127201434702</v>
      </c>
      <c r="I311">
        <v>-5.8824045503199596</v>
      </c>
      <c r="J311">
        <v>-12.605748870663</v>
      </c>
      <c r="K311">
        <v>2390.5615643869501</v>
      </c>
      <c r="L311">
        <v>2365.2054198738601</v>
      </c>
      <c r="M311">
        <v>23.564796949006499</v>
      </c>
      <c r="N311">
        <v>1.42978189367054</v>
      </c>
      <c r="O311">
        <v>40.204622963243601</v>
      </c>
      <c r="P311">
        <v>12.585324232081801</v>
      </c>
      <c r="Q311">
        <v>1.0869994829064001E-2</v>
      </c>
    </row>
    <row r="312" spans="1:17" x14ac:dyDescent="0.3">
      <c r="A312" t="s">
        <v>726</v>
      </c>
      <c r="B312" t="s">
        <v>727</v>
      </c>
      <c r="C312" t="str">
        <f>IFERROR(VLOOKUP(Table1[[#This Row],[Ticker]],[1]!Table1[[Symbol]:[Industry]],2,FALSE),"-")</f>
        <v>-</v>
      </c>
      <c r="D312" t="s">
        <v>136</v>
      </c>
      <c r="E312">
        <v>23363.104606254899</v>
      </c>
      <c r="F312">
        <v>683.35</v>
      </c>
      <c r="G312">
        <v>155.92024825662</v>
      </c>
      <c r="H312">
        <v>2.2071221113171999</v>
      </c>
      <c r="I312">
        <v>77.816814625980101</v>
      </c>
      <c r="J312">
        <v>-7.92502986888283</v>
      </c>
      <c r="K312">
        <v>669.38970824681803</v>
      </c>
      <c r="L312">
        <v>495.494893333466</v>
      </c>
      <c r="M312">
        <v>38.3882127076619</v>
      </c>
      <c r="N312">
        <v>0.60738117564234395</v>
      </c>
      <c r="O312">
        <v>16.521548254920599</v>
      </c>
      <c r="P312">
        <v>196.72166739036001</v>
      </c>
      <c r="Q312">
        <v>0.25599061883292201</v>
      </c>
    </row>
    <row r="313" spans="1:17" x14ac:dyDescent="0.3">
      <c r="A313" t="s">
        <v>728</v>
      </c>
      <c r="B313" t="s">
        <v>729</v>
      </c>
      <c r="C313" t="str">
        <f>IFERROR(VLOOKUP(Table1[[#This Row],[Ticker]],[1]!Table1[[Symbol]:[Industry]],2,FALSE),"-")</f>
        <v>-</v>
      </c>
      <c r="D313" t="s">
        <v>117</v>
      </c>
      <c r="E313">
        <v>23219.000730169999</v>
      </c>
      <c r="F313">
        <v>835.1</v>
      </c>
      <c r="G313">
        <v>61.471497543128201</v>
      </c>
      <c r="H313">
        <v>-4.08629324508947</v>
      </c>
      <c r="I313">
        <v>22.912364659039199</v>
      </c>
      <c r="J313">
        <v>-8.0179749512418006</v>
      </c>
      <c r="K313">
        <v>846.45738496256695</v>
      </c>
      <c r="L313">
        <v>710.61004729710305</v>
      </c>
      <c r="M313">
        <v>41.031573974978599</v>
      </c>
      <c r="N313">
        <v>0.35846608430086402</v>
      </c>
      <c r="O313">
        <v>14.585079631181801</v>
      </c>
      <c r="P313">
        <v>96.540362438220697</v>
      </c>
      <c r="Q313">
        <v>0.104145549653738</v>
      </c>
    </row>
    <row r="314" spans="1:17" hidden="1" x14ac:dyDescent="0.3">
      <c r="A314" t="s">
        <v>730</v>
      </c>
      <c r="B314" t="s">
        <v>731</v>
      </c>
      <c r="C314" t="str">
        <f>IFERROR(VLOOKUP(Table1[[#This Row],[Ticker]],[1]!Table1[[Symbol]:[Industry]],2,FALSE),"-")</f>
        <v>-</v>
      </c>
      <c r="D314" t="s">
        <v>732</v>
      </c>
      <c r="E314">
        <v>23176.687713359999</v>
      </c>
      <c r="F314">
        <v>1019.1</v>
      </c>
      <c r="G314">
        <v>106.25405677518199</v>
      </c>
      <c r="H314">
        <v>-8.3602307312117095</v>
      </c>
      <c r="I314">
        <v>17.862959988577199</v>
      </c>
      <c r="J314">
        <v>-6.8684552552993399</v>
      </c>
      <c r="K314">
        <v>1117.9676858863099</v>
      </c>
      <c r="M314">
        <v>32.891646111721002</v>
      </c>
      <c r="N314">
        <v>0.33834558287678401</v>
      </c>
      <c r="O314">
        <v>42.2774997546855</v>
      </c>
      <c r="P314">
        <v>176.929347826086</v>
      </c>
    </row>
    <row r="315" spans="1:17" x14ac:dyDescent="0.3">
      <c r="A315" t="s">
        <v>733</v>
      </c>
      <c r="B315" t="s">
        <v>734</v>
      </c>
      <c r="C315" t="str">
        <f>IFERROR(VLOOKUP(Table1[[#This Row],[Ticker]],[1]!Table1[[Symbol]:[Industry]],2,FALSE),"-")</f>
        <v>-</v>
      </c>
      <c r="D315" t="s">
        <v>91</v>
      </c>
      <c r="E315">
        <v>23164.6125390899</v>
      </c>
      <c r="F315">
        <v>286.55</v>
      </c>
      <c r="G315">
        <v>-37.2100187111878</v>
      </c>
      <c r="H315">
        <v>-1.9964012952604699</v>
      </c>
      <c r="I315">
        <v>-5.8413771036706503</v>
      </c>
      <c r="J315">
        <v>1.6713812655699001</v>
      </c>
      <c r="K315">
        <v>291.66258587838303</v>
      </c>
      <c r="L315">
        <v>293.38426805385802</v>
      </c>
      <c r="M315">
        <v>53.886493068738901</v>
      </c>
      <c r="N315">
        <v>0.59836478733337095</v>
      </c>
      <c r="O315">
        <v>24.6902809282847</v>
      </c>
      <c r="P315">
        <v>13.7780424856065</v>
      </c>
      <c r="Q315">
        <v>-9.2264951602039E-2</v>
      </c>
    </row>
    <row r="316" spans="1:17" hidden="1" x14ac:dyDescent="0.3">
      <c r="A316" t="s">
        <v>735</v>
      </c>
      <c r="B316" t="s">
        <v>736</v>
      </c>
      <c r="C316" t="str">
        <f>IFERROR(VLOOKUP(Table1[[#This Row],[Ticker]],[1]!Table1[[Symbol]:[Industry]],2,FALSE),"-")</f>
        <v>-</v>
      </c>
      <c r="D316" t="s">
        <v>128</v>
      </c>
      <c r="E316">
        <v>23053.331996659999</v>
      </c>
      <c r="F316">
        <v>1034.95</v>
      </c>
      <c r="G316">
        <v>-37.050996105895898</v>
      </c>
      <c r="H316">
        <v>-4.0107645197771404</v>
      </c>
      <c r="I316">
        <v>-13.855210239379099</v>
      </c>
      <c r="J316">
        <v>-10.6928327127043</v>
      </c>
      <c r="K316">
        <v>1163.54450924242</v>
      </c>
      <c r="L316">
        <v>1137.57080563971</v>
      </c>
      <c r="M316">
        <v>18.410826186882598</v>
      </c>
      <c r="N316">
        <v>0.44413071996724901</v>
      </c>
      <c r="O316">
        <v>35.272235373689497</v>
      </c>
      <c r="P316">
        <v>7.8129069222355296</v>
      </c>
      <c r="Q316">
        <v>-7.5766860633278005E-2</v>
      </c>
    </row>
    <row r="317" spans="1:17" hidden="1" x14ac:dyDescent="0.3">
      <c r="A317" t="s">
        <v>737</v>
      </c>
      <c r="B317" t="s">
        <v>738</v>
      </c>
      <c r="C317" t="str">
        <f>IFERROR(VLOOKUP(Table1[[#This Row],[Ticker]],[1]!Table1[[Symbol]:[Industry]],2,FALSE),"-")</f>
        <v>-</v>
      </c>
      <c r="D317" t="s">
        <v>739</v>
      </c>
      <c r="E317">
        <v>23025.673136879999</v>
      </c>
      <c r="F317">
        <v>91.78</v>
      </c>
      <c r="G317">
        <v>44.585764400655798</v>
      </c>
      <c r="H317">
        <v>-5.05805193582973</v>
      </c>
      <c r="I317">
        <v>-1.91204031524003</v>
      </c>
      <c r="J317">
        <v>-5.8455477291838198</v>
      </c>
      <c r="K317">
        <v>97.183403730478304</v>
      </c>
      <c r="L317">
        <v>88.5565548508783</v>
      </c>
      <c r="M317">
        <v>50.681017208567297</v>
      </c>
      <c r="N317">
        <v>0.74881537638106799</v>
      </c>
      <c r="O317">
        <v>16.147308781869601</v>
      </c>
      <c r="P317">
        <v>74.952344643537899</v>
      </c>
      <c r="Q317">
        <v>2.0612820630179999E-2</v>
      </c>
    </row>
    <row r="318" spans="1:17" x14ac:dyDescent="0.3">
      <c r="A318" t="s">
        <v>740</v>
      </c>
      <c r="B318" t="s">
        <v>741</v>
      </c>
      <c r="C318" t="str">
        <f>IFERROR(VLOOKUP(Table1[[#This Row],[Ticker]],[1]!Table1[[Symbol]:[Industry]],2,FALSE),"-")</f>
        <v>-</v>
      </c>
      <c r="D318" t="s">
        <v>217</v>
      </c>
      <c r="E318">
        <v>22718.067977325001</v>
      </c>
      <c r="F318">
        <v>787.85</v>
      </c>
      <c r="G318">
        <v>50.522014411791602</v>
      </c>
      <c r="H318">
        <v>9.5766720624652297</v>
      </c>
      <c r="I318">
        <v>37.9940012036677</v>
      </c>
      <c r="J318">
        <v>0.61171696231889705</v>
      </c>
      <c r="K318">
        <v>725.76263769371496</v>
      </c>
      <c r="L318">
        <v>626.23851180341603</v>
      </c>
      <c r="M318">
        <v>70.221796005614095</v>
      </c>
      <c r="N318">
        <v>2.2359023746351498</v>
      </c>
      <c r="O318">
        <v>2.0498825918639301</v>
      </c>
      <c r="P318">
        <v>81.094127111826197</v>
      </c>
      <c r="Q318">
        <v>2.8184325070600001E-4</v>
      </c>
    </row>
    <row r="319" spans="1:17" x14ac:dyDescent="0.3">
      <c r="A319" t="s">
        <v>742</v>
      </c>
      <c r="B319" t="s">
        <v>743</v>
      </c>
      <c r="C319" t="str">
        <f>IFERROR(VLOOKUP(Table1[[#This Row],[Ticker]],[1]!Table1[[Symbol]:[Industry]],2,FALSE),"-")</f>
        <v>-</v>
      </c>
      <c r="D319" t="s">
        <v>165</v>
      </c>
      <c r="E319">
        <v>22280.195305025001</v>
      </c>
      <c r="F319">
        <v>7567.55</v>
      </c>
      <c r="G319">
        <v>-7.2077571415827499</v>
      </c>
      <c r="H319">
        <v>5.7614158512850997</v>
      </c>
      <c r="I319">
        <v>18.911961029857899</v>
      </c>
      <c r="J319">
        <v>0.43744059424214299</v>
      </c>
      <c r="K319">
        <v>7660.3595108724903</v>
      </c>
      <c r="L319">
        <v>7108.7196254380797</v>
      </c>
      <c r="M319">
        <v>45.193697428348599</v>
      </c>
      <c r="N319">
        <v>1.24093263475166</v>
      </c>
      <c r="O319">
        <v>8.0931080732866008</v>
      </c>
      <c r="P319">
        <v>46.2370889977487</v>
      </c>
      <c r="Q319">
        <v>-7.6928865638669006E-2</v>
      </c>
    </row>
    <row r="320" spans="1:17" x14ac:dyDescent="0.3">
      <c r="A320" t="s">
        <v>744</v>
      </c>
      <c r="B320" t="s">
        <v>745</v>
      </c>
      <c r="C320" t="str">
        <f>IFERROR(VLOOKUP(Table1[[#This Row],[Ticker]],[1]!Table1[[Symbol]:[Industry]],2,FALSE),"-")</f>
        <v>-</v>
      </c>
      <c r="D320" t="s">
        <v>261</v>
      </c>
      <c r="E320">
        <v>22237.950311920002</v>
      </c>
      <c r="F320">
        <v>355.6</v>
      </c>
      <c r="G320">
        <v>27.579896674012701</v>
      </c>
      <c r="H320">
        <v>-0.674336048210879</v>
      </c>
      <c r="I320">
        <v>-33.118750275971998</v>
      </c>
      <c r="J320">
        <v>-10.252258010512801</v>
      </c>
      <c r="K320">
        <v>389.99401049583099</v>
      </c>
      <c r="L320">
        <v>380.84405461537301</v>
      </c>
      <c r="M320">
        <v>22.602125364752201</v>
      </c>
      <c r="N320">
        <v>0.66498932010615097</v>
      </c>
      <c r="O320">
        <v>41.226096737907703</v>
      </c>
      <c r="P320">
        <v>69.131985731272295</v>
      </c>
      <c r="Q320">
        <v>0.10682932549160799</v>
      </c>
    </row>
    <row r="321" spans="1:17" x14ac:dyDescent="0.3">
      <c r="A321" t="s">
        <v>746</v>
      </c>
      <c r="B321" t="s">
        <v>747</v>
      </c>
      <c r="C321" t="str">
        <f>IFERROR(VLOOKUP(Table1[[#This Row],[Ticker]],[1]!Table1[[Symbol]:[Industry]],2,FALSE),"-")</f>
        <v>-</v>
      </c>
      <c r="D321" t="s">
        <v>191</v>
      </c>
      <c r="E321">
        <v>22007.06472088</v>
      </c>
      <c r="F321">
        <v>390.05</v>
      </c>
      <c r="G321">
        <v>13.952536301091801</v>
      </c>
      <c r="H321">
        <v>-0.94236566131993804</v>
      </c>
      <c r="I321">
        <v>22.6171183341032</v>
      </c>
      <c r="J321">
        <v>1.06218279728999</v>
      </c>
      <c r="K321">
        <v>393.586180659695</v>
      </c>
      <c r="L321">
        <v>351.26020403177898</v>
      </c>
      <c r="M321">
        <v>38.236668493164103</v>
      </c>
      <c r="N321">
        <v>0.228045290633626</v>
      </c>
      <c r="O321">
        <v>20.4204589155236</v>
      </c>
      <c r="P321">
        <v>53.2612966601178</v>
      </c>
      <c r="Q321">
        <v>1.0590463184413E-2</v>
      </c>
    </row>
    <row r="322" spans="1:17" x14ac:dyDescent="0.3">
      <c r="A322" t="s">
        <v>748</v>
      </c>
      <c r="B322" t="s">
        <v>749</v>
      </c>
      <c r="C322" t="str">
        <f>IFERROR(VLOOKUP(Table1[[#This Row],[Ticker]],[1]!Table1[[Symbol]:[Industry]],2,FALSE),"-")</f>
        <v>-</v>
      </c>
      <c r="D322" t="s">
        <v>750</v>
      </c>
      <c r="E322">
        <v>21831.14327112</v>
      </c>
      <c r="F322">
        <v>1243.8</v>
      </c>
      <c r="G322">
        <v>15.4216210105062</v>
      </c>
      <c r="H322">
        <v>9.4027710903205097</v>
      </c>
      <c r="I322">
        <v>3.2540951851878499</v>
      </c>
      <c r="J322">
        <v>-5.0066496871623203</v>
      </c>
      <c r="K322">
        <v>1239.4393489420299</v>
      </c>
      <c r="L322">
        <v>1124.60218742456</v>
      </c>
      <c r="M322">
        <v>50.865732882587501</v>
      </c>
      <c r="N322">
        <v>3.4739500610349099</v>
      </c>
      <c r="O322">
        <v>20.1961730181701</v>
      </c>
      <c r="P322">
        <v>90.986564299424103</v>
      </c>
      <c r="Q322">
        <v>0.106878944011053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249</v>
      </c>
      <c r="E323">
        <v>21447.292021649999</v>
      </c>
      <c r="F323">
        <v>430.65</v>
      </c>
      <c r="G323">
        <v>2.2049225007890998</v>
      </c>
      <c r="H323">
        <v>12.264258188509199</v>
      </c>
      <c r="I323">
        <v>12.8482806965423</v>
      </c>
      <c r="J323">
        <v>2.71371567277418</v>
      </c>
      <c r="K323">
        <v>412.29290244875398</v>
      </c>
      <c r="L323">
        <v>388.23622730551801</v>
      </c>
      <c r="M323">
        <v>53.001458954615501</v>
      </c>
      <c r="N323">
        <v>1.85942095137828</v>
      </c>
      <c r="O323">
        <v>29.571577847439901</v>
      </c>
      <c r="P323">
        <v>38.428158148505197</v>
      </c>
      <c r="Q323">
        <v>0.123820221563628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397</v>
      </c>
      <c r="E324">
        <v>21345.206545000001</v>
      </c>
      <c r="F324">
        <v>4331.1499999999996</v>
      </c>
      <c r="G324">
        <v>61.4759470655477</v>
      </c>
      <c r="H324">
        <v>2.8324054833738401</v>
      </c>
      <c r="I324">
        <v>23.527008317389399</v>
      </c>
      <c r="J324">
        <v>-8.0685602166920507</v>
      </c>
      <c r="K324">
        <v>4403.5768403541197</v>
      </c>
      <c r="L324">
        <v>3763.61041310167</v>
      </c>
      <c r="M324">
        <v>39.575411753136997</v>
      </c>
      <c r="N324">
        <v>1.01947962771951</v>
      </c>
      <c r="O324">
        <v>14.746660817565701</v>
      </c>
      <c r="P324">
        <v>94.221973094170394</v>
      </c>
      <c r="Q324">
        <v>2.8424870974381001E-2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297</v>
      </c>
      <c r="E325">
        <v>21213.377864829999</v>
      </c>
      <c r="F325">
        <v>6280.55</v>
      </c>
      <c r="G325">
        <v>81.872726672252796</v>
      </c>
      <c r="H325">
        <v>41.220707374025999</v>
      </c>
      <c r="I325">
        <v>60.464253678560901</v>
      </c>
      <c r="J325">
        <v>-2.3489683979692599</v>
      </c>
      <c r="K325">
        <v>5096.0268159535999</v>
      </c>
      <c r="L325">
        <v>4228.9300987194702</v>
      </c>
      <c r="M325">
        <v>65.722061578042897</v>
      </c>
      <c r="N325">
        <v>3.3236046380262598</v>
      </c>
      <c r="O325">
        <v>13.986832363407601</v>
      </c>
      <c r="P325">
        <v>118.377955493741</v>
      </c>
      <c r="Q325">
        <v>5.7574977047757998E-2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128</v>
      </c>
      <c r="E326">
        <v>21115.981150299998</v>
      </c>
      <c r="F326">
        <v>843.35</v>
      </c>
      <c r="G326">
        <v>51.403661105083003</v>
      </c>
      <c r="H326">
        <v>-3.9212934154678298</v>
      </c>
      <c r="I326">
        <v>51.476090517761797</v>
      </c>
      <c r="J326">
        <v>-3.7974446362138798</v>
      </c>
      <c r="K326">
        <v>859.390252082762</v>
      </c>
      <c r="L326">
        <v>710.82098321230603</v>
      </c>
      <c r="M326">
        <v>41.1236141166397</v>
      </c>
      <c r="N326">
        <v>0.82981270852906497</v>
      </c>
      <c r="O326">
        <v>19.517400841880601</v>
      </c>
      <c r="P326">
        <v>81.893669794025598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249</v>
      </c>
      <c r="E327">
        <v>21083.320485150001</v>
      </c>
      <c r="F327">
        <v>526.9</v>
      </c>
      <c r="G327">
        <v>10.3432401426517</v>
      </c>
      <c r="H327">
        <v>0.75953505520300801</v>
      </c>
      <c r="I327">
        <v>21.875836819055401</v>
      </c>
      <c r="J327">
        <v>-4.3110780111940104</v>
      </c>
      <c r="K327">
        <v>521.20384930675698</v>
      </c>
      <c r="L327">
        <v>454.34206557875802</v>
      </c>
      <c r="M327">
        <v>44.1789085436181</v>
      </c>
      <c r="N327">
        <v>0.46414726433137299</v>
      </c>
      <c r="O327">
        <v>10.0778136268741</v>
      </c>
      <c r="P327">
        <v>50.542857142857102</v>
      </c>
      <c r="Q327">
        <v>0.10664417305617099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162</v>
      </c>
      <c r="E328">
        <v>21030.7365640799</v>
      </c>
      <c r="F328">
        <v>661.6</v>
      </c>
      <c r="G328">
        <v>66.881653526899797</v>
      </c>
      <c r="H328">
        <v>3.7971717105586</v>
      </c>
      <c r="I328">
        <v>14.681541802588001</v>
      </c>
      <c r="J328">
        <v>-12.3022828153006</v>
      </c>
      <c r="K328">
        <v>721.427780365324</v>
      </c>
      <c r="L328">
        <v>611.89654033548504</v>
      </c>
      <c r="M328">
        <v>26.161986536379001</v>
      </c>
      <c r="N328">
        <v>0.50379652577516498</v>
      </c>
      <c r="O328">
        <v>27.5619709794437</v>
      </c>
      <c r="P328">
        <v>99.879154078549803</v>
      </c>
      <c r="Q328">
        <v>0.12875702102769199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750</v>
      </c>
      <c r="E329">
        <v>20889.682032119999</v>
      </c>
      <c r="F329">
        <v>217.4</v>
      </c>
      <c r="G329">
        <v>-48.232049071596499</v>
      </c>
      <c r="H329">
        <v>-11.0826542295774</v>
      </c>
      <c r="I329">
        <v>-36.902513863869103</v>
      </c>
      <c r="J329">
        <v>-6.8670093571304696</v>
      </c>
      <c r="K329">
        <v>259.63319293841198</v>
      </c>
      <c r="L329">
        <v>271.73693667715497</v>
      </c>
      <c r="M329">
        <v>29.4075823380721</v>
      </c>
      <c r="N329">
        <v>0.55500105387096599</v>
      </c>
      <c r="O329">
        <v>76.770929162833397</v>
      </c>
      <c r="P329">
        <v>3.5238095238095202</v>
      </c>
      <c r="Q329">
        <v>5.9363525718853997E-2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51</v>
      </c>
      <c r="E330">
        <v>20873.038137560001</v>
      </c>
      <c r="F330">
        <v>1061.9000000000001</v>
      </c>
      <c r="G330">
        <v>16.091570153161701</v>
      </c>
      <c r="H330">
        <v>-4.30828629252062</v>
      </c>
      <c r="I330">
        <v>-1.5273429164911001</v>
      </c>
      <c r="J330">
        <v>-5.7592487528045799</v>
      </c>
      <c r="K330">
        <v>1137.0760700062101</v>
      </c>
      <c r="L330">
        <v>1023.2644382447299</v>
      </c>
      <c r="M330">
        <v>26.881526987251601</v>
      </c>
      <c r="N330">
        <v>0.45288237616378901</v>
      </c>
      <c r="O330">
        <v>22.789339862510499</v>
      </c>
      <c r="P330">
        <v>50.166159937778403</v>
      </c>
      <c r="Q330">
        <v>2.0020417159145001E-2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769</v>
      </c>
      <c r="E331">
        <v>20831.093059899998</v>
      </c>
      <c r="F331">
        <v>1484.15</v>
      </c>
      <c r="G331">
        <v>11.191825342156999</v>
      </c>
      <c r="H331">
        <v>-2.3046541282952502</v>
      </c>
      <c r="I331">
        <v>26.1682184726738</v>
      </c>
      <c r="J331">
        <v>-2.6834104228023401</v>
      </c>
      <c r="K331">
        <v>1533.79714348636</v>
      </c>
      <c r="L331">
        <v>1363.5548477965001</v>
      </c>
      <c r="M331">
        <v>38.091878956423898</v>
      </c>
      <c r="N331">
        <v>0.53287258491352196</v>
      </c>
      <c r="O331">
        <v>15.5543577131691</v>
      </c>
      <c r="P331">
        <v>48.682628731717003</v>
      </c>
      <c r="Q331">
        <v>2.6329468089833E-2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285</v>
      </c>
      <c r="E332">
        <v>20723.1030671839</v>
      </c>
      <c r="F332">
        <v>209.51</v>
      </c>
      <c r="G332">
        <v>22.056606185645698</v>
      </c>
      <c r="H332">
        <v>-8.0189881384454704</v>
      </c>
      <c r="I332">
        <v>-9.2740205285267798</v>
      </c>
      <c r="J332">
        <v>-4.3438649174937503</v>
      </c>
      <c r="K332">
        <v>233.735376514623</v>
      </c>
      <c r="L332">
        <v>217.05650737101499</v>
      </c>
      <c r="M332">
        <v>35.807555172842399</v>
      </c>
      <c r="N332">
        <v>0.48584692606414198</v>
      </c>
      <c r="O332">
        <v>35.745310486372901</v>
      </c>
      <c r="P332">
        <v>58.240181268882097</v>
      </c>
      <c r="Q332">
        <v>3.4019913391023997E-2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75</v>
      </c>
      <c r="E333">
        <v>20436.927946200001</v>
      </c>
      <c r="F333">
        <v>864.9</v>
      </c>
      <c r="G333">
        <v>-40.561575872783898</v>
      </c>
      <c r="H333">
        <v>6.1101046262025198</v>
      </c>
      <c r="I333">
        <v>0.480167212998033</v>
      </c>
      <c r="J333">
        <v>2.9211348170343499</v>
      </c>
      <c r="K333">
        <v>845.20696710099799</v>
      </c>
      <c r="L333">
        <v>844.91677273871596</v>
      </c>
      <c r="M333">
        <v>62.393186132595503</v>
      </c>
      <c r="N333">
        <v>0.88215982053808395</v>
      </c>
      <c r="O333">
        <v>22.3494045554399</v>
      </c>
      <c r="P333">
        <v>23.5571428571428</v>
      </c>
      <c r="Q333">
        <v>-8.5599027505907005E-2</v>
      </c>
    </row>
    <row r="334" spans="1:17" hidden="1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117</v>
      </c>
      <c r="E334">
        <v>20238.1114968</v>
      </c>
      <c r="F334">
        <v>333</v>
      </c>
      <c r="G334">
        <v>-31.326427805962801</v>
      </c>
      <c r="H334">
        <v>-8.6208878810186196</v>
      </c>
      <c r="I334">
        <v>-33.1456888785807</v>
      </c>
      <c r="J334">
        <v>-8.1935288976110296</v>
      </c>
      <c r="K334">
        <v>379.02279903012197</v>
      </c>
      <c r="L334">
        <v>394.50337363109497</v>
      </c>
      <c r="M334">
        <v>36.5454806822545</v>
      </c>
      <c r="N334">
        <v>0.68618377455301005</v>
      </c>
      <c r="O334">
        <v>73.3783783783784</v>
      </c>
      <c r="P334">
        <v>9.9735799207397502</v>
      </c>
      <c r="Q334">
        <v>2.4176773292553001E-2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136</v>
      </c>
      <c r="E335">
        <v>20173.740000000002</v>
      </c>
      <c r="F335">
        <v>143.46</v>
      </c>
      <c r="G335">
        <v>-13.7405134957577</v>
      </c>
      <c r="H335">
        <v>6.1328099161574201</v>
      </c>
      <c r="I335">
        <v>-0.94523826998136895</v>
      </c>
      <c r="J335">
        <v>-0.45440906738412301</v>
      </c>
      <c r="K335">
        <v>142.54107723832101</v>
      </c>
      <c r="L335">
        <v>136.27618719460099</v>
      </c>
      <c r="M335">
        <v>53.328059728626101</v>
      </c>
      <c r="N335">
        <v>0.219990793246503</v>
      </c>
      <c r="O335">
        <v>7.9394953297086097</v>
      </c>
      <c r="P335">
        <v>19.301455301455299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D336" t="s">
        <v>220</v>
      </c>
      <c r="E336">
        <v>20169.314232320001</v>
      </c>
      <c r="F336">
        <v>1241.5999999999999</v>
      </c>
      <c r="G336">
        <v>62.591324833784299</v>
      </c>
      <c r="H336">
        <v>-9.8323413797460208</v>
      </c>
      <c r="I336">
        <v>-1.9740398576415501</v>
      </c>
      <c r="J336">
        <v>-7.8438038672523698</v>
      </c>
      <c r="K336">
        <v>1295.98502627069</v>
      </c>
      <c r="L336">
        <v>1153.5619896150599</v>
      </c>
      <c r="M336">
        <v>45.534117766193603</v>
      </c>
      <c r="N336">
        <v>1.13215171560341</v>
      </c>
      <c r="O336">
        <v>16.7042525773196</v>
      </c>
      <c r="P336">
        <v>106.503118503118</v>
      </c>
      <c r="Q336">
        <v>0.15253309817602201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136</v>
      </c>
      <c r="E337">
        <v>20155.501969815999</v>
      </c>
      <c r="F337">
        <v>371.46</v>
      </c>
      <c r="G337">
        <v>-8.5193172290514401</v>
      </c>
      <c r="H337">
        <v>11.3588206745702</v>
      </c>
      <c r="I337">
        <v>-2.97524856199743</v>
      </c>
      <c r="J337">
        <v>-0.27496305877970201</v>
      </c>
      <c r="K337">
        <v>357.937252976237</v>
      </c>
      <c r="L337">
        <v>343.85615216404301</v>
      </c>
      <c r="M337">
        <v>42.778347382377802</v>
      </c>
      <c r="N337">
        <v>0.83882724486485905</v>
      </c>
      <c r="O337">
        <v>1.4214181876918099</v>
      </c>
      <c r="P337">
        <v>21.990147783251199</v>
      </c>
      <c r="Q337">
        <v>-0.10379904096142301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784</v>
      </c>
      <c r="E338">
        <v>19787.976554134999</v>
      </c>
      <c r="F338">
        <v>466.15</v>
      </c>
      <c r="G338">
        <v>18.6202196403949</v>
      </c>
      <c r="H338">
        <v>-2.9280978265264399</v>
      </c>
      <c r="I338">
        <v>6.2555861349350401</v>
      </c>
      <c r="J338">
        <v>-8.5893055652447199</v>
      </c>
      <c r="K338">
        <v>520.571380664814</v>
      </c>
      <c r="L338">
        <v>488.68195521133998</v>
      </c>
      <c r="M338">
        <v>35.337077884426797</v>
      </c>
      <c r="N338">
        <v>0.97143232503710097</v>
      </c>
      <c r="O338">
        <v>60.4848224820336</v>
      </c>
      <c r="P338">
        <v>55.124792013311101</v>
      </c>
      <c r="Q338">
        <v>0.23570756633402701</v>
      </c>
    </row>
    <row r="339" spans="1:17" x14ac:dyDescent="0.3">
      <c r="A339" t="s">
        <v>785</v>
      </c>
      <c r="B339" t="s">
        <v>786</v>
      </c>
      <c r="C339" t="str">
        <f>IFERROR(VLOOKUP(Table1[[#This Row],[Ticker]],[1]!Table1[[Symbol]:[Industry]],2,FALSE),"-")</f>
        <v>-</v>
      </c>
      <c r="D339" t="s">
        <v>533</v>
      </c>
      <c r="E339">
        <v>19779.149800065999</v>
      </c>
      <c r="F339">
        <v>163.97</v>
      </c>
      <c r="G339">
        <v>-38.803369273590199</v>
      </c>
      <c r="H339">
        <v>-9.1535181493587903</v>
      </c>
      <c r="I339">
        <v>-9.63152986889658</v>
      </c>
      <c r="J339">
        <v>-4.19734245957659</v>
      </c>
      <c r="K339">
        <v>179.338272428897</v>
      </c>
      <c r="L339">
        <v>175.657533938873</v>
      </c>
      <c r="M339">
        <v>26.830329116445601</v>
      </c>
      <c r="N339">
        <v>0.40521191532549899</v>
      </c>
      <c r="O339">
        <v>35.841922302860297</v>
      </c>
      <c r="P339">
        <v>15.268892794376001</v>
      </c>
      <c r="Q339">
        <v>-2.9015851472049999E-3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Row],[Ticker]],[1]!Table1[[Symbol]:[Industry]],2,FALSE),"-")</f>
        <v>-</v>
      </c>
      <c r="D340" t="s">
        <v>271</v>
      </c>
      <c r="E340">
        <v>19644.675414000001</v>
      </c>
      <c r="F340">
        <v>1785</v>
      </c>
      <c r="G340">
        <v>-16.115114648216501</v>
      </c>
      <c r="H340">
        <v>-0.71839432909782996</v>
      </c>
      <c r="I340">
        <v>-11.131575725323501</v>
      </c>
      <c r="J340">
        <v>-1.2124256204944199</v>
      </c>
      <c r="K340">
        <v>1875.9863269442401</v>
      </c>
      <c r="L340">
        <v>1861.62054629198</v>
      </c>
      <c r="M340">
        <v>44.156215378708403</v>
      </c>
      <c r="N340">
        <v>0.97294125634309503</v>
      </c>
      <c r="O340">
        <v>37.756302521008301</v>
      </c>
      <c r="P340">
        <v>13.5279526807861</v>
      </c>
      <c r="Q340">
        <v>4.7236813027022997E-2</v>
      </c>
    </row>
    <row r="341" spans="1:17" x14ac:dyDescent="0.3">
      <c r="A341" t="s">
        <v>789</v>
      </c>
      <c r="B341" t="s">
        <v>790</v>
      </c>
      <c r="C341" t="str">
        <f>IFERROR(VLOOKUP(Table1[[#This Row],[Ticker]],[1]!Table1[[Symbol]:[Industry]],2,FALSE),"-")</f>
        <v>-</v>
      </c>
      <c r="D341" t="s">
        <v>475</v>
      </c>
      <c r="E341">
        <v>19554.44816416</v>
      </c>
      <c r="F341">
        <v>1886.3</v>
      </c>
      <c r="G341">
        <v>-19.9144099138481</v>
      </c>
      <c r="H341">
        <v>-1.3367918193830699</v>
      </c>
      <c r="I341">
        <v>6.9303384017277203</v>
      </c>
      <c r="J341">
        <v>-3.0554700753416801</v>
      </c>
      <c r="K341">
        <v>1968.2905375184</v>
      </c>
      <c r="L341">
        <v>1878.4928979272299</v>
      </c>
      <c r="M341">
        <v>28.9912713794068</v>
      </c>
      <c r="N341">
        <v>0.91859268691403395</v>
      </c>
      <c r="O341">
        <v>23.522239304458399</v>
      </c>
      <c r="P341">
        <v>29.004240186021001</v>
      </c>
      <c r="Q341">
        <v>-4.7856087953973003E-2</v>
      </c>
    </row>
    <row r="342" spans="1:17" x14ac:dyDescent="0.3">
      <c r="A342" t="s">
        <v>791</v>
      </c>
      <c r="B342" t="s">
        <v>792</v>
      </c>
      <c r="C342" t="str">
        <f>IFERROR(VLOOKUP(Table1[[#This Row],[Ticker]],[1]!Table1[[Symbol]:[Industry]],2,FALSE),"-")</f>
        <v>-</v>
      </c>
      <c r="D342" t="s">
        <v>464</v>
      </c>
      <c r="E342">
        <v>19396.71125018</v>
      </c>
      <c r="F342">
        <v>304.7</v>
      </c>
      <c r="G342">
        <v>19.029607765688201</v>
      </c>
      <c r="H342">
        <v>-12.3810916412223</v>
      </c>
      <c r="I342">
        <v>0.89498752272081605</v>
      </c>
      <c r="J342">
        <v>-12.0161192527538</v>
      </c>
      <c r="K342">
        <v>340.12290928000601</v>
      </c>
      <c r="L342">
        <v>289.09023603071898</v>
      </c>
      <c r="M342">
        <v>19.5068868119751</v>
      </c>
      <c r="N342">
        <v>0.73718654450964505</v>
      </c>
      <c r="O342">
        <v>25.9763702001969</v>
      </c>
      <c r="P342">
        <v>60.3895249374917</v>
      </c>
      <c r="Q342">
        <v>0.17048065661758</v>
      </c>
    </row>
    <row r="343" spans="1:17" x14ac:dyDescent="0.3">
      <c r="A343" t="s">
        <v>793</v>
      </c>
      <c r="B343" t="s">
        <v>794</v>
      </c>
      <c r="C343" t="str">
        <f>IFERROR(VLOOKUP(Table1[[#This Row],[Ticker]],[1]!Table1[[Symbol]:[Industry]],2,FALSE),"-")</f>
        <v>-</v>
      </c>
      <c r="D343" t="s">
        <v>136</v>
      </c>
      <c r="E343">
        <v>19367.993647439998</v>
      </c>
      <c r="F343">
        <v>1378.4</v>
      </c>
      <c r="G343">
        <v>115.48956260695699</v>
      </c>
      <c r="H343">
        <v>-7.8671100586415204</v>
      </c>
      <c r="I343">
        <v>1.21817851895734</v>
      </c>
      <c r="J343">
        <v>-7.4734828525712</v>
      </c>
      <c r="K343">
        <v>1478.76153345173</v>
      </c>
      <c r="L343">
        <v>1291.1856939229799</v>
      </c>
      <c r="M343">
        <v>21.558736521867399</v>
      </c>
      <c r="N343">
        <v>0.58398549735336902</v>
      </c>
      <c r="O343">
        <v>19.4863609982588</v>
      </c>
      <c r="P343">
        <v>146.583184257602</v>
      </c>
    </row>
    <row r="344" spans="1:17" hidden="1" x14ac:dyDescent="0.3">
      <c r="A344" t="s">
        <v>795</v>
      </c>
      <c r="B344" t="s">
        <v>796</v>
      </c>
      <c r="C344" t="str">
        <f>IFERROR(VLOOKUP(Table1[[#This Row],[Ticker]],[1]!Table1[[Symbol]:[Industry]],2,FALSE),"-")</f>
        <v>-</v>
      </c>
      <c r="D344" t="s">
        <v>54</v>
      </c>
      <c r="E344">
        <v>19360.1969556</v>
      </c>
      <c r="F344">
        <v>450.4</v>
      </c>
      <c r="G344">
        <v>8.2592517042128808</v>
      </c>
      <c r="H344">
        <v>-4.42768802738295</v>
      </c>
      <c r="I344">
        <v>28.659804573515899</v>
      </c>
      <c r="J344">
        <v>-1.55406931831813</v>
      </c>
      <c r="K344">
        <v>436.17297627784501</v>
      </c>
      <c r="M344">
        <v>62.457970228075098</v>
      </c>
      <c r="N344">
        <v>0.61538020892182099</v>
      </c>
      <c r="O344">
        <v>14.7424511545293</v>
      </c>
      <c r="P344">
        <v>54.246575342465697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Row],[Ticker]],[1]!Table1[[Symbol]:[Industry]],2,FALSE),"-")</f>
        <v>-</v>
      </c>
      <c r="D345" t="s">
        <v>799</v>
      </c>
      <c r="E345">
        <v>19258.408945349998</v>
      </c>
      <c r="F345">
        <v>1209.1500000000001</v>
      </c>
      <c r="G345">
        <v>-33.319698335185898</v>
      </c>
      <c r="H345">
        <v>-8.4296227727283206</v>
      </c>
      <c r="I345">
        <v>-7.9121058369126702</v>
      </c>
      <c r="J345">
        <v>-8.0247786737629401</v>
      </c>
      <c r="K345">
        <v>1382.7772353048699</v>
      </c>
      <c r="L345">
        <v>1349.9073898750401</v>
      </c>
      <c r="M345">
        <v>19.614967842455101</v>
      </c>
      <c r="N345">
        <v>0.87220435655789896</v>
      </c>
      <c r="O345">
        <v>30.562792043997799</v>
      </c>
      <c r="P345">
        <v>8.8980951952087395</v>
      </c>
      <c r="Q345">
        <v>-3.0313973627879999E-2</v>
      </c>
    </row>
    <row r="346" spans="1:17" hidden="1" x14ac:dyDescent="0.3">
      <c r="A346" t="s">
        <v>800</v>
      </c>
      <c r="B346" t="s">
        <v>801</v>
      </c>
      <c r="C346" t="str">
        <f>IFERROR(VLOOKUP(Table1[[#This Row],[Ticker]],[1]!Table1[[Symbol]:[Industry]],2,FALSE),"-")</f>
        <v>-</v>
      </c>
      <c r="D346" t="s">
        <v>802</v>
      </c>
      <c r="E346" t="s">
        <v>256</v>
      </c>
      <c r="F346">
        <v>19162.503475500002</v>
      </c>
      <c r="G346">
        <v>2746.45</v>
      </c>
      <c r="H346">
        <v>64.618604953397096</v>
      </c>
      <c r="I346">
        <v>0.64960986196853199</v>
      </c>
      <c r="J346">
        <v>66.0706037709665</v>
      </c>
      <c r="K346">
        <v>-4.1630199328915403</v>
      </c>
      <c r="L346">
        <v>2602.3492648953302</v>
      </c>
      <c r="M346">
        <v>2084.1787452827698</v>
      </c>
      <c r="N346">
        <v>54.558283532488403</v>
      </c>
      <c r="O346">
        <v>1.0235402930687201</v>
      </c>
      <c r="P346">
        <v>8.3216515865936103</v>
      </c>
      <c r="Q346">
        <v>118.093385214007</v>
      </c>
    </row>
    <row r="347" spans="1:17" x14ac:dyDescent="0.3">
      <c r="A347" t="s">
        <v>803</v>
      </c>
      <c r="B347" t="s">
        <v>804</v>
      </c>
      <c r="C347" t="str">
        <f>IFERROR(VLOOKUP(Table1[[#This Row],[Ticker]],[1]!Table1[[Symbol]:[Industry]],2,FALSE),"-")</f>
        <v>-</v>
      </c>
      <c r="D347" t="s">
        <v>48</v>
      </c>
      <c r="E347">
        <v>19117.86283717</v>
      </c>
      <c r="F347">
        <v>203.27</v>
      </c>
      <c r="G347">
        <v>18.206000373833</v>
      </c>
      <c r="H347">
        <v>-4.7334622897749004</v>
      </c>
      <c r="I347">
        <v>-28.339172926119399</v>
      </c>
      <c r="J347">
        <v>-5.4123068779820196</v>
      </c>
      <c r="K347">
        <v>230.353240671393</v>
      </c>
      <c r="L347">
        <v>230.29403038077399</v>
      </c>
      <c r="M347">
        <v>39.893579494035897</v>
      </c>
      <c r="N347">
        <v>0.81580442148427301</v>
      </c>
      <c r="O347">
        <v>72.971909283219304</v>
      </c>
      <c r="P347">
        <v>48.6978785662033</v>
      </c>
      <c r="Q347">
        <v>0.14678198156169101</v>
      </c>
    </row>
    <row r="348" spans="1:17" x14ac:dyDescent="0.3">
      <c r="A348" t="s">
        <v>805</v>
      </c>
      <c r="B348" t="s">
        <v>806</v>
      </c>
      <c r="C348" t="str">
        <f>IFERROR(VLOOKUP(Table1[[#This Row],[Ticker]],[1]!Table1[[Symbol]:[Industry]],2,FALSE),"-")</f>
        <v>-</v>
      </c>
      <c r="D348" t="s">
        <v>117</v>
      </c>
      <c r="E348">
        <v>19087.477704839999</v>
      </c>
      <c r="F348">
        <v>727.8</v>
      </c>
      <c r="G348">
        <v>47.046910421639502</v>
      </c>
      <c r="H348">
        <v>2.7622244133195899</v>
      </c>
      <c r="I348">
        <v>19.552957636984999</v>
      </c>
      <c r="J348">
        <v>0.56131137639735296</v>
      </c>
      <c r="K348">
        <v>697.92107430272995</v>
      </c>
      <c r="L348">
        <v>608.530077882407</v>
      </c>
      <c r="M348">
        <v>57.738194035191</v>
      </c>
      <c r="N348">
        <v>0.56446365394804199</v>
      </c>
      <c r="O348">
        <v>9.1989557570761207</v>
      </c>
      <c r="P348">
        <v>79.239009974141098</v>
      </c>
      <c r="Q348">
        <v>0.17439572983888599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Row],[Ticker]],[1]!Table1[[Symbol]:[Industry]],2,FALSE),"-")</f>
        <v>-</v>
      </c>
      <c r="D349" t="s">
        <v>51</v>
      </c>
      <c r="E349">
        <v>19045.3799382</v>
      </c>
      <c r="F349">
        <v>1820.5</v>
      </c>
      <c r="G349">
        <v>26.416816685457398</v>
      </c>
      <c r="H349">
        <v>-3.4641954822427201</v>
      </c>
      <c r="I349">
        <v>2.2503522123008701</v>
      </c>
      <c r="J349">
        <v>-6.3665898924886903</v>
      </c>
      <c r="K349">
        <v>1888.0095762323299</v>
      </c>
      <c r="L349">
        <v>1632.4050415930801</v>
      </c>
      <c r="M349">
        <v>34.3905474415714</v>
      </c>
      <c r="N349">
        <v>0.41622361536949198</v>
      </c>
      <c r="O349">
        <v>46.3334248832738</v>
      </c>
      <c r="P349">
        <v>61.743147794411598</v>
      </c>
    </row>
    <row r="350" spans="1:17" x14ac:dyDescent="0.3">
      <c r="A350" t="s">
        <v>809</v>
      </c>
      <c r="B350" t="s">
        <v>810</v>
      </c>
      <c r="C350" t="str">
        <f>IFERROR(VLOOKUP(Table1[[#This Row],[Ticker]],[1]!Table1[[Symbol]:[Industry]],2,FALSE),"-")</f>
        <v>-</v>
      </c>
      <c r="D350" t="s">
        <v>264</v>
      </c>
      <c r="E350">
        <v>18814.771176260001</v>
      </c>
      <c r="F350">
        <v>594.70000000000005</v>
      </c>
      <c r="G350">
        <v>-9.7982238315084995</v>
      </c>
      <c r="H350">
        <v>-5.1436067597312798</v>
      </c>
      <c r="I350">
        <v>-16.827250310777799</v>
      </c>
      <c r="J350">
        <v>-8.6141785652565606</v>
      </c>
      <c r="K350">
        <v>666.11641303626004</v>
      </c>
      <c r="L350">
        <v>642.69082770503405</v>
      </c>
      <c r="M350">
        <v>19.316781362895</v>
      </c>
      <c r="N350">
        <v>0.333294998259277</v>
      </c>
      <c r="O350">
        <v>34.345047923322603</v>
      </c>
      <c r="P350">
        <v>23.8958333333333</v>
      </c>
      <c r="Q350">
        <v>0.10595903056014</v>
      </c>
    </row>
    <row r="351" spans="1:17" x14ac:dyDescent="0.3">
      <c r="A351" t="s">
        <v>811</v>
      </c>
      <c r="B351" t="s">
        <v>812</v>
      </c>
      <c r="C351" t="str">
        <f>IFERROR(VLOOKUP(Table1[[#This Row],[Ticker]],[1]!Table1[[Symbol]:[Industry]],2,FALSE),"-")</f>
        <v>-</v>
      </c>
      <c r="D351" t="s">
        <v>813</v>
      </c>
      <c r="E351">
        <v>18681.41586415</v>
      </c>
      <c r="F351">
        <v>840.85</v>
      </c>
      <c r="G351">
        <v>8.9066728669583402</v>
      </c>
      <c r="H351">
        <v>2.7998523147415901</v>
      </c>
      <c r="I351">
        <v>23.679829141259201</v>
      </c>
      <c r="J351">
        <v>-5.3369951288656097</v>
      </c>
      <c r="K351">
        <v>840.07490562762905</v>
      </c>
      <c r="L351">
        <v>749.31477876664997</v>
      </c>
      <c r="M351">
        <v>29.5768855433931</v>
      </c>
      <c r="N351">
        <v>0.35000043919498702</v>
      </c>
      <c r="O351">
        <v>11.197003032645499</v>
      </c>
      <c r="P351">
        <v>38.983471074380098</v>
      </c>
      <c r="Q351">
        <v>1.6266028489496001E-2</v>
      </c>
    </row>
    <row r="352" spans="1:17" x14ac:dyDescent="0.3">
      <c r="A352" t="s">
        <v>814</v>
      </c>
      <c r="B352" t="s">
        <v>815</v>
      </c>
      <c r="C352" t="str">
        <f>IFERROR(VLOOKUP(Table1[[#This Row],[Ticker]],[1]!Table1[[Symbol]:[Industry]],2,FALSE),"-")</f>
        <v>-</v>
      </c>
      <c r="D352" t="s">
        <v>475</v>
      </c>
      <c r="E352">
        <v>18664.30358625</v>
      </c>
      <c r="F352">
        <v>514.85</v>
      </c>
      <c r="G352">
        <v>-15.868714788789401</v>
      </c>
      <c r="H352">
        <v>-5.8935575666534898</v>
      </c>
      <c r="I352">
        <v>-39.896954545518597</v>
      </c>
      <c r="J352">
        <v>0.13910006040492601</v>
      </c>
      <c r="K352">
        <v>566.55980836763001</v>
      </c>
      <c r="L352">
        <v>617.11459450799498</v>
      </c>
      <c r="M352">
        <v>48.568536487516198</v>
      </c>
      <c r="N352">
        <v>0.58185980414532101</v>
      </c>
      <c r="O352">
        <v>49.4124502282218</v>
      </c>
      <c r="P352">
        <v>15.437219730941599</v>
      </c>
      <c r="Q352">
        <v>-0.10649931532852799</v>
      </c>
    </row>
    <row r="353" spans="1:17" x14ac:dyDescent="0.3">
      <c r="A353" t="s">
        <v>816</v>
      </c>
      <c r="B353" t="s">
        <v>817</v>
      </c>
      <c r="C353" t="str">
        <f>IFERROR(VLOOKUP(Table1[[#This Row],[Ticker]],[1]!Table1[[Symbol]:[Industry]],2,FALSE),"-")</f>
        <v>-</v>
      </c>
      <c r="D353" t="s">
        <v>240</v>
      </c>
      <c r="E353">
        <v>18569.915588155</v>
      </c>
      <c r="F353">
        <v>426.85</v>
      </c>
      <c r="G353">
        <v>12.3978933769782</v>
      </c>
      <c r="H353">
        <v>-0.179291186885294</v>
      </c>
      <c r="I353">
        <v>15.242884368202001</v>
      </c>
      <c r="J353">
        <v>-3.3083752493824998</v>
      </c>
      <c r="K353">
        <v>442.50081872532297</v>
      </c>
      <c r="L353">
        <v>401.21814078047203</v>
      </c>
      <c r="M353">
        <v>48.446544449827798</v>
      </c>
      <c r="N353">
        <v>0.47967786867766099</v>
      </c>
      <c r="O353">
        <v>35.281714888133997</v>
      </c>
      <c r="P353">
        <v>50.777110561638899</v>
      </c>
      <c r="Q353">
        <v>5.2790418348514001E-2</v>
      </c>
    </row>
    <row r="354" spans="1:17" x14ac:dyDescent="0.3">
      <c r="A354" t="s">
        <v>818</v>
      </c>
      <c r="B354" t="s">
        <v>819</v>
      </c>
      <c r="C354" t="str">
        <f>IFERROR(VLOOKUP(Table1[[#This Row],[Ticker]],[1]!Table1[[Symbol]:[Industry]],2,FALSE),"-")</f>
        <v>-</v>
      </c>
      <c r="D354" t="s">
        <v>40</v>
      </c>
      <c r="E354">
        <v>18555.052781319999</v>
      </c>
      <c r="F354">
        <v>505.3</v>
      </c>
      <c r="G354">
        <v>9.3807003783202294</v>
      </c>
      <c r="H354">
        <v>-4.3416574691710599</v>
      </c>
      <c r="I354">
        <v>9.2268973362665392</v>
      </c>
      <c r="J354">
        <v>-6.54229105123928</v>
      </c>
      <c r="K354">
        <v>523.89646315584196</v>
      </c>
      <c r="L354">
        <v>479.07302135568</v>
      </c>
      <c r="M354">
        <v>47.140207770312699</v>
      </c>
      <c r="N354">
        <v>1.6948711267024601</v>
      </c>
      <c r="O354">
        <v>17.9200474965367</v>
      </c>
      <c r="P354">
        <v>42.338028169014002</v>
      </c>
      <c r="Q354">
        <v>0.14355737805100799</v>
      </c>
    </row>
    <row r="355" spans="1:17" x14ac:dyDescent="0.3">
      <c r="A355" t="s">
        <v>820</v>
      </c>
      <c r="B355" t="s">
        <v>821</v>
      </c>
      <c r="C355" t="str">
        <f>IFERROR(VLOOKUP(Table1[[#This Row],[Ticker]],[1]!Table1[[Symbol]:[Industry]],2,FALSE),"-")</f>
        <v>-</v>
      </c>
      <c r="D355" t="s">
        <v>569</v>
      </c>
      <c r="E355">
        <v>18552.307245225002</v>
      </c>
      <c r="F355">
        <v>1213.05</v>
      </c>
      <c r="G355">
        <v>3.2137580924340998</v>
      </c>
      <c r="H355">
        <v>-9.0884849423656799</v>
      </c>
      <c r="I355">
        <v>9.1443384321458705</v>
      </c>
      <c r="J355">
        <v>-5.5071034309056701</v>
      </c>
      <c r="K355">
        <v>1361.6709167281399</v>
      </c>
      <c r="L355">
        <v>1283.7587709289401</v>
      </c>
      <c r="M355">
        <v>29.471557688623001</v>
      </c>
      <c r="N355">
        <v>0.64492822933412597</v>
      </c>
      <c r="O355">
        <v>40.142615720704001</v>
      </c>
      <c r="P355">
        <v>45.9308270676691</v>
      </c>
      <c r="Q355">
        <v>0.10571220215391799</v>
      </c>
    </row>
    <row r="356" spans="1:17" hidden="1" x14ac:dyDescent="0.3">
      <c r="A356" t="s">
        <v>822</v>
      </c>
      <c r="B356" t="s">
        <v>823</v>
      </c>
      <c r="C356" t="str">
        <f>IFERROR(VLOOKUP(Table1[[#This Row],[Ticker]],[1]!Table1[[Symbol]:[Industry]],2,FALSE),"-")</f>
        <v>-</v>
      </c>
      <c r="D356" t="s">
        <v>603</v>
      </c>
      <c r="E356">
        <v>18452.572687250002</v>
      </c>
      <c r="F356">
        <v>741.25</v>
      </c>
      <c r="G356">
        <v>-45.218371840331997</v>
      </c>
      <c r="H356">
        <v>-2.03408679421754</v>
      </c>
      <c r="I356">
        <v>-18.987112895138001</v>
      </c>
      <c r="J356">
        <v>-5.1760122739738801</v>
      </c>
      <c r="K356">
        <v>796.63234186058605</v>
      </c>
      <c r="L356">
        <v>829.42535128624195</v>
      </c>
      <c r="M356">
        <v>18.3478003426752</v>
      </c>
      <c r="N356">
        <v>0.76282207253052003</v>
      </c>
      <c r="O356">
        <v>29.3760539629005</v>
      </c>
      <c r="P356">
        <v>1.0428026172300799</v>
      </c>
      <c r="Q356">
        <v>-0.21265896956736899</v>
      </c>
    </row>
    <row r="357" spans="1:17" x14ac:dyDescent="0.3">
      <c r="A357" t="s">
        <v>824</v>
      </c>
      <c r="B357" t="s">
        <v>825</v>
      </c>
      <c r="C357" t="str">
        <f>IFERROR(VLOOKUP(Table1[[#This Row],[Ticker]],[1]!Table1[[Symbol]:[Industry]],2,FALSE),"-")</f>
        <v>-</v>
      </c>
      <c r="D357" t="s">
        <v>422</v>
      </c>
      <c r="E357">
        <v>18452.041538335001</v>
      </c>
      <c r="F357">
        <v>460.55</v>
      </c>
      <c r="G357">
        <v>35.036076580905998</v>
      </c>
      <c r="H357">
        <v>-8.9615324769823594</v>
      </c>
      <c r="I357">
        <v>-0.119924429908239</v>
      </c>
      <c r="J357">
        <v>-8.2672067922330399</v>
      </c>
      <c r="K357">
        <v>494.10927057450698</v>
      </c>
      <c r="L357">
        <v>445.28730929058702</v>
      </c>
      <c r="M357">
        <v>35.3355012240444</v>
      </c>
      <c r="N357">
        <v>0.51024244607402403</v>
      </c>
      <c r="O357">
        <v>24.709586364129802</v>
      </c>
      <c r="P357">
        <v>66.023792357606297</v>
      </c>
      <c r="Q357">
        <v>1.9786788390793002E-2</v>
      </c>
    </row>
    <row r="358" spans="1:17" x14ac:dyDescent="0.3">
      <c r="A358" t="s">
        <v>826</v>
      </c>
      <c r="B358" t="s">
        <v>827</v>
      </c>
      <c r="C358" t="str">
        <f>IFERROR(VLOOKUP(Table1[[#This Row],[Ticker]],[1]!Table1[[Symbol]:[Industry]],2,FALSE),"-")</f>
        <v>-</v>
      </c>
      <c r="D358" t="s">
        <v>117</v>
      </c>
      <c r="E358">
        <v>18405.58485168</v>
      </c>
      <c r="F358">
        <v>1008.8</v>
      </c>
      <c r="G358">
        <v>47.035806781703201</v>
      </c>
      <c r="H358">
        <v>-1.19930169006142</v>
      </c>
      <c r="I358">
        <v>-13.2809504619729</v>
      </c>
      <c r="J358">
        <v>-8.3857868174231296</v>
      </c>
      <c r="K358">
        <v>1044.06499411512</v>
      </c>
      <c r="L358">
        <v>916.50816004396995</v>
      </c>
      <c r="M358">
        <v>35.066437952043103</v>
      </c>
      <c r="N358">
        <v>0.88126292569635001</v>
      </c>
      <c r="O358">
        <v>30.253766851704999</v>
      </c>
      <c r="P358">
        <v>90.501369086960594</v>
      </c>
      <c r="Q358">
        <v>0.23528351552760199</v>
      </c>
    </row>
    <row r="359" spans="1:17" x14ac:dyDescent="0.3">
      <c r="A359" t="s">
        <v>828</v>
      </c>
      <c r="B359" t="s">
        <v>829</v>
      </c>
      <c r="C359" t="str">
        <f>IFERROR(VLOOKUP(Table1[[#This Row],[Ticker]],[1]!Table1[[Symbol]:[Industry]],2,FALSE),"-")</f>
        <v>-</v>
      </c>
      <c r="D359" t="s">
        <v>197</v>
      </c>
      <c r="E359">
        <v>18399.075284499999</v>
      </c>
      <c r="F359">
        <v>485</v>
      </c>
      <c r="G359">
        <v>-25.905613247771001</v>
      </c>
      <c r="H359">
        <v>-4.1985760124454901</v>
      </c>
      <c r="I359">
        <v>-8.2278495329153305</v>
      </c>
      <c r="J359">
        <v>-7.4533137095212503</v>
      </c>
      <c r="K359">
        <v>543.25327307824</v>
      </c>
      <c r="L359">
        <v>528.62232148456997</v>
      </c>
      <c r="M359">
        <v>18.702160029302199</v>
      </c>
      <c r="N359">
        <v>0.66989590043266201</v>
      </c>
      <c r="O359">
        <v>28.329896907216501</v>
      </c>
      <c r="P359">
        <v>19.223205506391299</v>
      </c>
      <c r="Q359">
        <v>5.9087629312477997E-2</v>
      </c>
    </row>
    <row r="360" spans="1:17" x14ac:dyDescent="0.3">
      <c r="A360" t="s">
        <v>830</v>
      </c>
      <c r="B360" t="s">
        <v>831</v>
      </c>
      <c r="C360" t="str">
        <f>IFERROR(VLOOKUP(Table1[[#This Row],[Ticker]],[1]!Table1[[Symbol]:[Industry]],2,FALSE),"-")</f>
        <v>-</v>
      </c>
      <c r="D360" t="s">
        <v>48</v>
      </c>
      <c r="E360">
        <v>18373.930397820001</v>
      </c>
      <c r="F360">
        <v>292.64999999999998</v>
      </c>
      <c r="G360">
        <v>74.072500271474695</v>
      </c>
      <c r="H360">
        <v>0.88527501963969002</v>
      </c>
      <c r="I360">
        <v>10.9105162178307</v>
      </c>
      <c r="J360">
        <v>-5.7275888247808799</v>
      </c>
      <c r="K360">
        <v>305.052809198734</v>
      </c>
      <c r="L360">
        <v>276.02446882413301</v>
      </c>
      <c r="M360">
        <v>47.5578407170552</v>
      </c>
      <c r="N360">
        <v>0.654905472219517</v>
      </c>
      <c r="O360">
        <v>24.551512045105</v>
      </c>
      <c r="P360">
        <v>108.217716115261</v>
      </c>
      <c r="Q360">
        <v>0.16569299333274201</v>
      </c>
    </row>
    <row r="361" spans="1:17" x14ac:dyDescent="0.3">
      <c r="A361" t="s">
        <v>832</v>
      </c>
      <c r="B361" t="s">
        <v>833</v>
      </c>
      <c r="C361" t="str">
        <f>IFERROR(VLOOKUP(Table1[[#This Row],[Ticker]],[1]!Table1[[Symbol]:[Industry]],2,FALSE),"-")</f>
        <v>-</v>
      </c>
      <c r="D361" t="s">
        <v>51</v>
      </c>
      <c r="E361">
        <v>18350</v>
      </c>
      <c r="F361">
        <v>7340</v>
      </c>
      <c r="G361">
        <v>26.7869704438104</v>
      </c>
      <c r="H361">
        <v>5.2857288872379797</v>
      </c>
      <c r="I361">
        <v>24.086261761910201</v>
      </c>
      <c r="J361">
        <v>-4.6130558485739899</v>
      </c>
      <c r="K361">
        <v>7198.8229313851998</v>
      </c>
      <c r="L361">
        <v>6308.0955723915204</v>
      </c>
      <c r="M361">
        <v>49.448379274916697</v>
      </c>
      <c r="N361">
        <v>0.224458878066472</v>
      </c>
      <c r="O361">
        <v>10.885558583106199</v>
      </c>
      <c r="P361">
        <v>62.749445676274902</v>
      </c>
      <c r="Q361">
        <v>0.11178402717851101</v>
      </c>
    </row>
    <row r="362" spans="1:17" x14ac:dyDescent="0.3">
      <c r="A362" t="s">
        <v>834</v>
      </c>
      <c r="B362" t="s">
        <v>835</v>
      </c>
      <c r="C362" t="str">
        <f>IFERROR(VLOOKUP(Table1[[#This Row],[Ticker]],[1]!Table1[[Symbol]:[Industry]],2,FALSE),"-")</f>
        <v>-</v>
      </c>
      <c r="D362" t="s">
        <v>449</v>
      </c>
      <c r="E362">
        <v>18282.491786670002</v>
      </c>
      <c r="F362">
        <v>7705.05</v>
      </c>
      <c r="G362">
        <v>-8.0272343322805604</v>
      </c>
      <c r="H362">
        <v>0.94221156159888797</v>
      </c>
      <c r="I362">
        <v>14.801351627532201</v>
      </c>
      <c r="J362">
        <v>-7.8542434024414698</v>
      </c>
      <c r="K362">
        <v>8176.8494612570003</v>
      </c>
      <c r="L362">
        <v>7606.19241452606</v>
      </c>
      <c r="M362">
        <v>27.726629929257999</v>
      </c>
      <c r="N362">
        <v>0.43757374720700798</v>
      </c>
      <c r="O362">
        <v>23.149103510035602</v>
      </c>
      <c r="P362">
        <v>40.433966390843104</v>
      </c>
      <c r="Q362">
        <v>-1.4006982809994E-2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Row],[Ticker]],[1]!Table1[[Symbol]:[Industry]],2,FALSE),"-")</f>
        <v>-</v>
      </c>
      <c r="D363" t="s">
        <v>261</v>
      </c>
      <c r="E363">
        <v>18138.41949163</v>
      </c>
      <c r="F363">
        <v>831.1</v>
      </c>
      <c r="G363">
        <v>22.696862436305501</v>
      </c>
      <c r="H363">
        <v>-3.7412014221570297E-2</v>
      </c>
      <c r="I363">
        <v>-12.6831124274464</v>
      </c>
      <c r="J363">
        <v>-3.4126447514878602</v>
      </c>
      <c r="K363">
        <v>857.12991910419998</v>
      </c>
      <c r="L363">
        <v>794.26344296719901</v>
      </c>
      <c r="M363">
        <v>31.949364374590001</v>
      </c>
      <c r="N363">
        <v>1.76607534084122</v>
      </c>
      <c r="O363">
        <v>15.268920707495999</v>
      </c>
      <c r="P363">
        <v>54.810468473502802</v>
      </c>
      <c r="Q363">
        <v>0.15979613082085101</v>
      </c>
    </row>
    <row r="364" spans="1:17" x14ac:dyDescent="0.3">
      <c r="A364" t="s">
        <v>838</v>
      </c>
      <c r="B364" t="s">
        <v>839</v>
      </c>
      <c r="C364" t="str">
        <f>IFERROR(VLOOKUP(Table1[[#This Row],[Ticker]],[1]!Table1[[Symbol]:[Industry]],2,FALSE),"-")</f>
        <v>-</v>
      </c>
      <c r="D364" t="s">
        <v>539</v>
      </c>
      <c r="E364">
        <v>17992.6610148</v>
      </c>
      <c r="F364">
        <v>423.9</v>
      </c>
      <c r="G364">
        <v>-55.823354722608997</v>
      </c>
      <c r="H364">
        <v>-8.0865036178207994</v>
      </c>
      <c r="I364">
        <v>-5.3017167413670698</v>
      </c>
      <c r="J364">
        <v>-6.6467386946327096</v>
      </c>
      <c r="K364">
        <v>455.73083498351201</v>
      </c>
      <c r="L364">
        <v>471.06656737996701</v>
      </c>
      <c r="M364">
        <v>43.417374546960303</v>
      </c>
      <c r="N364">
        <v>0.73756615442426499</v>
      </c>
      <c r="O364">
        <v>54.604417279098101</v>
      </c>
      <c r="P364">
        <v>39.312475351649802</v>
      </c>
      <c r="Q364">
        <v>2.3487302382177999E-2</v>
      </c>
    </row>
    <row r="365" spans="1:17" x14ac:dyDescent="0.3">
      <c r="A365" t="s">
        <v>840</v>
      </c>
      <c r="B365" t="s">
        <v>841</v>
      </c>
      <c r="C365" t="str">
        <f>IFERROR(VLOOKUP(Table1[[#This Row],[Ticker]],[1]!Table1[[Symbol]:[Industry]],2,FALSE),"-")</f>
        <v>-</v>
      </c>
      <c r="D365" t="s">
        <v>197</v>
      </c>
      <c r="E365">
        <v>17928.473750000001</v>
      </c>
      <c r="F365">
        <v>1516.15</v>
      </c>
      <c r="G365">
        <v>-5.6186461329004898</v>
      </c>
      <c r="H365">
        <v>-10.8766976576571</v>
      </c>
      <c r="I365">
        <v>-28.569281116184399</v>
      </c>
      <c r="J365">
        <v>-14.0315989094283</v>
      </c>
      <c r="K365">
        <v>1798.8312954446501</v>
      </c>
      <c r="L365">
        <v>1805.7943600972701</v>
      </c>
      <c r="M365">
        <v>17.388367076975701</v>
      </c>
      <c r="N365">
        <v>0.77542928913507703</v>
      </c>
      <c r="O365">
        <v>60.165550901955498</v>
      </c>
      <c r="P365">
        <v>28.973671898260399</v>
      </c>
      <c r="Q365">
        <v>0.17713823956007499</v>
      </c>
    </row>
    <row r="366" spans="1:17" x14ac:dyDescent="0.3">
      <c r="A366" t="s">
        <v>842</v>
      </c>
      <c r="B366" t="s">
        <v>843</v>
      </c>
      <c r="C366" t="str">
        <f>IFERROR(VLOOKUP(Table1[[#This Row],[Ticker]],[1]!Table1[[Symbol]:[Industry]],2,FALSE),"-")</f>
        <v>-</v>
      </c>
      <c r="D366" t="s">
        <v>40</v>
      </c>
      <c r="E366">
        <v>17913.776257400001</v>
      </c>
      <c r="F366">
        <v>811</v>
      </c>
      <c r="G366">
        <v>-26.015659192654098</v>
      </c>
      <c r="H366">
        <v>0.43114296056454099</v>
      </c>
      <c r="I366">
        <v>-20.7077180178233</v>
      </c>
      <c r="J366">
        <v>-4.9846520045236202</v>
      </c>
      <c r="K366">
        <v>879.01331733609902</v>
      </c>
      <c r="L366">
        <v>866.06333637643604</v>
      </c>
      <c r="M366">
        <v>17.156836153469101</v>
      </c>
      <c r="N366">
        <v>0.59130921929660796</v>
      </c>
      <c r="O366">
        <v>26.387176325523999</v>
      </c>
      <c r="P366">
        <v>14.0326209223846</v>
      </c>
    </row>
    <row r="367" spans="1:17" x14ac:dyDescent="0.3">
      <c r="A367" t="s">
        <v>844</v>
      </c>
      <c r="B367" t="s">
        <v>845</v>
      </c>
      <c r="C367" t="str">
        <f>IFERROR(VLOOKUP(Table1[[#This Row],[Ticker]],[1]!Table1[[Symbol]:[Industry]],2,FALSE),"-")</f>
        <v>-</v>
      </c>
      <c r="D367" t="s">
        <v>51</v>
      </c>
      <c r="E367">
        <v>17868.378858634998</v>
      </c>
      <c r="F367">
        <v>13927.15</v>
      </c>
      <c r="G367">
        <v>233.34238967867401</v>
      </c>
      <c r="H367">
        <v>17.4788764747234</v>
      </c>
      <c r="I367">
        <v>85.430798670415598</v>
      </c>
      <c r="J367">
        <v>1.94241004659648</v>
      </c>
      <c r="K367">
        <v>12672.349555877399</v>
      </c>
      <c r="L367">
        <v>9210.5090736962902</v>
      </c>
      <c r="M367">
        <v>52.473128886869901</v>
      </c>
      <c r="N367">
        <v>0.96995449299418501</v>
      </c>
      <c r="O367">
        <v>18.652775334508501</v>
      </c>
      <c r="P367">
        <v>269.17072006997898</v>
      </c>
      <c r="Q367">
        <v>0.188935571268949</v>
      </c>
    </row>
    <row r="368" spans="1:17" x14ac:dyDescent="0.3">
      <c r="A368" t="s">
        <v>846</v>
      </c>
      <c r="B368" t="s">
        <v>847</v>
      </c>
      <c r="C368" t="str">
        <f>IFERROR(VLOOKUP(Table1[[#This Row],[Ticker]],[1]!Table1[[Symbol]:[Industry]],2,FALSE),"-")</f>
        <v>-</v>
      </c>
      <c r="D368" t="s">
        <v>117</v>
      </c>
      <c r="E368">
        <v>17868.26258988</v>
      </c>
      <c r="F368">
        <v>11935.1</v>
      </c>
      <c r="G368">
        <v>109.943400743783</v>
      </c>
      <c r="H368">
        <v>-9.3428007465966392</v>
      </c>
      <c r="I368">
        <v>44.5181612629491</v>
      </c>
      <c r="J368">
        <v>-10.364425170615201</v>
      </c>
      <c r="K368">
        <v>13258.2494166545</v>
      </c>
      <c r="L368">
        <v>11095.2739983303</v>
      </c>
      <c r="M368">
        <v>26.693656069651801</v>
      </c>
      <c r="N368">
        <v>1.13295227798089</v>
      </c>
      <c r="O368">
        <v>31.5623664652998</v>
      </c>
      <c r="P368">
        <v>167.04330607359</v>
      </c>
    </row>
    <row r="369" spans="1:17" x14ac:dyDescent="0.3">
      <c r="A369" t="s">
        <v>848</v>
      </c>
      <c r="B369" t="s">
        <v>849</v>
      </c>
      <c r="C369" t="str">
        <f>IFERROR(VLOOKUP(Table1[[#This Row],[Ticker]],[1]!Table1[[Symbol]:[Industry]],2,FALSE),"-")</f>
        <v>-</v>
      </c>
      <c r="D369" t="s">
        <v>464</v>
      </c>
      <c r="E369">
        <v>17853.814006875</v>
      </c>
      <c r="F369">
        <v>288.75</v>
      </c>
      <c r="G369">
        <v>21.937173714381299</v>
      </c>
      <c r="H369">
        <v>10.1568180766336</v>
      </c>
      <c r="I369">
        <v>-1.81669532580783</v>
      </c>
      <c r="J369">
        <v>-9.3300507578170908</v>
      </c>
      <c r="K369">
        <v>299.79623118157298</v>
      </c>
      <c r="L369">
        <v>280.24521007155499</v>
      </c>
      <c r="M369">
        <v>39.811834781232797</v>
      </c>
      <c r="N369">
        <v>1.6129954786066401</v>
      </c>
      <c r="O369">
        <v>23.2554112554112</v>
      </c>
      <c r="P369">
        <v>54.0410776206988</v>
      </c>
      <c r="Q369">
        <v>1.7870436602340001E-2</v>
      </c>
    </row>
    <row r="370" spans="1:17" x14ac:dyDescent="0.3">
      <c r="A370" t="s">
        <v>850</v>
      </c>
      <c r="B370" t="s">
        <v>851</v>
      </c>
      <c r="C370" t="str">
        <f>IFERROR(VLOOKUP(Table1[[#This Row],[Ticker]],[1]!Table1[[Symbol]:[Industry]],2,FALSE),"-")</f>
        <v>-</v>
      </c>
      <c r="D370" t="s">
        <v>24</v>
      </c>
      <c r="E370">
        <v>17822.717640800001</v>
      </c>
      <c r="F370">
        <v>221.45</v>
      </c>
      <c r="G370">
        <v>25.920895176563199</v>
      </c>
      <c r="H370">
        <v>6.4062357809173198</v>
      </c>
      <c r="I370">
        <v>4.8166224807282703</v>
      </c>
      <c r="J370">
        <v>-2.3061215394443599</v>
      </c>
      <c r="K370">
        <v>213.54046984137901</v>
      </c>
      <c r="L370">
        <v>196.731138044316</v>
      </c>
      <c r="M370">
        <v>63.134130428194602</v>
      </c>
      <c r="N370">
        <v>1.99664379828953</v>
      </c>
      <c r="O370">
        <v>5.10273199367803</v>
      </c>
      <c r="P370">
        <v>55.840957072484102</v>
      </c>
      <c r="Q370">
        <v>0.18473714332201299</v>
      </c>
    </row>
    <row r="371" spans="1:17" x14ac:dyDescent="0.3">
      <c r="A371" t="s">
        <v>852</v>
      </c>
      <c r="B371" t="s">
        <v>853</v>
      </c>
      <c r="C371" t="str">
        <f>IFERROR(VLOOKUP(Table1[[#This Row],[Ticker]],[1]!Table1[[Symbol]:[Industry]],2,FALSE),"-")</f>
        <v>-</v>
      </c>
      <c r="D371" t="s">
        <v>162</v>
      </c>
      <c r="E371">
        <v>17769.016361024998</v>
      </c>
      <c r="F371">
        <v>743.15</v>
      </c>
      <c r="G371">
        <v>104.801413748907</v>
      </c>
      <c r="H371">
        <v>-3.6661982871537702</v>
      </c>
      <c r="I371">
        <v>-14.5219689593902</v>
      </c>
      <c r="J371">
        <v>-7.6655794173712204</v>
      </c>
      <c r="K371">
        <v>801.53471679378094</v>
      </c>
      <c r="L371">
        <v>717.31053559881002</v>
      </c>
      <c r="M371">
        <v>30.676412691097301</v>
      </c>
      <c r="N371">
        <v>0.585443431704877</v>
      </c>
      <c r="O371">
        <v>31.871089282109899</v>
      </c>
      <c r="P371">
        <v>135.80834523242899</v>
      </c>
      <c r="Q371">
        <v>0.18098559851365201</v>
      </c>
    </row>
    <row r="372" spans="1:17" x14ac:dyDescent="0.3">
      <c r="A372" t="s">
        <v>854</v>
      </c>
      <c r="B372" t="s">
        <v>855</v>
      </c>
      <c r="C372" t="str">
        <f>IFERROR(VLOOKUP(Table1[[#This Row],[Ticker]],[1]!Table1[[Symbol]:[Industry]],2,FALSE),"-")</f>
        <v>-</v>
      </c>
      <c r="D372" t="s">
        <v>328</v>
      </c>
      <c r="E372">
        <v>17748.114119999998</v>
      </c>
      <c r="F372">
        <v>1549.35</v>
      </c>
      <c r="G372">
        <v>80.297559223677993</v>
      </c>
      <c r="H372">
        <v>-3.6795076457984099</v>
      </c>
      <c r="I372">
        <v>46.6964024226776</v>
      </c>
      <c r="J372">
        <v>-15.4123268016754</v>
      </c>
      <c r="K372">
        <v>1743.4035205002201</v>
      </c>
      <c r="L372">
        <v>1511.36423980266</v>
      </c>
      <c r="M372">
        <v>37.654812164550002</v>
      </c>
      <c r="N372">
        <v>1.16711618807726</v>
      </c>
      <c r="O372">
        <v>82.902507503146495</v>
      </c>
      <c r="P372">
        <v>130.06162298611599</v>
      </c>
      <c r="Q372">
        <v>0.16014417768401601</v>
      </c>
    </row>
    <row r="373" spans="1:17" x14ac:dyDescent="0.3">
      <c r="A373" t="s">
        <v>856</v>
      </c>
      <c r="B373" t="s">
        <v>857</v>
      </c>
      <c r="C373" t="str">
        <f>IFERROR(VLOOKUP(Table1[[#This Row],[Ticker]],[1]!Table1[[Symbol]:[Industry]],2,FALSE),"-")</f>
        <v>-</v>
      </c>
      <c r="D373" t="s">
        <v>51</v>
      </c>
      <c r="E373">
        <v>17728.45993696</v>
      </c>
      <c r="F373">
        <v>1302.55</v>
      </c>
      <c r="G373">
        <v>23.085144491241302</v>
      </c>
      <c r="H373">
        <v>5.9960867359559904</v>
      </c>
      <c r="I373">
        <v>37.727739524367102</v>
      </c>
      <c r="J373">
        <v>-4.5167130870936898</v>
      </c>
      <c r="K373">
        <v>1304.5189448922999</v>
      </c>
      <c r="L373">
        <v>1100.5353141404</v>
      </c>
      <c r="M373">
        <v>43.732210677357003</v>
      </c>
      <c r="N373">
        <v>0.28036808413710401</v>
      </c>
      <c r="O373">
        <v>16.851560400752302</v>
      </c>
      <c r="P373">
        <v>60.977569053945402</v>
      </c>
      <c r="Q373">
        <v>4.5418400782309E-2</v>
      </c>
    </row>
    <row r="374" spans="1:17" x14ac:dyDescent="0.3">
      <c r="A374" t="s">
        <v>858</v>
      </c>
      <c r="B374" t="s">
        <v>859</v>
      </c>
      <c r="C374" t="str">
        <f>IFERROR(VLOOKUP(Table1[[#This Row],[Ticker]],[1]!Table1[[Symbol]:[Industry]],2,FALSE),"-")</f>
        <v>-</v>
      </c>
      <c r="D374" t="s">
        <v>444</v>
      </c>
      <c r="E374">
        <v>17698.1311133649</v>
      </c>
      <c r="F374">
        <v>1239.6500000000001</v>
      </c>
      <c r="G374">
        <v>26.9301034900143</v>
      </c>
      <c r="H374">
        <v>8.8561139276328102</v>
      </c>
      <c r="I374">
        <v>6.3006830605535997</v>
      </c>
      <c r="J374">
        <v>7.36576437788138E-2</v>
      </c>
      <c r="K374">
        <v>1262.7969130956601</v>
      </c>
      <c r="L374">
        <v>1148.3770194623401</v>
      </c>
      <c r="M374">
        <v>44.246719368707197</v>
      </c>
      <c r="N374">
        <v>0.71637591056993299</v>
      </c>
      <c r="O374">
        <v>24.5270842576533</v>
      </c>
      <c r="P374">
        <v>70.398625429553206</v>
      </c>
      <c r="Q374">
        <v>0.16631517116345301</v>
      </c>
    </row>
    <row r="375" spans="1:17" hidden="1" x14ac:dyDescent="0.3">
      <c r="A375" t="s">
        <v>860</v>
      </c>
      <c r="B375" t="s">
        <v>861</v>
      </c>
      <c r="C375" t="str">
        <f>IFERROR(VLOOKUP(Table1[[#This Row],[Ticker]],[1]!Table1[[Symbol]:[Industry]],2,FALSE),"-")</f>
        <v>-</v>
      </c>
      <c r="D375" t="s">
        <v>264</v>
      </c>
      <c r="E375">
        <v>17633.787120000001</v>
      </c>
      <c r="F375">
        <v>16506.400000000001</v>
      </c>
      <c r="G375">
        <v>-4.72844903694536</v>
      </c>
      <c r="H375">
        <v>-3.8105298095761402</v>
      </c>
      <c r="I375">
        <v>-8.3988356163372799</v>
      </c>
      <c r="J375">
        <v>-4.1095839730061003</v>
      </c>
      <c r="K375">
        <v>16395.4959812774</v>
      </c>
      <c r="L375">
        <v>15594.579644985501</v>
      </c>
      <c r="M375">
        <v>51.140593940395803</v>
      </c>
      <c r="N375">
        <v>0.64722837834027003</v>
      </c>
      <c r="O375">
        <v>16.3182159647167</v>
      </c>
      <c r="P375">
        <v>29.743835627205701</v>
      </c>
      <c r="Q375">
        <v>7.0682485338444997E-2</v>
      </c>
    </row>
    <row r="376" spans="1:17" x14ac:dyDescent="0.3">
      <c r="A376" t="s">
        <v>862</v>
      </c>
      <c r="B376" t="s">
        <v>863</v>
      </c>
      <c r="C376" t="str">
        <f>IFERROR(VLOOKUP(Table1[[#This Row],[Ticker]],[1]!Table1[[Symbol]:[Industry]],2,FALSE),"-")</f>
        <v>-</v>
      </c>
      <c r="D376" t="s">
        <v>51</v>
      </c>
      <c r="E376">
        <v>17558.27740965</v>
      </c>
      <c r="F376">
        <v>1108.5</v>
      </c>
      <c r="G376">
        <v>162.37693045385399</v>
      </c>
      <c r="H376">
        <v>0.42873331568408601</v>
      </c>
      <c r="I376">
        <v>53.559581537030397</v>
      </c>
      <c r="J376">
        <v>-7.4186585367176399</v>
      </c>
      <c r="K376">
        <v>1073.4222585188199</v>
      </c>
      <c r="L376">
        <v>819.96081611381499</v>
      </c>
      <c r="M376">
        <v>43.773311445316097</v>
      </c>
      <c r="N376">
        <v>0.29175552184047798</v>
      </c>
      <c r="O376">
        <v>12.5078935498421</v>
      </c>
      <c r="P376">
        <v>199.23066540693699</v>
      </c>
      <c r="Q376">
        <v>6.3617651863516006E-2</v>
      </c>
    </row>
    <row r="377" spans="1:17" x14ac:dyDescent="0.3">
      <c r="A377" t="s">
        <v>864</v>
      </c>
      <c r="B377" t="s">
        <v>865</v>
      </c>
      <c r="C377" t="str">
        <f>IFERROR(VLOOKUP(Table1[[#This Row],[Ticker]],[1]!Table1[[Symbol]:[Industry]],2,FALSE),"-")</f>
        <v>-</v>
      </c>
      <c r="D377" t="s">
        <v>136</v>
      </c>
      <c r="E377">
        <v>17516.323787609999</v>
      </c>
      <c r="F377">
        <v>1551.55</v>
      </c>
      <c r="G377">
        <v>97.333475202597199</v>
      </c>
      <c r="H377">
        <v>-15.470923464195501</v>
      </c>
      <c r="I377">
        <v>-16.9640012159267</v>
      </c>
      <c r="J377">
        <v>-9.45615018791203</v>
      </c>
      <c r="K377">
        <v>1754.4757555957401</v>
      </c>
      <c r="L377">
        <v>1607.6821120812599</v>
      </c>
      <c r="M377">
        <v>21.126235575110201</v>
      </c>
      <c r="N377">
        <v>0.88902654531223302</v>
      </c>
      <c r="O377">
        <v>39.267404432470499</v>
      </c>
      <c r="P377">
        <v>128.98164203214799</v>
      </c>
      <c r="Q377">
        <v>5.797384490291E-2</v>
      </c>
    </row>
    <row r="378" spans="1:17" x14ac:dyDescent="0.3">
      <c r="A378" t="s">
        <v>866</v>
      </c>
      <c r="B378" t="s">
        <v>867</v>
      </c>
      <c r="C378" t="str">
        <f>IFERROR(VLOOKUP(Table1[[#This Row],[Ticker]],[1]!Table1[[Symbol]:[Industry]],2,FALSE),"-")</f>
        <v>-</v>
      </c>
      <c r="D378" t="s">
        <v>603</v>
      </c>
      <c r="E378">
        <v>17482.9586285</v>
      </c>
      <c r="F378">
        <v>1360.25</v>
      </c>
      <c r="G378">
        <v>-41.849179168978999</v>
      </c>
      <c r="H378">
        <v>0.97545173629977999</v>
      </c>
      <c r="I378">
        <v>-7.7912340837438698</v>
      </c>
      <c r="J378">
        <v>-3.7054946178001198</v>
      </c>
      <c r="K378">
        <v>1422.7110829804999</v>
      </c>
      <c r="L378">
        <v>1460.664943839</v>
      </c>
      <c r="M378">
        <v>33.241591559814601</v>
      </c>
      <c r="N378">
        <v>0.862174730093344</v>
      </c>
      <c r="O378">
        <v>26.759786803896301</v>
      </c>
      <c r="P378">
        <v>7.1907013396375001</v>
      </c>
      <c r="Q378">
        <v>-0.143867344593758</v>
      </c>
    </row>
    <row r="379" spans="1:17" x14ac:dyDescent="0.3">
      <c r="A379" t="s">
        <v>868</v>
      </c>
      <c r="B379" t="s">
        <v>869</v>
      </c>
      <c r="C379" t="str">
        <f>IFERROR(VLOOKUP(Table1[[#This Row],[Ticker]],[1]!Table1[[Symbol]:[Industry]],2,FALSE),"-")</f>
        <v>-</v>
      </c>
      <c r="D379" t="s">
        <v>558</v>
      </c>
      <c r="E379">
        <v>17228.646130500001</v>
      </c>
      <c r="F379">
        <v>344.75</v>
      </c>
      <c r="G379">
        <v>-10.0843525731723</v>
      </c>
      <c r="H379">
        <v>-0.16054821375872799</v>
      </c>
      <c r="I379">
        <v>-4.5709833630362402</v>
      </c>
      <c r="J379">
        <v>-7.6049744046176304</v>
      </c>
      <c r="K379">
        <v>348.636988852358</v>
      </c>
      <c r="L379">
        <v>329.456393595409</v>
      </c>
      <c r="M379">
        <v>38.672900907303401</v>
      </c>
      <c r="N379">
        <v>0.86271517515579299</v>
      </c>
      <c r="O379">
        <v>16.5047135605511</v>
      </c>
      <c r="P379">
        <v>23.4999104424144</v>
      </c>
      <c r="Q379">
        <v>-2.2432870037471998E-2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48</v>
      </c>
      <c r="E380">
        <v>17215.244441350002</v>
      </c>
      <c r="F380">
        <v>1480.25</v>
      </c>
      <c r="G380">
        <v>169.084237156592</v>
      </c>
      <c r="H380">
        <v>-4.0970061601532697</v>
      </c>
      <c r="I380">
        <v>37.2049397663055</v>
      </c>
      <c r="J380">
        <v>-11.5721785374633</v>
      </c>
      <c r="K380">
        <v>1598.89893911277</v>
      </c>
      <c r="L380">
        <v>1293.00337304804</v>
      </c>
      <c r="M380">
        <v>28.139288391751201</v>
      </c>
      <c r="N380">
        <v>0.94933292106615597</v>
      </c>
      <c r="O380">
        <v>23.087316331700698</v>
      </c>
      <c r="P380">
        <v>206.31143300568999</v>
      </c>
      <c r="Q380">
        <v>0.189509266423013</v>
      </c>
    </row>
    <row r="381" spans="1:17" hidden="1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475</v>
      </c>
      <c r="E381">
        <v>17032.305137570002</v>
      </c>
      <c r="F381">
        <v>3740.05</v>
      </c>
      <c r="G381">
        <v>25.692779600916399</v>
      </c>
      <c r="H381">
        <v>4.3639964970497402</v>
      </c>
      <c r="I381">
        <v>44.680128638304097</v>
      </c>
      <c r="J381">
        <v>-2.52455646769562</v>
      </c>
      <c r="K381">
        <v>3687.53145966396</v>
      </c>
      <c r="L381">
        <v>3108.7371646905999</v>
      </c>
      <c r="M381">
        <v>38.776008882764799</v>
      </c>
      <c r="N381">
        <v>0.65888829379741398</v>
      </c>
      <c r="O381">
        <v>24.303151027392602</v>
      </c>
      <c r="P381">
        <v>64.977944419938197</v>
      </c>
      <c r="Q381">
        <v>6.2839177125517995E-2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750</v>
      </c>
      <c r="E382">
        <v>16901.234398451899</v>
      </c>
      <c r="F382">
        <v>117.21</v>
      </c>
      <c r="G382">
        <v>51.454453549377398</v>
      </c>
      <c r="H382">
        <v>-15.2483922510603</v>
      </c>
      <c r="I382">
        <v>11.610194998692</v>
      </c>
      <c r="J382">
        <v>-2.6485304146706699</v>
      </c>
      <c r="K382">
        <v>135.29221710886699</v>
      </c>
      <c r="L382">
        <v>117.71486391965</v>
      </c>
      <c r="M382">
        <v>34.124905565522702</v>
      </c>
      <c r="N382">
        <v>0.480632330205224</v>
      </c>
      <c r="O382">
        <v>45.891988738162198</v>
      </c>
      <c r="P382">
        <v>82.428015564202298</v>
      </c>
      <c r="Q382">
        <v>4.6172961896477002E-2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197</v>
      </c>
      <c r="E383">
        <v>16877.73390933</v>
      </c>
      <c r="F383">
        <v>694.3</v>
      </c>
      <c r="G383">
        <v>-4.2939376947746002</v>
      </c>
      <c r="H383">
        <v>-4.5711238312545701</v>
      </c>
      <c r="I383">
        <v>6.8118546649980098</v>
      </c>
      <c r="J383">
        <v>-3.9513534568847102</v>
      </c>
      <c r="K383">
        <v>706.02101868607099</v>
      </c>
      <c r="L383">
        <v>642.55931054987502</v>
      </c>
      <c r="M383">
        <v>43.665472824940402</v>
      </c>
      <c r="N383">
        <v>0.47988352004724599</v>
      </c>
      <c r="O383">
        <v>20.1137836670027</v>
      </c>
      <c r="P383">
        <v>38.430864320606098</v>
      </c>
      <c r="Q383">
        <v>4.4988194941168999E-2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51</v>
      </c>
      <c r="E384">
        <v>16870.343158160002</v>
      </c>
      <c r="F384">
        <v>1099.5999999999999</v>
      </c>
      <c r="G384">
        <v>355.63195483368497</v>
      </c>
      <c r="H384">
        <v>20.819142468102601</v>
      </c>
      <c r="I384">
        <v>83.0821615523964</v>
      </c>
      <c r="J384">
        <v>4.6012849343544904</v>
      </c>
      <c r="K384">
        <v>1001.9393869733</v>
      </c>
      <c r="L384">
        <v>757.44929234795995</v>
      </c>
      <c r="M384">
        <v>57.939653330575801</v>
      </c>
      <c r="N384">
        <v>1.9334209166673999</v>
      </c>
      <c r="O384">
        <v>6.31138595853038</v>
      </c>
      <c r="P384">
        <v>397.44401719067997</v>
      </c>
      <c r="Q384">
        <v>0.101009210006061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271</v>
      </c>
      <c r="E385">
        <v>16838.519492014999</v>
      </c>
      <c r="F385">
        <v>1203.8499999999999</v>
      </c>
      <c r="G385">
        <v>76.797816776271205</v>
      </c>
      <c r="H385">
        <v>-7.1573913131577296</v>
      </c>
      <c r="I385">
        <v>30.887605940542802</v>
      </c>
      <c r="J385">
        <v>-2.70736794182231</v>
      </c>
      <c r="K385">
        <v>1206.2910306272399</v>
      </c>
      <c r="L385">
        <v>979.63280342056498</v>
      </c>
      <c r="M385">
        <v>38.8518106130512</v>
      </c>
      <c r="N385">
        <v>1.4334274166308201</v>
      </c>
      <c r="O385">
        <v>28.587448602400599</v>
      </c>
      <c r="P385">
        <v>123.12111945139399</v>
      </c>
      <c r="Q385">
        <v>0.15834886563200601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117</v>
      </c>
      <c r="E386">
        <v>16806.82467265</v>
      </c>
      <c r="F386">
        <v>476.95</v>
      </c>
      <c r="G386">
        <v>103.92170096773</v>
      </c>
      <c r="H386">
        <v>9.4821396966245892</v>
      </c>
      <c r="I386">
        <v>95.946246151691199</v>
      </c>
      <c r="J386">
        <v>-3.9806099174490299</v>
      </c>
      <c r="K386">
        <v>426.024039646608</v>
      </c>
      <c r="L386">
        <v>312.25340277947902</v>
      </c>
      <c r="M386">
        <v>51.0840651367592</v>
      </c>
      <c r="N386">
        <v>0.350363684004457</v>
      </c>
      <c r="O386">
        <v>10.074431282104999</v>
      </c>
      <c r="P386">
        <v>164.60471567267601</v>
      </c>
      <c r="Q386">
        <v>0.17485281060546601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285</v>
      </c>
      <c r="E387">
        <v>16659.31202754</v>
      </c>
      <c r="F387">
        <v>441.35</v>
      </c>
      <c r="G387">
        <v>98.636849717725795</v>
      </c>
      <c r="H387">
        <v>-14.720339666882699</v>
      </c>
      <c r="I387">
        <v>51.279231547583301</v>
      </c>
      <c r="J387">
        <v>-3.38555508467197</v>
      </c>
      <c r="K387">
        <v>467.620451804136</v>
      </c>
      <c r="L387">
        <v>356.24791425279699</v>
      </c>
      <c r="M387">
        <v>35.580665634633398</v>
      </c>
      <c r="N387">
        <v>0.291551155044323</v>
      </c>
      <c r="O387">
        <v>32.411917978928201</v>
      </c>
      <c r="P387">
        <v>133.95176252319101</v>
      </c>
      <c r="Q387">
        <v>0.14780621203569699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586</v>
      </c>
      <c r="E388">
        <v>16656.478827300001</v>
      </c>
      <c r="F388">
        <v>33.1</v>
      </c>
      <c r="G388">
        <v>-33.4749720890619</v>
      </c>
      <c r="H388">
        <v>-1.50148091851835</v>
      </c>
      <c r="I388">
        <v>-24.782458164743201</v>
      </c>
      <c r="J388">
        <v>-3.4775178893330301</v>
      </c>
      <c r="K388">
        <v>35.517598119291698</v>
      </c>
      <c r="L388">
        <v>37.335533586187999</v>
      </c>
      <c r="M388">
        <v>39.743932359663198</v>
      </c>
      <c r="N388">
        <v>0.563614314208988</v>
      </c>
      <c r="O388">
        <v>59.818731117824697</v>
      </c>
      <c r="P388">
        <v>4.1863393138180598</v>
      </c>
      <c r="Q388">
        <v>-2.3635531918697002E-2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459</v>
      </c>
      <c r="E389">
        <v>16614.207275025001</v>
      </c>
      <c r="F389">
        <v>968.95</v>
      </c>
      <c r="G389">
        <v>86.034650540612603</v>
      </c>
      <c r="H389">
        <v>-0.47097636699862799</v>
      </c>
      <c r="I389">
        <v>29.250488291917399</v>
      </c>
      <c r="J389">
        <v>-6.9179117722395898</v>
      </c>
      <c r="K389">
        <v>999.93743664705096</v>
      </c>
      <c r="L389">
        <v>808.55505113593904</v>
      </c>
      <c r="M389">
        <v>37.632487152905597</v>
      </c>
      <c r="N389">
        <v>0.56541961777571303</v>
      </c>
      <c r="O389">
        <v>22.710150162546999</v>
      </c>
      <c r="P389">
        <v>117.10732691014999</v>
      </c>
    </row>
    <row r="390" spans="1:17" hidden="1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892</v>
      </c>
      <c r="E390">
        <v>16571.87889629</v>
      </c>
      <c r="F390">
        <v>1560.7</v>
      </c>
      <c r="G390">
        <v>-17.474286100380699</v>
      </c>
      <c r="H390">
        <v>-6.6855436972515303</v>
      </c>
      <c r="I390">
        <v>2.9262667689223001</v>
      </c>
      <c r="J390">
        <v>-6.2173849553182299</v>
      </c>
      <c r="K390">
        <v>1700.9921335270601</v>
      </c>
      <c r="M390">
        <v>20.929779023257101</v>
      </c>
      <c r="N390">
        <v>0.51578250542932502</v>
      </c>
      <c r="O390">
        <v>28.211699878259701</v>
      </c>
      <c r="P390">
        <v>26.716193723866301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-</v>
      </c>
      <c r="D391" t="s">
        <v>21</v>
      </c>
      <c r="E391">
        <v>16552.6438815</v>
      </c>
      <c r="F391">
        <v>596.25</v>
      </c>
      <c r="G391">
        <v>-25.322775855366899</v>
      </c>
      <c r="H391">
        <v>1.2309539993494001</v>
      </c>
      <c r="I391">
        <v>-22.162665054171999</v>
      </c>
      <c r="J391">
        <v>-1.80240503325265</v>
      </c>
      <c r="K391">
        <v>622.28122950588499</v>
      </c>
      <c r="L391">
        <v>632.61863464779697</v>
      </c>
      <c r="M391">
        <v>45.595519286383002</v>
      </c>
      <c r="N391">
        <v>0.38961743736913601</v>
      </c>
      <c r="O391">
        <v>45.911949685534502</v>
      </c>
      <c r="P391">
        <v>26.969761499148198</v>
      </c>
      <c r="Q391">
        <v>7.0007894488165995E-2</v>
      </c>
    </row>
    <row r="392" spans="1:17" x14ac:dyDescent="0.3">
      <c r="A392" t="s">
        <v>895</v>
      </c>
      <c r="B392" t="s">
        <v>896</v>
      </c>
      <c r="C392" t="str">
        <f>IFERROR(VLOOKUP(Table1[[#This Row],[Ticker]],[1]!Table1[[Symbol]:[Industry]],2,FALSE),"-")</f>
        <v>-</v>
      </c>
      <c r="D392" t="s">
        <v>475</v>
      </c>
      <c r="E392">
        <v>16542.072081599999</v>
      </c>
      <c r="F392">
        <v>3335.8</v>
      </c>
      <c r="G392">
        <v>-31.0336536716122</v>
      </c>
      <c r="H392">
        <v>4.0225511163888896</v>
      </c>
      <c r="I392">
        <v>-10.6530122899158</v>
      </c>
      <c r="J392">
        <v>1.8994084848499599</v>
      </c>
      <c r="K392">
        <v>3370.7743735224799</v>
      </c>
      <c r="L392">
        <v>3467.76454153023</v>
      </c>
      <c r="M392">
        <v>48.553798100068498</v>
      </c>
      <c r="N392">
        <v>1.3392651408149701</v>
      </c>
      <c r="O392">
        <v>19.295221536063298</v>
      </c>
      <c r="P392">
        <v>15.9894991220292</v>
      </c>
      <c r="Q392">
        <v>-4.2019503370767E-2</v>
      </c>
    </row>
    <row r="393" spans="1:17" hidden="1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57</v>
      </c>
      <c r="E393">
        <v>16501.716728328</v>
      </c>
      <c r="F393">
        <v>41.08</v>
      </c>
      <c r="G393">
        <v>113.90643072028099</v>
      </c>
      <c r="H393">
        <v>-2.0301823610335301</v>
      </c>
      <c r="I393">
        <v>41.057809387677104</v>
      </c>
      <c r="J393">
        <v>2.7696580028193201</v>
      </c>
      <c r="K393">
        <v>39.272246295050103</v>
      </c>
      <c r="L393">
        <v>31.1374960951477</v>
      </c>
      <c r="M393">
        <v>43.761078260949802</v>
      </c>
      <c r="N393">
        <v>0.28915808631126999</v>
      </c>
      <c r="O393">
        <v>30.574488802336901</v>
      </c>
      <c r="P393">
        <v>149.72644376899601</v>
      </c>
      <c r="Q393">
        <v>9.9362927061531006E-2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569</v>
      </c>
      <c r="E394">
        <v>16479.12957872</v>
      </c>
      <c r="F394">
        <v>1457.6</v>
      </c>
      <c r="G394">
        <v>-20.1139240074857</v>
      </c>
      <c r="H394">
        <v>-9.0501289992132303</v>
      </c>
      <c r="I394">
        <v>-21.352922208844699</v>
      </c>
      <c r="J394">
        <v>-13.802556495376599</v>
      </c>
      <c r="K394">
        <v>1666.0311147232001</v>
      </c>
      <c r="L394">
        <v>1622.60595698609</v>
      </c>
      <c r="M394">
        <v>13.025010051694</v>
      </c>
      <c r="N394">
        <v>0.95232741020559097</v>
      </c>
      <c r="O394">
        <v>30.4850439077936</v>
      </c>
      <c r="P394">
        <v>11.2417003739601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217</v>
      </c>
      <c r="E395">
        <v>16236.968046135</v>
      </c>
      <c r="F395">
        <v>3911.55</v>
      </c>
      <c r="G395">
        <v>77.363439006409706</v>
      </c>
      <c r="H395">
        <v>8.4773690282949605</v>
      </c>
      <c r="I395">
        <v>-8.7989114334814502</v>
      </c>
      <c r="J395">
        <v>-5.7985704652896102</v>
      </c>
      <c r="K395">
        <v>3947.7182986886701</v>
      </c>
      <c r="L395">
        <v>3559.1083638615</v>
      </c>
      <c r="M395">
        <v>36.8016190856276</v>
      </c>
      <c r="N395">
        <v>1.7951267546107701</v>
      </c>
      <c r="O395">
        <v>12.0272014930142</v>
      </c>
      <c r="P395">
        <v>109.05641217498101</v>
      </c>
      <c r="Q395">
        <v>0.26143830573675803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21</v>
      </c>
      <c r="E396">
        <v>16132.73827715</v>
      </c>
      <c r="F396">
        <v>583.25</v>
      </c>
      <c r="G396">
        <v>-20.852676449348898</v>
      </c>
      <c r="H396">
        <v>1.7453532950933699</v>
      </c>
      <c r="I396">
        <v>-21.607070641008001</v>
      </c>
      <c r="J396">
        <v>-3.5029239389237601</v>
      </c>
      <c r="K396">
        <v>610.33800813288997</v>
      </c>
      <c r="L396">
        <v>634.12385725997103</v>
      </c>
      <c r="M396">
        <v>47.6350953067926</v>
      </c>
      <c r="N396">
        <v>0.71320509612939798</v>
      </c>
      <c r="O396">
        <v>47.766823831975898</v>
      </c>
      <c r="P396">
        <v>8.7037554747926702</v>
      </c>
      <c r="Q396">
        <v>3.4463550982996E-2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907</v>
      </c>
      <c r="E397">
        <v>15996.528016325001</v>
      </c>
      <c r="F397">
        <v>179.89</v>
      </c>
      <c r="G397">
        <v>15.113986862825</v>
      </c>
      <c r="H397">
        <v>-5.0042551443858896</v>
      </c>
      <c r="I397">
        <v>7.7809715128537702</v>
      </c>
      <c r="J397">
        <v>-2.42226658560645</v>
      </c>
      <c r="K397">
        <v>196.519395677929</v>
      </c>
      <c r="L397">
        <v>176.91490861008</v>
      </c>
      <c r="M397">
        <v>30.429620560189498</v>
      </c>
      <c r="N397">
        <v>0.46765285760807701</v>
      </c>
      <c r="O397">
        <v>35.860803824559397</v>
      </c>
      <c r="P397">
        <v>44.664254121431398</v>
      </c>
      <c r="Q397">
        <v>-5.7165532053515003E-2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784</v>
      </c>
      <c r="E398">
        <v>15972.374838735001</v>
      </c>
      <c r="F398">
        <v>883.65</v>
      </c>
      <c r="G398">
        <v>11.5639785987102</v>
      </c>
      <c r="H398">
        <v>-6.7897403236442901</v>
      </c>
      <c r="I398">
        <v>7.5324514855810998</v>
      </c>
      <c r="J398">
        <v>-11.2847762426573</v>
      </c>
      <c r="K398">
        <v>957.95778889660903</v>
      </c>
      <c r="L398">
        <v>838.80155431935304</v>
      </c>
      <c r="M398">
        <v>23.074500175678399</v>
      </c>
      <c r="N398">
        <v>0.74588130129950103</v>
      </c>
      <c r="O398">
        <v>20.415322808804302</v>
      </c>
      <c r="P398">
        <v>46.773523793704797</v>
      </c>
      <c r="Q398">
        <v>0.17225081431293399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264</v>
      </c>
      <c r="E399">
        <v>15919.69357782</v>
      </c>
      <c r="F399">
        <v>1097.0999999999999</v>
      </c>
      <c r="G399">
        <v>78.585612688716097</v>
      </c>
      <c r="H399">
        <v>-6.8394352496269901</v>
      </c>
      <c r="I399">
        <v>0.73242632339687697</v>
      </c>
      <c r="J399">
        <v>-8.0334550533266604</v>
      </c>
      <c r="K399">
        <v>1196.0380845536299</v>
      </c>
      <c r="L399">
        <v>1079.0570946523501</v>
      </c>
      <c r="M399">
        <v>43.331869955207701</v>
      </c>
      <c r="N399">
        <v>0.74567988872930302</v>
      </c>
      <c r="O399">
        <v>32.166621091969702</v>
      </c>
      <c r="P399">
        <v>116.94680640695999</v>
      </c>
      <c r="Q399">
        <v>0.18019750349763999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784</v>
      </c>
      <c r="E400">
        <v>15871.343617500001</v>
      </c>
      <c r="F400">
        <v>3811.15</v>
      </c>
      <c r="G400">
        <v>60.751235205966502</v>
      </c>
      <c r="H400">
        <v>8.5116196395777308</v>
      </c>
      <c r="I400">
        <v>1.9036803981850901</v>
      </c>
      <c r="J400">
        <v>-6.9966982422981303</v>
      </c>
      <c r="K400">
        <v>3868.8544258894799</v>
      </c>
      <c r="L400">
        <v>3658.8743932471298</v>
      </c>
      <c r="M400">
        <v>49.416346895162803</v>
      </c>
      <c r="N400">
        <v>1.4184826111727</v>
      </c>
      <c r="O400">
        <v>43.998530627238402</v>
      </c>
      <c r="P400">
        <v>91.968468241575493</v>
      </c>
      <c r="Q400">
        <v>0.11409962063437799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21</v>
      </c>
      <c r="E401">
        <v>15861.64153872</v>
      </c>
      <c r="F401">
        <v>699.2</v>
      </c>
      <c r="G401">
        <v>14.561480193211301</v>
      </c>
      <c r="H401">
        <v>8.4235616217178695</v>
      </c>
      <c r="I401">
        <v>6.1488165693929</v>
      </c>
      <c r="J401">
        <v>0.40137555582995299</v>
      </c>
      <c r="K401">
        <v>712.89225560825696</v>
      </c>
      <c r="L401">
        <v>662.41365281850301</v>
      </c>
      <c r="M401">
        <v>56.299706422508997</v>
      </c>
      <c r="N401">
        <v>0.72017039083890599</v>
      </c>
      <c r="O401">
        <v>20.065789473684202</v>
      </c>
      <c r="P401">
        <v>47.432788613600401</v>
      </c>
      <c r="Q401">
        <v>3.9940848777353002E-2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131</v>
      </c>
      <c r="E402">
        <v>15825.287146119999</v>
      </c>
      <c r="F402">
        <v>1760.95</v>
      </c>
      <c r="G402">
        <v>121.308976910963</v>
      </c>
      <c r="H402">
        <v>7.1046614950178801</v>
      </c>
      <c r="I402">
        <v>56.891837439810303</v>
      </c>
      <c r="J402">
        <v>-9.2369751512209604</v>
      </c>
      <c r="K402">
        <v>1714.3288258569901</v>
      </c>
      <c r="L402">
        <v>1319.02333247654</v>
      </c>
      <c r="M402">
        <v>45.996326482171497</v>
      </c>
      <c r="N402">
        <v>0.64374382838355604</v>
      </c>
      <c r="O402">
        <v>13.4444475993071</v>
      </c>
      <c r="P402">
        <v>160.84283809805899</v>
      </c>
      <c r="Q402">
        <v>0.20730500682200001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920</v>
      </c>
      <c r="E403">
        <v>15714.9597622</v>
      </c>
      <c r="F403">
        <v>2589.5</v>
      </c>
      <c r="G403">
        <v>66.825761413751593</v>
      </c>
      <c r="H403">
        <v>2.6593902649311598</v>
      </c>
      <c r="I403">
        <v>33.818078162235302</v>
      </c>
      <c r="J403">
        <v>-9.2583497805985697</v>
      </c>
      <c r="K403">
        <v>2618.3347631115798</v>
      </c>
      <c r="L403">
        <v>2028.73745588115</v>
      </c>
      <c r="M403">
        <v>38.816676913301997</v>
      </c>
      <c r="N403">
        <v>1.11147740068428</v>
      </c>
      <c r="O403">
        <v>17.3431164317435</v>
      </c>
      <c r="P403">
        <v>111.284268929503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165</v>
      </c>
      <c r="E404">
        <v>15654.80266686</v>
      </c>
      <c r="F404">
        <v>1011.15</v>
      </c>
      <c r="G404">
        <v>-24.644611903656699</v>
      </c>
      <c r="H404">
        <v>3.8424920968122098</v>
      </c>
      <c r="I404">
        <v>-2.4552794930217301</v>
      </c>
      <c r="J404">
        <v>-6.89098939473197</v>
      </c>
      <c r="K404">
        <v>1059.65551692484</v>
      </c>
      <c r="L404">
        <v>1023.30746139097</v>
      </c>
      <c r="M404">
        <v>37.459541024031701</v>
      </c>
      <c r="N404">
        <v>0.73804048679391598</v>
      </c>
      <c r="O404">
        <v>19.665727142362599</v>
      </c>
      <c r="P404">
        <v>21.474050937049501</v>
      </c>
      <c r="Q404">
        <v>-2.1915680205664E-2</v>
      </c>
    </row>
    <row r="405" spans="1:17" hidden="1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459</v>
      </c>
      <c r="E405">
        <v>15597.14</v>
      </c>
      <c r="F405">
        <v>652.6</v>
      </c>
      <c r="G405">
        <v>-14.1427138534939</v>
      </c>
      <c r="H405">
        <v>7.7268874190608496</v>
      </c>
      <c r="I405">
        <v>6.2578390158091599</v>
      </c>
      <c r="J405">
        <v>5.3042705042494704</v>
      </c>
      <c r="K405">
        <v>653.903755376356</v>
      </c>
      <c r="M405">
        <v>40.697720906388497</v>
      </c>
      <c r="N405">
        <v>0.69114956042280096</v>
      </c>
      <c r="O405">
        <v>12.8256205945448</v>
      </c>
      <c r="P405">
        <v>38.821527334609598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422</v>
      </c>
      <c r="E406">
        <v>15551.868850875</v>
      </c>
      <c r="F406">
        <v>1231.95</v>
      </c>
      <c r="G406">
        <v>65.173267771355796</v>
      </c>
      <c r="H406">
        <v>12.3694155835116</v>
      </c>
      <c r="I406">
        <v>97.289213426337994</v>
      </c>
      <c r="J406">
        <v>13.060143626737799</v>
      </c>
      <c r="K406">
        <v>1031.8806329362701</v>
      </c>
      <c r="L406">
        <v>821.586697777366</v>
      </c>
      <c r="M406">
        <v>77.658621025337695</v>
      </c>
      <c r="N406">
        <v>0.97029619392022004</v>
      </c>
      <c r="O406">
        <v>8.2024432809773007</v>
      </c>
      <c r="P406">
        <v>173.766666666666</v>
      </c>
      <c r="Q406">
        <v>0.113799900804221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475</v>
      </c>
      <c r="E407">
        <v>15544.8662501049</v>
      </c>
      <c r="F407">
        <v>1462.85</v>
      </c>
      <c r="G407">
        <v>-16.297505567608901</v>
      </c>
      <c r="H407">
        <v>1.0957040997242899</v>
      </c>
      <c r="I407">
        <v>2.5052393609583499</v>
      </c>
      <c r="J407">
        <v>-7.4958971561473096</v>
      </c>
      <c r="K407">
        <v>1540.2631004156599</v>
      </c>
      <c r="L407">
        <v>1476.0978941983401</v>
      </c>
      <c r="M407">
        <v>25.676987212969699</v>
      </c>
      <c r="N407">
        <v>0.74957428713112395</v>
      </c>
      <c r="O407">
        <v>15.5279078511125</v>
      </c>
      <c r="P407">
        <v>17.687047465808501</v>
      </c>
      <c r="Q407">
        <v>-8.5703983592333E-2</v>
      </c>
    </row>
    <row r="408" spans="1:17" hidden="1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739</v>
      </c>
      <c r="E408">
        <v>15502.9956089399</v>
      </c>
      <c r="F408">
        <v>874.28</v>
      </c>
      <c r="G408">
        <v>-1.73702255889933</v>
      </c>
      <c r="H408">
        <v>-0.84656455850053702</v>
      </c>
      <c r="I408">
        <v>1.00172369447538</v>
      </c>
      <c r="J408">
        <v>-2.2592942447235198</v>
      </c>
      <c r="K408">
        <v>885.27824510078199</v>
      </c>
      <c r="L408">
        <v>835.39728541380998</v>
      </c>
      <c r="M408">
        <v>63.673105172010501</v>
      </c>
      <c r="N408">
        <v>0.61635709501499303</v>
      </c>
      <c r="O408">
        <v>7.3912247792469099</v>
      </c>
      <c r="P408">
        <v>29.904014739532201</v>
      </c>
      <c r="Q408">
        <v>-2.790653939747E-3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784</v>
      </c>
      <c r="E409">
        <v>15502.2974344799</v>
      </c>
      <c r="F409">
        <v>1151.0999999999999</v>
      </c>
      <c r="G409">
        <v>26.8487613425518</v>
      </c>
      <c r="H409">
        <v>-3.8476520216963898E-2</v>
      </c>
      <c r="I409">
        <v>2.43855867717647</v>
      </c>
      <c r="J409">
        <v>0.93451373996965403</v>
      </c>
      <c r="K409">
        <v>1249.62950820009</v>
      </c>
      <c r="L409">
        <v>1208.7787114272701</v>
      </c>
      <c r="M409">
        <v>49.348611208146998</v>
      </c>
      <c r="N409">
        <v>2.0167016642136701</v>
      </c>
      <c r="O409">
        <v>64.794544348883704</v>
      </c>
      <c r="P409">
        <v>58.346516266593198</v>
      </c>
      <c r="Q409">
        <v>0.22979503819092101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586</v>
      </c>
      <c r="E410">
        <v>15439.31891993</v>
      </c>
      <c r="F410">
        <v>492.55</v>
      </c>
      <c r="G410">
        <v>-2.2556547188751201</v>
      </c>
      <c r="H410">
        <v>-11.224517839597301</v>
      </c>
      <c r="I410">
        <v>-28.248945078661599</v>
      </c>
      <c r="J410">
        <v>-7.64285050483746</v>
      </c>
      <c r="K410">
        <v>573.53964003648002</v>
      </c>
      <c r="L410">
        <v>582.16791014572198</v>
      </c>
      <c r="M410">
        <v>37.699015763858398</v>
      </c>
      <c r="N410">
        <v>0.72161774712467797</v>
      </c>
      <c r="O410">
        <v>58.816363820931798</v>
      </c>
      <c r="P410">
        <v>33.717931315325103</v>
      </c>
      <c r="Q410">
        <v>0.124174546210195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217</v>
      </c>
      <c r="E411">
        <v>15341.600377749999</v>
      </c>
      <c r="F411">
        <v>1203.05</v>
      </c>
      <c r="G411">
        <v>31.186941495697599</v>
      </c>
      <c r="H411">
        <v>2.5353511741852999</v>
      </c>
      <c r="I411">
        <v>16.120090178410099</v>
      </c>
      <c r="J411">
        <v>-5.7531341075943798</v>
      </c>
      <c r="K411">
        <v>1202.93736897539</v>
      </c>
      <c r="L411">
        <v>1041.93227256471</v>
      </c>
      <c r="M411">
        <v>44.000182558917302</v>
      </c>
      <c r="N411">
        <v>1.3614657147462099</v>
      </c>
      <c r="O411">
        <v>11.558123103777801</v>
      </c>
      <c r="P411">
        <v>61.472384403731297</v>
      </c>
      <c r="Q411">
        <v>-3.9804818273640004E-3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125</v>
      </c>
      <c r="E412">
        <v>15311.31913672</v>
      </c>
      <c r="F412">
        <v>2553.8000000000002</v>
      </c>
      <c r="G412">
        <v>-31.5129714799703</v>
      </c>
      <c r="H412">
        <v>-7.0144566316078603</v>
      </c>
      <c r="I412">
        <v>-10.7003776882111</v>
      </c>
      <c r="J412">
        <v>-0.10521947090692201</v>
      </c>
      <c r="K412">
        <v>2841.46306236793</v>
      </c>
      <c r="L412">
        <v>2781.5773956063799</v>
      </c>
      <c r="M412">
        <v>33.856698341165099</v>
      </c>
      <c r="N412">
        <v>2.2419243980808501</v>
      </c>
      <c r="O412">
        <v>25.240817605137401</v>
      </c>
      <c r="P412">
        <v>14.520179372197299</v>
      </c>
      <c r="Q412">
        <v>-8.0242023179133995E-2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131</v>
      </c>
      <c r="E413">
        <v>15298.74477279</v>
      </c>
      <c r="F413">
        <v>585.85</v>
      </c>
      <c r="G413">
        <v>166.158200420398</v>
      </c>
      <c r="H413">
        <v>-5.9807674371245998</v>
      </c>
      <c r="I413">
        <v>183.82135427399899</v>
      </c>
      <c r="J413">
        <v>-1.74140825784738</v>
      </c>
      <c r="K413">
        <v>568.82511883921097</v>
      </c>
      <c r="L413">
        <v>397.87544082461699</v>
      </c>
      <c r="M413">
        <v>47.0490477997391</v>
      </c>
      <c r="N413">
        <v>0.70161662085517396</v>
      </c>
      <c r="O413">
        <v>18.460356746607399</v>
      </c>
      <c r="P413">
        <v>299.33880917487397</v>
      </c>
      <c r="Q413">
        <v>0.25615323084951303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721</v>
      </c>
      <c r="E414">
        <v>15297.1927108</v>
      </c>
      <c r="F414">
        <v>371.8</v>
      </c>
      <c r="G414">
        <v>17.122116451264599</v>
      </c>
      <c r="H414">
        <v>8.9813273042699304</v>
      </c>
      <c r="I414">
        <v>-1.80914930930026</v>
      </c>
      <c r="J414">
        <v>2.76937845390079</v>
      </c>
      <c r="K414">
        <v>381.50474450906398</v>
      </c>
      <c r="L414">
        <v>354.07384698794601</v>
      </c>
      <c r="M414">
        <v>48.089574161247199</v>
      </c>
      <c r="N414">
        <v>0.82121348650510195</v>
      </c>
      <c r="O414">
        <v>27.595481441635201</v>
      </c>
      <c r="P414">
        <v>51.7860787915901</v>
      </c>
      <c r="Q414">
        <v>0.195582426730189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54</v>
      </c>
      <c r="E415">
        <v>15219.317543428</v>
      </c>
      <c r="F415">
        <v>184.49</v>
      </c>
      <c r="G415">
        <v>-31.1100928896286</v>
      </c>
      <c r="H415">
        <v>-4.5603284840492204</v>
      </c>
      <c r="I415">
        <v>-25.617688407378999</v>
      </c>
      <c r="J415">
        <v>-5.1304076804959298</v>
      </c>
      <c r="K415">
        <v>200.80362482828099</v>
      </c>
      <c r="L415">
        <v>208.44823920454999</v>
      </c>
      <c r="M415">
        <v>30.6744453502026</v>
      </c>
      <c r="N415">
        <v>0.27807074712924901</v>
      </c>
      <c r="O415">
        <v>56.783565504905397</v>
      </c>
      <c r="P415">
        <v>3.6518905556491799</v>
      </c>
      <c r="Q415">
        <v>3.2396384516023002E-2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Row],[Ticker]],[1]!Table1[[Symbol]:[Industry]],2,FALSE),"-")</f>
        <v>-</v>
      </c>
      <c r="D416" t="s">
        <v>516</v>
      </c>
      <c r="E416">
        <v>15036.439845770001</v>
      </c>
      <c r="F416">
        <v>542.45000000000005</v>
      </c>
      <c r="G416">
        <v>58.179956593273502</v>
      </c>
      <c r="H416">
        <v>-5.9671889688107296</v>
      </c>
      <c r="I416">
        <v>-1.8047346713346399</v>
      </c>
      <c r="J416">
        <v>-9.4105870697319691</v>
      </c>
      <c r="K416">
        <v>593.95898669941198</v>
      </c>
      <c r="L416">
        <v>527.00743606978006</v>
      </c>
      <c r="M416">
        <v>30.857172511656799</v>
      </c>
      <c r="N416">
        <v>0.49159685211271198</v>
      </c>
      <c r="O416">
        <v>33.468522444464902</v>
      </c>
      <c r="P416">
        <v>98.663248489287696</v>
      </c>
      <c r="Q416">
        <v>0.223556594111604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Row],[Ticker]],[1]!Table1[[Symbol]:[Industry]],2,FALSE),"-")</f>
        <v>-</v>
      </c>
      <c r="D417" t="s">
        <v>949</v>
      </c>
      <c r="E417">
        <v>14973.00474056</v>
      </c>
      <c r="F417">
        <v>1524.85</v>
      </c>
      <c r="G417">
        <v>-32.535854179155301</v>
      </c>
      <c r="H417">
        <v>-1.9023432790019601</v>
      </c>
      <c r="I417">
        <v>2.7083422316106298</v>
      </c>
      <c r="J417">
        <v>-2.7900707748851001</v>
      </c>
      <c r="K417">
        <v>1570.53140443812</v>
      </c>
      <c r="L417">
        <v>1513.74215300685</v>
      </c>
      <c r="M417">
        <v>37.6681594406027</v>
      </c>
      <c r="N417">
        <v>1.36502792326216</v>
      </c>
      <c r="O417">
        <v>20.038036528183099</v>
      </c>
      <c r="P417">
        <v>26.627636605214999</v>
      </c>
      <c r="Q417">
        <v>-5.2623409125053998E-2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54</v>
      </c>
      <c r="E418">
        <v>14968.668727295</v>
      </c>
      <c r="F418">
        <v>938.65</v>
      </c>
      <c r="G418">
        <v>-70.043370389539007</v>
      </c>
      <c r="H418">
        <v>-14.036536983934401</v>
      </c>
      <c r="I418">
        <v>-44.763167447399098</v>
      </c>
      <c r="J418">
        <v>-5.3735373645072304</v>
      </c>
      <c r="K418">
        <v>1137.3449592325401</v>
      </c>
      <c r="L418">
        <v>1296.0578695757299</v>
      </c>
      <c r="M418">
        <v>9.0687038148281705</v>
      </c>
      <c r="N418">
        <v>1.44297198556289</v>
      </c>
      <c r="O418">
        <v>91.338624620465495</v>
      </c>
      <c r="P418">
        <v>2.9786066922654801</v>
      </c>
      <c r="Q418">
        <v>3.4683968740285002E-2</v>
      </c>
    </row>
    <row r="419" spans="1:17" x14ac:dyDescent="0.3">
      <c r="A419" t="s">
        <v>952</v>
      </c>
      <c r="B419" t="s">
        <v>953</v>
      </c>
      <c r="C419" t="str">
        <f>IFERROR(VLOOKUP(Table1[[#This Row],[Ticker]],[1]!Table1[[Symbol]:[Industry]],2,FALSE),"-")</f>
        <v>-</v>
      </c>
      <c r="D419" t="s">
        <v>48</v>
      </c>
      <c r="E419">
        <v>14956.03673109</v>
      </c>
      <c r="F419">
        <v>1546.3</v>
      </c>
      <c r="G419">
        <v>10.184644379419201</v>
      </c>
      <c r="H419">
        <v>-3.1128715299451</v>
      </c>
      <c r="I419">
        <v>6.0567613873889696</v>
      </c>
      <c r="J419">
        <v>-1.79816975955349</v>
      </c>
      <c r="K419">
        <v>1614.02238491198</v>
      </c>
      <c r="L419">
        <v>1513.44745522935</v>
      </c>
      <c r="M419">
        <v>40.5930638839097</v>
      </c>
      <c r="N419">
        <v>0.73382772123696804</v>
      </c>
      <c r="O419">
        <v>20.2871370367975</v>
      </c>
      <c r="P419">
        <v>50.865895897360801</v>
      </c>
      <c r="Q419">
        <v>-6.4340681367356004E-2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Row],[Ticker]],[1]!Table1[[Symbol]:[Industry]],2,FALSE),"-")</f>
        <v>-</v>
      </c>
      <c r="D420" t="s">
        <v>249</v>
      </c>
      <c r="E420">
        <v>14898.186159999999</v>
      </c>
      <c r="F420">
        <v>1467.05</v>
      </c>
      <c r="G420">
        <v>0.552000701718661</v>
      </c>
      <c r="H420">
        <v>12.983561505559599</v>
      </c>
      <c r="I420">
        <v>-0.34788410018604699</v>
      </c>
      <c r="J420">
        <v>8.1197899502437192</v>
      </c>
      <c r="K420">
        <v>1362.2688737916101</v>
      </c>
      <c r="L420">
        <v>1263.8433579233899</v>
      </c>
      <c r="M420">
        <v>60.952238175564901</v>
      </c>
      <c r="N420">
        <v>0.61161011766955498</v>
      </c>
      <c r="O420">
        <v>12.402440271292701</v>
      </c>
      <c r="P420">
        <v>47.746613626063699</v>
      </c>
      <c r="Q420">
        <v>0.14329215418313099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Row],[Ticker]],[1]!Table1[[Symbol]:[Industry]],2,FALSE),"-")</f>
        <v>-</v>
      </c>
      <c r="D421" t="s">
        <v>51</v>
      </c>
      <c r="E421">
        <v>14805.92627136</v>
      </c>
      <c r="F421">
        <v>6428.8</v>
      </c>
      <c r="G421">
        <v>9.3272719397178996</v>
      </c>
      <c r="H421">
        <v>2.6021672359647998</v>
      </c>
      <c r="I421">
        <v>16.122030406799301</v>
      </c>
      <c r="J421">
        <v>-2.5269510918947198</v>
      </c>
      <c r="K421">
        <v>6791.84376628874</v>
      </c>
      <c r="L421">
        <v>6135.22631563708</v>
      </c>
      <c r="M421">
        <v>33.264149947509097</v>
      </c>
      <c r="N421">
        <v>0.74431963349994301</v>
      </c>
      <c r="O421">
        <v>18.218018914883</v>
      </c>
      <c r="P421">
        <v>39.952204529105103</v>
      </c>
      <c r="Q421">
        <v>2.0904645145088999E-2</v>
      </c>
    </row>
    <row r="422" spans="1:17" hidden="1" x14ac:dyDescent="0.3">
      <c r="A422" t="s">
        <v>958</v>
      </c>
      <c r="B422" t="s">
        <v>959</v>
      </c>
      <c r="C422" t="str">
        <f>IFERROR(VLOOKUP(Table1[[#This Row],[Ticker]],[1]!Table1[[Symbol]:[Industry]],2,FALSE),"-")</f>
        <v>-</v>
      </c>
      <c r="D422" t="s">
        <v>48</v>
      </c>
      <c r="E422">
        <v>14312.01145801</v>
      </c>
      <c r="F422">
        <v>1372.9</v>
      </c>
      <c r="G422">
        <v>369.42506186034598</v>
      </c>
      <c r="H422">
        <v>-18.350933143995501</v>
      </c>
      <c r="I422">
        <v>-55.4725188755177</v>
      </c>
      <c r="J422">
        <v>-10.9939316138032</v>
      </c>
      <c r="K422">
        <v>1661.9910962148899</v>
      </c>
      <c r="L422">
        <v>1519.4442824200501</v>
      </c>
      <c r="M422">
        <v>14.376729342525101</v>
      </c>
      <c r="N422">
        <v>0.716796681379398</v>
      </c>
      <c r="O422">
        <v>121.265205040425</v>
      </c>
      <c r="P422">
        <v>422.21376949410399</v>
      </c>
      <c r="Q422">
        <v>0.26021681949206898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Row],[Ticker]],[1]!Table1[[Symbol]:[Industry]],2,FALSE),"-")</f>
        <v>-</v>
      </c>
      <c r="D423" t="s">
        <v>962</v>
      </c>
      <c r="E423">
        <v>14310.977681175</v>
      </c>
      <c r="F423">
        <v>744.35</v>
      </c>
      <c r="G423">
        <v>30.8509895918559</v>
      </c>
      <c r="H423">
        <v>1.05475521234598</v>
      </c>
      <c r="I423">
        <v>27.616471856171401</v>
      </c>
      <c r="J423">
        <v>-4.8835172812218097</v>
      </c>
      <c r="K423">
        <v>764.37642631528797</v>
      </c>
      <c r="L423">
        <v>677.44406759667299</v>
      </c>
      <c r="M423">
        <v>45.880852482289001</v>
      </c>
      <c r="N423">
        <v>0.55823012928870297</v>
      </c>
      <c r="O423">
        <v>17.780613958487201</v>
      </c>
      <c r="P423">
        <v>61.868000434924397</v>
      </c>
      <c r="Q423">
        <v>-3.6126595893400001E-4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475</v>
      </c>
      <c r="E424">
        <v>14261.181236639901</v>
      </c>
      <c r="F424">
        <v>4651.3999999999996</v>
      </c>
      <c r="G424">
        <v>-27.078214269730399</v>
      </c>
      <c r="H424">
        <v>-5.0185581404755899</v>
      </c>
      <c r="I424">
        <v>-2.16599257038586</v>
      </c>
      <c r="J424">
        <v>-4.2370084115229698</v>
      </c>
      <c r="K424">
        <v>5102.4485636524496</v>
      </c>
      <c r="L424">
        <v>4920.0040442237596</v>
      </c>
      <c r="M424">
        <v>26.0035603702289</v>
      </c>
      <c r="N424">
        <v>0.64723824388998097</v>
      </c>
      <c r="O424">
        <v>28.1087414541858</v>
      </c>
      <c r="P424">
        <v>15.677692116388901</v>
      </c>
      <c r="Q424">
        <v>1.8481615034201E-2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21</v>
      </c>
      <c r="E425">
        <v>14261.08324602</v>
      </c>
      <c r="F425">
        <v>2530.0500000000002</v>
      </c>
      <c r="G425">
        <v>207.49794959075899</v>
      </c>
      <c r="H425">
        <v>6.6145555687105402</v>
      </c>
      <c r="I425">
        <v>42.599120161747997</v>
      </c>
      <c r="J425">
        <v>-7.5908658389983099</v>
      </c>
      <c r="K425">
        <v>2559.9885290922398</v>
      </c>
      <c r="L425">
        <v>2099.7621304651002</v>
      </c>
      <c r="M425">
        <v>42.292641443677198</v>
      </c>
      <c r="N425">
        <v>1.3435406834380299</v>
      </c>
      <c r="O425">
        <v>16.590581213810001</v>
      </c>
      <c r="P425">
        <v>240.65571563215201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264</v>
      </c>
      <c r="E426">
        <v>14239.60861032</v>
      </c>
      <c r="F426">
        <v>1793.2</v>
      </c>
      <c r="G426">
        <v>75.620749237881896</v>
      </c>
      <c r="H426">
        <v>4.7470857064939196</v>
      </c>
      <c r="I426">
        <v>29.7742412016852</v>
      </c>
      <c r="J426">
        <v>-5.0498278777308299</v>
      </c>
      <c r="K426">
        <v>1780.4187724864601</v>
      </c>
      <c r="L426">
        <v>1591.2554197638899</v>
      </c>
      <c r="M426">
        <v>56.366051657790102</v>
      </c>
      <c r="N426">
        <v>1.7562858459236399</v>
      </c>
      <c r="O426">
        <v>49.6765558777604</v>
      </c>
      <c r="P426">
        <v>123.24307500778001</v>
      </c>
      <c r="Q426">
        <v>0.15038445728641101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51</v>
      </c>
      <c r="E427">
        <v>14206.5859824</v>
      </c>
      <c r="F427">
        <v>1869</v>
      </c>
      <c r="G427">
        <v>55.702623204478897</v>
      </c>
      <c r="H427">
        <v>1.36058988784775</v>
      </c>
      <c r="I427">
        <v>30.854570925936301</v>
      </c>
      <c r="J427">
        <v>-3.68077629778166</v>
      </c>
      <c r="K427">
        <v>1850.4748904892899</v>
      </c>
      <c r="L427">
        <v>1565.97572871437</v>
      </c>
      <c r="M427">
        <v>49.633142920866099</v>
      </c>
      <c r="N427">
        <v>0.256536766739761</v>
      </c>
      <c r="O427">
        <v>15.505617977528001</v>
      </c>
      <c r="P427">
        <v>86.694635900509397</v>
      </c>
      <c r="Q427">
        <v>9.7236564871939005E-2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459</v>
      </c>
      <c r="E428">
        <v>14156.184163170001</v>
      </c>
      <c r="F428">
        <v>294.55</v>
      </c>
      <c r="G428">
        <v>-1.2317689618954999</v>
      </c>
      <c r="H428">
        <v>-12.4893869219314</v>
      </c>
      <c r="I428">
        <v>-22.253306222898701</v>
      </c>
      <c r="J428">
        <v>-4.73568270197394</v>
      </c>
      <c r="K428">
        <v>321.55449541667002</v>
      </c>
      <c r="L428">
        <v>321.45436182630402</v>
      </c>
      <c r="M428">
        <v>44.959215442840701</v>
      </c>
      <c r="N428">
        <v>0.47232143651782299</v>
      </c>
      <c r="O428">
        <v>40.205398064844601</v>
      </c>
      <c r="P428">
        <v>35.269804822043596</v>
      </c>
      <c r="Q428">
        <v>8.0617332235509001E-2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586</v>
      </c>
      <c r="E429">
        <v>14149.618360992001</v>
      </c>
      <c r="F429">
        <v>149.04</v>
      </c>
      <c r="G429">
        <v>-31.168855985357499</v>
      </c>
      <c r="H429">
        <v>-0.75379698676085205</v>
      </c>
      <c r="I429">
        <v>-9.8063591941665695</v>
      </c>
      <c r="J429">
        <v>-6.4716500181775096</v>
      </c>
      <c r="K429">
        <v>167.52895811824601</v>
      </c>
      <c r="L429">
        <v>158.42409449032399</v>
      </c>
      <c r="M429">
        <v>35.041130874494101</v>
      </c>
      <c r="N429">
        <v>0.53867196393931405</v>
      </c>
      <c r="O429">
        <v>42.881105743424499</v>
      </c>
      <c r="P429">
        <v>21.5165103954341</v>
      </c>
      <c r="Q429">
        <v>-8.1530048859200007E-3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977</v>
      </c>
      <c r="E430">
        <v>14101.416696599999</v>
      </c>
      <c r="F430">
        <v>1184.9000000000001</v>
      </c>
      <c r="G430">
        <v>25.719992211876601</v>
      </c>
      <c r="H430">
        <v>-10.6961527858655</v>
      </c>
      <c r="I430">
        <v>-30.971191416575699</v>
      </c>
      <c r="J430">
        <v>-14.9184460433399</v>
      </c>
      <c r="K430">
        <v>1327.0437607930701</v>
      </c>
      <c r="L430">
        <v>1256.1506876354199</v>
      </c>
      <c r="M430">
        <v>24.0448176494324</v>
      </c>
      <c r="N430">
        <v>1.26895805761741</v>
      </c>
      <c r="O430">
        <v>43.050046417419097</v>
      </c>
      <c r="P430">
        <v>59.6792668957617</v>
      </c>
      <c r="Q430">
        <v>0.17149783233722199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191</v>
      </c>
      <c r="E431">
        <v>14085.217253909999</v>
      </c>
      <c r="F431">
        <v>1425.95</v>
      </c>
      <c r="G431">
        <v>11.737277712070901</v>
      </c>
      <c r="H431">
        <v>-20.410477116428201</v>
      </c>
      <c r="I431">
        <v>-9.1796492137084194</v>
      </c>
      <c r="J431">
        <v>-9.58490654252358</v>
      </c>
      <c r="K431">
        <v>1738.39414440475</v>
      </c>
      <c r="L431">
        <v>1568.8373841432301</v>
      </c>
      <c r="M431">
        <v>18.831431991812401</v>
      </c>
      <c r="N431">
        <v>1.50994093916338</v>
      </c>
      <c r="O431">
        <v>39.415828044461499</v>
      </c>
      <c r="P431">
        <v>42.737737737737703</v>
      </c>
      <c r="Q431">
        <v>2.8649249215211999E-2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475</v>
      </c>
      <c r="E432">
        <v>14033.52535346</v>
      </c>
      <c r="F432">
        <v>746.3</v>
      </c>
      <c r="G432">
        <v>1.6206227884554101</v>
      </c>
      <c r="H432">
        <v>-8.6603759849862296</v>
      </c>
      <c r="I432">
        <v>3.0532501619187502</v>
      </c>
      <c r="J432">
        <v>-3.5914502242250501</v>
      </c>
      <c r="K432">
        <v>814.33748567257601</v>
      </c>
      <c r="L432">
        <v>743.01096958873302</v>
      </c>
      <c r="M432">
        <v>24.8608652637128</v>
      </c>
      <c r="N432">
        <v>0.67246851615396097</v>
      </c>
      <c r="O432">
        <v>24.159185314216799</v>
      </c>
      <c r="P432">
        <v>43.175059952038303</v>
      </c>
      <c r="Q432">
        <v>0.114969056608414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51</v>
      </c>
      <c r="E433">
        <v>13990.751593319999</v>
      </c>
      <c r="F433">
        <v>888.9</v>
      </c>
      <c r="G433">
        <v>-16.817658506968701</v>
      </c>
      <c r="H433">
        <v>9.6204854029572893</v>
      </c>
      <c r="I433">
        <v>3.5828943623343599</v>
      </c>
      <c r="J433">
        <v>-5.5256096758590898</v>
      </c>
      <c r="K433">
        <v>883.50342009113001</v>
      </c>
      <c r="M433">
        <v>55.153042932664903</v>
      </c>
      <c r="O433">
        <v>32.287096411294797</v>
      </c>
      <c r="P433">
        <v>22.606896551724098</v>
      </c>
    </row>
    <row r="434" spans="1:17" hidden="1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162</v>
      </c>
      <c r="E434">
        <v>13987.714155920001</v>
      </c>
      <c r="F434">
        <v>11610.4</v>
      </c>
      <c r="G434">
        <v>290.27130347491197</v>
      </c>
      <c r="H434">
        <v>-4.4367207946776199</v>
      </c>
      <c r="I434">
        <v>43.512967150307098</v>
      </c>
      <c r="J434">
        <v>-6.5523268403480399</v>
      </c>
      <c r="K434">
        <v>11622.965986798999</v>
      </c>
      <c r="L434">
        <v>8603.9747991763797</v>
      </c>
      <c r="M434">
        <v>44.052792669464303</v>
      </c>
      <c r="N434">
        <v>0.48218849925267498</v>
      </c>
      <c r="O434">
        <v>19.7202508096189</v>
      </c>
      <c r="P434">
        <v>347.19023225359098</v>
      </c>
      <c r="Q434">
        <v>0.22441111019802901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144</v>
      </c>
      <c r="E435">
        <v>13938.2810749829</v>
      </c>
      <c r="F435">
        <v>53.33</v>
      </c>
      <c r="G435">
        <v>108.568770936603</v>
      </c>
      <c r="H435">
        <v>-14.1170784267141</v>
      </c>
      <c r="I435">
        <v>8.1344654181070997</v>
      </c>
      <c r="J435">
        <v>-5.9351615076646898</v>
      </c>
      <c r="K435">
        <v>63.447473056206</v>
      </c>
      <c r="L435">
        <v>56.506510343023301</v>
      </c>
      <c r="M435">
        <v>33.1597693380035</v>
      </c>
      <c r="N435">
        <v>0.35090642853985998</v>
      </c>
      <c r="O435">
        <v>71.385711606975406</v>
      </c>
      <c r="P435">
        <v>149.20560747663501</v>
      </c>
      <c r="Q435">
        <v>0.13281038547726401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27</v>
      </c>
      <c r="E436">
        <v>13842.843234886999</v>
      </c>
      <c r="F436">
        <v>70.81</v>
      </c>
      <c r="G436">
        <v>-45.828013712689803</v>
      </c>
      <c r="H436">
        <v>-9.6583598275814797</v>
      </c>
      <c r="I436">
        <v>-23.250503206734699</v>
      </c>
      <c r="J436">
        <v>-8.9785469984186008</v>
      </c>
      <c r="K436">
        <v>82.618918023403594</v>
      </c>
      <c r="L436">
        <v>84.907780215546396</v>
      </c>
      <c r="M436">
        <v>29.8409064773216</v>
      </c>
      <c r="N436">
        <v>0.49064190308677902</v>
      </c>
      <c r="O436">
        <v>57.322412088687997</v>
      </c>
      <c r="P436">
        <v>8.8547271329746309</v>
      </c>
      <c r="Q436">
        <v>3.5110901616334997E-2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264</v>
      </c>
      <c r="E437">
        <v>13799.5697538</v>
      </c>
      <c r="F437">
        <v>792.9</v>
      </c>
      <c r="G437">
        <v>4.1584802759875803</v>
      </c>
      <c r="H437">
        <v>0.25838260517398698</v>
      </c>
      <c r="I437">
        <v>-21.928964239375301</v>
      </c>
      <c r="J437">
        <v>-5.3187660552258196</v>
      </c>
      <c r="K437">
        <v>888.99156683785498</v>
      </c>
      <c r="L437">
        <v>845.755224518614</v>
      </c>
      <c r="M437">
        <v>12.822803311415701</v>
      </c>
      <c r="N437">
        <v>1.3494753232307</v>
      </c>
      <c r="O437">
        <v>33.686467398158598</v>
      </c>
      <c r="P437">
        <v>37.087432355331103</v>
      </c>
      <c r="Q437">
        <v>0.135082289307491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51</v>
      </c>
      <c r="E438">
        <v>13732.120096619999</v>
      </c>
      <c r="F438">
        <v>1493.3</v>
      </c>
      <c r="G438">
        <v>177.018574898282</v>
      </c>
      <c r="H438">
        <v>13.7637432082206</v>
      </c>
      <c r="I438">
        <v>62.269314301106697</v>
      </c>
      <c r="J438">
        <v>-7.5311866078174399</v>
      </c>
      <c r="K438">
        <v>1408.9367528089299</v>
      </c>
      <c r="L438">
        <v>1058.38839480818</v>
      </c>
      <c r="M438">
        <v>37.505935600857697</v>
      </c>
      <c r="N438">
        <v>0.93868449758119898</v>
      </c>
      <c r="O438">
        <v>12.1676823143373</v>
      </c>
      <c r="P438">
        <v>219.76445396145601</v>
      </c>
      <c r="Q438">
        <v>0.12286540830829799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117</v>
      </c>
      <c r="E439">
        <v>13648.89151347</v>
      </c>
      <c r="F439">
        <v>940.65</v>
      </c>
      <c r="G439">
        <v>101.197427620631</v>
      </c>
      <c r="H439">
        <v>-15.621741427833101</v>
      </c>
      <c r="I439">
        <v>78.491474414621393</v>
      </c>
      <c r="J439">
        <v>-4.9507234205125803</v>
      </c>
      <c r="K439">
        <v>992.82592805138199</v>
      </c>
      <c r="L439">
        <v>762.98015128012798</v>
      </c>
      <c r="M439">
        <v>39.874021052899501</v>
      </c>
      <c r="N439">
        <v>0.40308088728659303</v>
      </c>
      <c r="O439">
        <v>43.283899431244301</v>
      </c>
      <c r="P439">
        <v>151.443464314354</v>
      </c>
      <c r="Q439">
        <v>0.19616951312403699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998</v>
      </c>
      <c r="E440">
        <v>13643.372815434999</v>
      </c>
      <c r="F440">
        <v>768.35</v>
      </c>
      <c r="G440">
        <v>36.676572355043199</v>
      </c>
      <c r="H440">
        <v>-2.9523385761056802</v>
      </c>
      <c r="I440">
        <v>15.495903641893101</v>
      </c>
      <c r="J440">
        <v>-3.0448680453933799</v>
      </c>
      <c r="K440">
        <v>801.30514819826499</v>
      </c>
      <c r="L440">
        <v>716.80334864594101</v>
      </c>
      <c r="M440">
        <v>34.425609851803102</v>
      </c>
      <c r="N440">
        <v>0.52003632664880795</v>
      </c>
      <c r="O440">
        <v>13.9454675603565</v>
      </c>
      <c r="P440">
        <v>68.276390713972802</v>
      </c>
      <c r="Q440">
        <v>4.8488203679086003E-2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1001</v>
      </c>
      <c r="E441">
        <v>13579.68725526</v>
      </c>
      <c r="F441">
        <v>1995.9</v>
      </c>
      <c r="G441">
        <v>74.557279528600901</v>
      </c>
      <c r="H441">
        <v>-14.5155918789245</v>
      </c>
      <c r="I441">
        <v>96.8649660600705</v>
      </c>
      <c r="J441">
        <v>-14.4951819495906</v>
      </c>
      <c r="K441">
        <v>2223.5738230090101</v>
      </c>
      <c r="L441">
        <v>1626.7369813446301</v>
      </c>
      <c r="M441">
        <v>24.661320582100299</v>
      </c>
      <c r="N441">
        <v>0.68601919644361598</v>
      </c>
      <c r="O441">
        <v>35.277318502931003</v>
      </c>
      <c r="P441">
        <v>173.41095890410901</v>
      </c>
      <c r="Q441">
        <v>0.223844939975062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51</v>
      </c>
      <c r="E442">
        <v>13491.4545761399</v>
      </c>
      <c r="F442">
        <v>556.65</v>
      </c>
      <c r="G442">
        <v>42.298082456712599</v>
      </c>
      <c r="H442">
        <v>5.56380959760686</v>
      </c>
      <c r="I442">
        <v>24.325222867869901</v>
      </c>
      <c r="J442">
        <v>-6.7492046712685099</v>
      </c>
      <c r="K442">
        <v>584.02356634039495</v>
      </c>
      <c r="L442">
        <v>514.85143685001105</v>
      </c>
      <c r="M442">
        <v>42.286409637441103</v>
      </c>
      <c r="N442">
        <v>0.44854473166518199</v>
      </c>
      <c r="O442">
        <v>29.524836072936299</v>
      </c>
      <c r="P442">
        <v>73.357209592027303</v>
      </c>
      <c r="Q442">
        <v>6.0333132939817E-2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264</v>
      </c>
      <c r="E443">
        <v>13489.953439999999</v>
      </c>
      <c r="F443">
        <v>4273.3</v>
      </c>
      <c r="G443">
        <v>21.848150810647802</v>
      </c>
      <c r="H443">
        <v>8.1565738183180692</v>
      </c>
      <c r="I443">
        <v>0.72537291207096599</v>
      </c>
      <c r="J443">
        <v>-3.4428478011224399</v>
      </c>
      <c r="K443">
        <v>4277.9425309244598</v>
      </c>
      <c r="L443">
        <v>3998.0030941093401</v>
      </c>
      <c r="M443">
        <v>43.736461518820299</v>
      </c>
      <c r="N443">
        <v>0.85848805001282003</v>
      </c>
      <c r="O443">
        <v>17.005592867339001</v>
      </c>
      <c r="P443">
        <v>54.829710144927503</v>
      </c>
      <c r="Q443">
        <v>0.17588556852107201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721</v>
      </c>
      <c r="E444">
        <v>13439.234813409999</v>
      </c>
      <c r="F444">
        <v>2860.9</v>
      </c>
      <c r="G444">
        <v>16.226431388599998</v>
      </c>
      <c r="H444">
        <v>-1.7426989424549799</v>
      </c>
      <c r="I444">
        <v>7.0947138273502901</v>
      </c>
      <c r="J444">
        <v>-6.6422603445875303</v>
      </c>
      <c r="K444">
        <v>2839.21164448849</v>
      </c>
      <c r="L444">
        <v>2545.2615364592202</v>
      </c>
      <c r="M444">
        <v>46.3207531951156</v>
      </c>
      <c r="N444">
        <v>0.481681773156097</v>
      </c>
      <c r="O444">
        <v>12.4471320213918</v>
      </c>
      <c r="P444">
        <v>49.394255874673597</v>
      </c>
      <c r="Q444">
        <v>6.5452400899655996E-2</v>
      </c>
    </row>
    <row r="445" spans="1:17" hidden="1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454</v>
      </c>
      <c r="E445">
        <v>13317.050764850001</v>
      </c>
      <c r="F445">
        <v>2186.5</v>
      </c>
      <c r="G445">
        <v>-52.242227862823199</v>
      </c>
      <c r="H445">
        <v>-1.7849518622571201</v>
      </c>
      <c r="I445">
        <v>-31.841674993520101</v>
      </c>
      <c r="J445">
        <v>-10.276288271519199</v>
      </c>
      <c r="M445">
        <v>38.924462137990197</v>
      </c>
      <c r="O445">
        <v>41.779099016693301</v>
      </c>
      <c r="P445">
        <v>6.3421039832692996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240</v>
      </c>
      <c r="E446">
        <v>13298.310605055</v>
      </c>
      <c r="F446">
        <v>1620.15</v>
      </c>
      <c r="G446">
        <v>13.721091296979701</v>
      </c>
      <c r="H446">
        <v>5.4764175977049296</v>
      </c>
      <c r="I446">
        <v>-14.691328704153699</v>
      </c>
      <c r="J446">
        <v>-6.4421836247296902</v>
      </c>
      <c r="K446">
        <v>1659.12119230904</v>
      </c>
      <c r="L446">
        <v>1619.52067225676</v>
      </c>
      <c r="M446">
        <v>41.597479441728801</v>
      </c>
      <c r="N446">
        <v>1.0237569603244701</v>
      </c>
      <c r="O446">
        <v>37.144708823256998</v>
      </c>
      <c r="P446">
        <v>46.865793409780999</v>
      </c>
      <c r="Q446">
        <v>9.4752959592174002E-2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282</v>
      </c>
      <c r="E447">
        <v>13278.42366092</v>
      </c>
      <c r="F447">
        <v>568.70000000000005</v>
      </c>
      <c r="G447">
        <v>82.137180078943402</v>
      </c>
      <c r="H447">
        <v>-5.2774914517753198</v>
      </c>
      <c r="I447">
        <v>-22.585510379044699</v>
      </c>
      <c r="J447">
        <v>-6.4965432269993997</v>
      </c>
      <c r="K447">
        <v>625.89201729950003</v>
      </c>
      <c r="L447">
        <v>606.16823572710598</v>
      </c>
      <c r="M447">
        <v>41.403556920294001</v>
      </c>
      <c r="N447">
        <v>1.21020517735776</v>
      </c>
      <c r="O447">
        <v>45.595217161948298</v>
      </c>
      <c r="P447">
        <v>119.660100424874</v>
      </c>
      <c r="Q447">
        <v>2.3350967243935001E-2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117</v>
      </c>
      <c r="E448">
        <v>13263.9220771</v>
      </c>
      <c r="F448">
        <v>45.26</v>
      </c>
      <c r="G448">
        <v>-16.5622275526149</v>
      </c>
      <c r="H448">
        <v>-8.7497323463116903</v>
      </c>
      <c r="I448">
        <v>-39.477140840557901</v>
      </c>
      <c r="J448">
        <v>-5.6601286841626104</v>
      </c>
      <c r="K448">
        <v>51.0700236425672</v>
      </c>
      <c r="L448">
        <v>54.088616679504099</v>
      </c>
      <c r="M448">
        <v>30.965991377763999</v>
      </c>
      <c r="N448">
        <v>0.85314190983236404</v>
      </c>
      <c r="O448">
        <v>62.836942112240401</v>
      </c>
      <c r="P448">
        <v>15.6066411238825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54</v>
      </c>
      <c r="E449">
        <v>13195.070990381</v>
      </c>
      <c r="F449">
        <v>155.88999999999999</v>
      </c>
      <c r="G449">
        <v>-12.291007172354799</v>
      </c>
      <c r="H449">
        <v>-20.593545624889</v>
      </c>
      <c r="I449">
        <v>-28.880729802806101</v>
      </c>
      <c r="J449">
        <v>1.09701460811643</v>
      </c>
      <c r="K449">
        <v>184.66497626397799</v>
      </c>
      <c r="L449">
        <v>185.119144217691</v>
      </c>
      <c r="M449">
        <v>42.3626249953873</v>
      </c>
      <c r="N449">
        <v>2.2026048267920002</v>
      </c>
      <c r="O449">
        <v>47.796523189428399</v>
      </c>
      <c r="P449">
        <v>19.547546012269901</v>
      </c>
      <c r="Q449">
        <v>-5.1097236608054999E-2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558</v>
      </c>
      <c r="E450">
        <v>13105.845648</v>
      </c>
      <c r="F450">
        <v>1656</v>
      </c>
      <c r="G450">
        <v>-14.958831314403501</v>
      </c>
      <c r="H450">
        <v>-2.7907084009875098</v>
      </c>
      <c r="I450">
        <v>-5.8117426467285904</v>
      </c>
      <c r="J450">
        <v>-4.5531812011830404</v>
      </c>
      <c r="K450">
        <v>1743.4584221596899</v>
      </c>
      <c r="L450">
        <v>1683.15084473361</v>
      </c>
      <c r="M450">
        <v>28.749755679009599</v>
      </c>
      <c r="N450">
        <v>0.517571269735983</v>
      </c>
      <c r="O450">
        <v>19.501811594202898</v>
      </c>
      <c r="P450">
        <v>26.702371843917302</v>
      </c>
      <c r="Q450">
        <v>-9.8104420181099994E-2</v>
      </c>
    </row>
    <row r="451" spans="1:17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24</v>
      </c>
      <c r="E451">
        <v>13103.967325567901</v>
      </c>
      <c r="F451">
        <v>176.92</v>
      </c>
      <c r="G451">
        <v>3.92215664554482</v>
      </c>
      <c r="H451">
        <v>10.912633945713401</v>
      </c>
      <c r="I451">
        <v>3.2875672853836102</v>
      </c>
      <c r="J451">
        <v>4.9164725328313903</v>
      </c>
      <c r="K451">
        <v>163.36031423030201</v>
      </c>
      <c r="L451">
        <v>156.402716249029</v>
      </c>
      <c r="M451">
        <v>79.207211041441496</v>
      </c>
      <c r="N451">
        <v>3.0993992383036</v>
      </c>
      <c r="O451">
        <v>0.54261813248925805</v>
      </c>
      <c r="P451">
        <v>41.084529505582097</v>
      </c>
      <c r="Q451">
        <v>-2.0458547762688999E-2</v>
      </c>
    </row>
    <row r="452" spans="1:17" hidden="1" x14ac:dyDescent="0.3">
      <c r="A452" t="s">
        <v>1022</v>
      </c>
      <c r="B452" t="s">
        <v>1023</v>
      </c>
      <c r="C452" t="str">
        <f>IFERROR(VLOOKUP(Table1[[#This Row],[Ticker]],[1]!Table1[[Symbol]:[Industry]],2,FALSE),"-")</f>
        <v>-</v>
      </c>
      <c r="D452" t="s">
        <v>162</v>
      </c>
      <c r="E452">
        <v>13083.478289475001</v>
      </c>
      <c r="F452">
        <v>871.75</v>
      </c>
      <c r="G452">
        <v>382.23781995046801</v>
      </c>
      <c r="H452">
        <v>40.247941375622197</v>
      </c>
      <c r="I452">
        <v>24.140596162500099</v>
      </c>
      <c r="J452">
        <v>4.3633713512818497</v>
      </c>
      <c r="K452">
        <v>746.52108693639104</v>
      </c>
      <c r="L452">
        <v>596.19063203992903</v>
      </c>
      <c r="M452">
        <v>69.465600345672897</v>
      </c>
      <c r="N452">
        <v>1.62533486493347</v>
      </c>
      <c r="O452">
        <v>3.10295382850587</v>
      </c>
      <c r="P452">
        <v>444.84375</v>
      </c>
      <c r="Q452">
        <v>0.27503108297409901</v>
      </c>
    </row>
    <row r="453" spans="1:17" x14ac:dyDescent="0.3">
      <c r="A453" t="s">
        <v>1024</v>
      </c>
      <c r="B453" t="s">
        <v>1025</v>
      </c>
      <c r="C453" t="str">
        <f>IFERROR(VLOOKUP(Table1[[#This Row],[Ticker]],[1]!Table1[[Symbol]:[Industry]],2,FALSE),"-")</f>
        <v>-</v>
      </c>
      <c r="D453" t="s">
        <v>371</v>
      </c>
      <c r="E453">
        <v>13060.18322384</v>
      </c>
      <c r="F453">
        <v>376.1</v>
      </c>
      <c r="G453">
        <v>103.42077806086699</v>
      </c>
      <c r="H453">
        <v>-2.1915398137395199</v>
      </c>
      <c r="I453">
        <v>67.285096921679795</v>
      </c>
      <c r="J453">
        <v>-9.6004982179308005</v>
      </c>
      <c r="K453">
        <v>381.86994560134002</v>
      </c>
      <c r="L453">
        <v>292.92584158006798</v>
      </c>
      <c r="M453">
        <v>40.5155253918713</v>
      </c>
      <c r="N453">
        <v>1.0867181601429701</v>
      </c>
      <c r="O453">
        <v>19.1039617123105</v>
      </c>
      <c r="P453">
        <v>135.873314518657</v>
      </c>
      <c r="Q453">
        <v>0.190698529355213</v>
      </c>
    </row>
    <row r="454" spans="1:17" x14ac:dyDescent="0.3">
      <c r="A454" t="s">
        <v>1026</v>
      </c>
      <c r="B454" t="s">
        <v>1027</v>
      </c>
      <c r="C454" t="str">
        <f>IFERROR(VLOOKUP(Table1[[#This Row],[Ticker]],[1]!Table1[[Symbol]:[Industry]],2,FALSE),"-")</f>
        <v>-</v>
      </c>
      <c r="D454" t="s">
        <v>1028</v>
      </c>
      <c r="E454">
        <v>13025.925569322</v>
      </c>
      <c r="F454">
        <v>166.62</v>
      </c>
      <c r="G454">
        <v>-14.369233551965801</v>
      </c>
      <c r="H454">
        <v>-3.58423301123478</v>
      </c>
      <c r="I454">
        <v>-31.621705755765099</v>
      </c>
      <c r="J454">
        <v>-3.8010024981903898</v>
      </c>
      <c r="K454">
        <v>185.166539086135</v>
      </c>
      <c r="L454">
        <v>193.38041461455299</v>
      </c>
      <c r="M454">
        <v>35.388271026525203</v>
      </c>
      <c r="N454">
        <v>0.86310867560868898</v>
      </c>
      <c r="O454">
        <v>42.569919577481699</v>
      </c>
      <c r="P454">
        <v>17.1729957805907</v>
      </c>
      <c r="Q454">
        <v>-4.1232744590979998E-3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1031</v>
      </c>
      <c r="E455">
        <v>13023.680556060001</v>
      </c>
      <c r="F455">
        <v>405.8</v>
      </c>
      <c r="G455">
        <v>55.2911717616985</v>
      </c>
      <c r="H455">
        <v>-7.6957186711352996</v>
      </c>
      <c r="I455">
        <v>-6.38685808060215</v>
      </c>
      <c r="J455">
        <v>-0.88552089227814601</v>
      </c>
      <c r="K455">
        <v>440.355731913819</v>
      </c>
      <c r="L455">
        <v>411.68891016385697</v>
      </c>
      <c r="M455">
        <v>45.5583529365747</v>
      </c>
      <c r="N455">
        <v>1.52069369954836</v>
      </c>
      <c r="O455">
        <v>52.242483982257198</v>
      </c>
      <c r="P455">
        <v>84.412633492387997</v>
      </c>
      <c r="Q455">
        <v>0.114810388738724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539</v>
      </c>
      <c r="E456">
        <v>13003.659</v>
      </c>
      <c r="F456">
        <v>136.05000000000001</v>
      </c>
      <c r="G456">
        <v>35.561015260493399</v>
      </c>
      <c r="H456">
        <v>0.41362681712806798</v>
      </c>
      <c r="I456">
        <v>58.879616921107697</v>
      </c>
      <c r="J456">
        <v>-7.8021792070488001</v>
      </c>
      <c r="K456">
        <v>131.999967083147</v>
      </c>
      <c r="L456">
        <v>105.706322034227</v>
      </c>
      <c r="M456">
        <v>37.827379154212402</v>
      </c>
      <c r="N456">
        <v>1.1017898528013601</v>
      </c>
      <c r="O456">
        <v>24.0352811466372</v>
      </c>
      <c r="P456">
        <v>97.173913043478294</v>
      </c>
      <c r="Q456">
        <v>4.9571991832341997E-2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202</v>
      </c>
      <c r="E457">
        <v>12996.208480060001</v>
      </c>
      <c r="F457">
        <v>400.1</v>
      </c>
      <c r="G457">
        <v>-9.7646349106557295</v>
      </c>
      <c r="H457">
        <v>-4.7969692418825902</v>
      </c>
      <c r="I457">
        <v>-14.495082445311199</v>
      </c>
      <c r="J457">
        <v>-2.74407328283867</v>
      </c>
      <c r="K457">
        <v>446.23340004604802</v>
      </c>
      <c r="L457">
        <v>439.27732735243598</v>
      </c>
      <c r="M457">
        <v>36.325148158898401</v>
      </c>
      <c r="N457">
        <v>0.39970556271879998</v>
      </c>
      <c r="O457">
        <v>36.715821044738803</v>
      </c>
      <c r="P457">
        <v>56.106125634022597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998</v>
      </c>
      <c r="E458">
        <v>12968.4414686</v>
      </c>
      <c r="F458">
        <v>642.79999999999995</v>
      </c>
      <c r="G458">
        <v>27.831498872416802</v>
      </c>
      <c r="H458">
        <v>3.5438482837175398</v>
      </c>
      <c r="I458">
        <v>51.967016943405604</v>
      </c>
      <c r="J458">
        <v>-0.35919727597609702</v>
      </c>
      <c r="K458">
        <v>598.15297049123205</v>
      </c>
      <c r="L458">
        <v>492.27827017067398</v>
      </c>
      <c r="M458">
        <v>58.482341720696702</v>
      </c>
      <c r="N458">
        <v>0.47526832823957599</v>
      </c>
      <c r="O458">
        <v>7.6228998133167396</v>
      </c>
      <c r="P458">
        <v>87.132459970887894</v>
      </c>
      <c r="Q458">
        <v>7.2538179755015003E-2</v>
      </c>
    </row>
    <row r="459" spans="1:17" hidden="1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1040</v>
      </c>
      <c r="E459">
        <v>12906.893384999599</v>
      </c>
      <c r="F459">
        <v>100</v>
      </c>
      <c r="G459">
        <v>-28.453451285618598</v>
      </c>
      <c r="I459">
        <v>-8.0528984163155499</v>
      </c>
      <c r="M459">
        <v>50</v>
      </c>
      <c r="N459">
        <v>1</v>
      </c>
      <c r="O459">
        <v>0</v>
      </c>
      <c r="P459">
        <v>0</v>
      </c>
    </row>
    <row r="460" spans="1:17" x14ac:dyDescent="0.3">
      <c r="A460" t="s">
        <v>1041</v>
      </c>
      <c r="B460" t="s">
        <v>1042</v>
      </c>
      <c r="C460" t="str">
        <f>IFERROR(VLOOKUP(Table1[[#This Row],[Ticker]],[1]!Table1[[Symbol]:[Industry]],2,FALSE),"-")</f>
        <v>-</v>
      </c>
      <c r="D460" t="s">
        <v>48</v>
      </c>
      <c r="E460">
        <v>12891.73092688</v>
      </c>
      <c r="F460">
        <v>701.35</v>
      </c>
      <c r="G460">
        <v>3.5902275245103201</v>
      </c>
      <c r="H460">
        <v>-6.1563477986774897</v>
      </c>
      <c r="I460">
        <v>20.1060782853747</v>
      </c>
      <c r="J460">
        <v>-8.8227484822139903</v>
      </c>
      <c r="K460">
        <v>744.12213377520402</v>
      </c>
      <c r="L460">
        <v>650.54060279992405</v>
      </c>
      <c r="M460">
        <v>25.600771835604199</v>
      </c>
      <c r="N460">
        <v>0.67151036558979005</v>
      </c>
      <c r="O460">
        <v>17.8726741284665</v>
      </c>
      <c r="P460">
        <v>56.551339285714299</v>
      </c>
      <c r="Q460">
        <v>7.8811641320718995E-2</v>
      </c>
    </row>
    <row r="461" spans="1:17" hidden="1" x14ac:dyDescent="0.3">
      <c r="A461" t="s">
        <v>1043</v>
      </c>
      <c r="B461" t="s">
        <v>1044</v>
      </c>
      <c r="C461" t="str">
        <f>IFERROR(VLOOKUP(Table1[[#This Row],[Ticker]],[1]!Table1[[Symbol]:[Industry]],2,FALSE),"-")</f>
        <v>-</v>
      </c>
      <c r="D461" t="s">
        <v>131</v>
      </c>
      <c r="E461">
        <v>12731.5775454</v>
      </c>
      <c r="F461">
        <v>419</v>
      </c>
      <c r="G461">
        <v>38.711918752282799</v>
      </c>
      <c r="H461">
        <v>7.0436109133168001</v>
      </c>
      <c r="I461">
        <v>30.139713720887599</v>
      </c>
      <c r="J461">
        <v>-1.42398183339813</v>
      </c>
      <c r="K461">
        <v>400.77165341025898</v>
      </c>
      <c r="L461">
        <v>337.68494156754502</v>
      </c>
      <c r="M461">
        <v>60.734269647323401</v>
      </c>
      <c r="N461">
        <v>0.60577704123185805</v>
      </c>
      <c r="O461">
        <v>13.7350835322195</v>
      </c>
      <c r="P461">
        <v>104.889975550122</v>
      </c>
      <c r="Q461">
        <v>0.187195593317456</v>
      </c>
    </row>
    <row r="462" spans="1:17" x14ac:dyDescent="0.3">
      <c r="A462" t="s">
        <v>1045</v>
      </c>
      <c r="B462" t="s">
        <v>1046</v>
      </c>
      <c r="C462" t="str">
        <f>IFERROR(VLOOKUP(Table1[[#This Row],[Ticker]],[1]!Table1[[Symbol]:[Industry]],2,FALSE),"-")</f>
        <v>-</v>
      </c>
      <c r="D462" t="s">
        <v>586</v>
      </c>
      <c r="E462">
        <v>12649.951626</v>
      </c>
      <c r="F462">
        <v>437.45</v>
      </c>
      <c r="G462">
        <v>-5.7121493776500696</v>
      </c>
      <c r="H462">
        <v>-1.3564253713852401</v>
      </c>
      <c r="I462">
        <v>-11.0465784251857</v>
      </c>
      <c r="J462">
        <v>-4.6368638518574201</v>
      </c>
      <c r="K462">
        <v>470.90881526836603</v>
      </c>
      <c r="L462">
        <v>459.62607412841101</v>
      </c>
      <c r="M462">
        <v>39.925928719597799</v>
      </c>
      <c r="N462">
        <v>0.44539379381935701</v>
      </c>
      <c r="O462">
        <v>35.329751971653899</v>
      </c>
      <c r="P462">
        <v>25.631820792647801</v>
      </c>
      <c r="Q462">
        <v>-6.6958430971330004E-3</v>
      </c>
    </row>
    <row r="463" spans="1:17" x14ac:dyDescent="0.3">
      <c r="A463" t="s">
        <v>1047</v>
      </c>
      <c r="B463" t="s">
        <v>1048</v>
      </c>
      <c r="C463" t="str">
        <f>IFERROR(VLOOKUP(Table1[[#This Row],[Ticker]],[1]!Table1[[Symbol]:[Industry]],2,FALSE),"-")</f>
        <v>-</v>
      </c>
      <c r="D463" t="s">
        <v>117</v>
      </c>
      <c r="E463">
        <v>12630.03260445</v>
      </c>
      <c r="F463">
        <v>414.45</v>
      </c>
      <c r="G463">
        <v>12.444049989241099</v>
      </c>
      <c r="H463">
        <v>21.939762054631299</v>
      </c>
      <c r="I463">
        <v>7.8447525903958404</v>
      </c>
      <c r="J463">
        <v>-1.90461470986734</v>
      </c>
      <c r="K463">
        <v>377.05162042827999</v>
      </c>
      <c r="L463">
        <v>350.89271564506203</v>
      </c>
      <c r="M463">
        <v>59.158662715792701</v>
      </c>
      <c r="N463">
        <v>1.22102118639721</v>
      </c>
      <c r="O463">
        <v>8.8189166365062199</v>
      </c>
      <c r="P463">
        <v>51.785387291704801</v>
      </c>
      <c r="Q463">
        <v>0.16671801443871301</v>
      </c>
    </row>
    <row r="464" spans="1:17" x14ac:dyDescent="0.3">
      <c r="A464" t="s">
        <v>1049</v>
      </c>
      <c r="B464" t="s">
        <v>1050</v>
      </c>
      <c r="C464" t="str">
        <f>IFERROR(VLOOKUP(Table1[[#This Row],[Ticker]],[1]!Table1[[Symbol]:[Industry]],2,FALSE),"-")</f>
        <v>-</v>
      </c>
      <c r="D464" t="s">
        <v>51</v>
      </c>
      <c r="E464">
        <v>12464.042722639901</v>
      </c>
      <c r="F464">
        <v>1017.2</v>
      </c>
      <c r="G464">
        <v>35.664005958653703</v>
      </c>
      <c r="H464">
        <v>0.89316511404399102</v>
      </c>
      <c r="I464">
        <v>16.1170234586844</v>
      </c>
      <c r="J464">
        <v>-11.4591131633253</v>
      </c>
      <c r="K464">
        <v>1083.27746228864</v>
      </c>
      <c r="L464">
        <v>922.57867207559002</v>
      </c>
      <c r="M464">
        <v>39.953983979378798</v>
      </c>
      <c r="N464">
        <v>0.59710276440342203</v>
      </c>
      <c r="O464">
        <v>31.252457727093901</v>
      </c>
      <c r="P464">
        <v>65.398373983739802</v>
      </c>
      <c r="Q464">
        <v>4.5633354992970998E-2</v>
      </c>
    </row>
    <row r="465" spans="1:17" x14ac:dyDescent="0.3">
      <c r="A465" t="s">
        <v>1051</v>
      </c>
      <c r="B465" t="s">
        <v>1052</v>
      </c>
      <c r="C465" t="str">
        <f>IFERROR(VLOOKUP(Table1[[#This Row],[Ticker]],[1]!Table1[[Symbol]:[Industry]],2,FALSE),"-")</f>
        <v>-</v>
      </c>
      <c r="D465" t="s">
        <v>264</v>
      </c>
      <c r="E465">
        <v>12410.5326453</v>
      </c>
      <c r="F465">
        <v>1865.25</v>
      </c>
      <c r="G465">
        <v>77.129046234495902</v>
      </c>
      <c r="H465">
        <v>7.7196854965917803</v>
      </c>
      <c r="I465">
        <v>17.858401705191099</v>
      </c>
      <c r="J465">
        <v>2.2926046612691402</v>
      </c>
      <c r="K465">
        <v>1823.8171827501101</v>
      </c>
      <c r="L465">
        <v>1569.29927841318</v>
      </c>
      <c r="M465">
        <v>52.7093859931298</v>
      </c>
      <c r="N465">
        <v>0.93533836128124004</v>
      </c>
      <c r="O465">
        <v>9.0979761426082302</v>
      </c>
      <c r="P465">
        <v>110.28748590755301</v>
      </c>
      <c r="Q465">
        <v>0.13275478812052799</v>
      </c>
    </row>
    <row r="466" spans="1:17" x14ac:dyDescent="0.3">
      <c r="A466" t="s">
        <v>1053</v>
      </c>
      <c r="B466" t="s">
        <v>1054</v>
      </c>
      <c r="C466" t="str">
        <f>IFERROR(VLOOKUP(Table1[[#This Row],[Ticker]],[1]!Table1[[Symbol]:[Industry]],2,FALSE),"-")</f>
        <v>-</v>
      </c>
      <c r="D466" t="s">
        <v>51</v>
      </c>
      <c r="E466">
        <v>12369.10444707</v>
      </c>
      <c r="F466">
        <v>272.95</v>
      </c>
      <c r="G466">
        <v>133.118182638674</v>
      </c>
      <c r="H466">
        <v>-2.5900587512061701</v>
      </c>
      <c r="I466">
        <v>53.312753372037903</v>
      </c>
      <c r="J466">
        <v>-1.2379928422473201</v>
      </c>
      <c r="K466">
        <v>266.90648720519499</v>
      </c>
      <c r="L466">
        <v>204.726690474126</v>
      </c>
      <c r="M466">
        <v>44.223502839962002</v>
      </c>
      <c r="N466">
        <v>0.37001228112863699</v>
      </c>
      <c r="O466">
        <v>20.461623007876899</v>
      </c>
      <c r="P466">
        <v>167.33594515181099</v>
      </c>
      <c r="Q466">
        <v>0.16810241569544901</v>
      </c>
    </row>
    <row r="467" spans="1:17" x14ac:dyDescent="0.3">
      <c r="A467" t="s">
        <v>1055</v>
      </c>
      <c r="B467" t="s">
        <v>1056</v>
      </c>
      <c r="C467" t="str">
        <f>IFERROR(VLOOKUP(Table1[[#This Row],[Ticker]],[1]!Table1[[Symbol]:[Industry]],2,FALSE),"-")</f>
        <v>-</v>
      </c>
      <c r="D467" t="s">
        <v>94</v>
      </c>
      <c r="E467">
        <v>12337.467168375</v>
      </c>
      <c r="F467">
        <v>2203.75</v>
      </c>
      <c r="G467">
        <v>-12.0131046724938</v>
      </c>
      <c r="H467">
        <v>-1.1869697177649501</v>
      </c>
      <c r="I467">
        <v>-34.876295006111498</v>
      </c>
      <c r="J467">
        <v>-8.1096505652068203</v>
      </c>
      <c r="K467">
        <v>2527.73889208524</v>
      </c>
      <c r="L467">
        <v>2577.1354778424702</v>
      </c>
      <c r="M467">
        <v>33.079304183788899</v>
      </c>
      <c r="N467">
        <v>0.73634778713886995</v>
      </c>
      <c r="O467">
        <v>65.8536585365853</v>
      </c>
      <c r="P467">
        <v>25.856653340948</v>
      </c>
      <c r="Q467">
        <v>0.111579285934347</v>
      </c>
    </row>
    <row r="468" spans="1:17" x14ac:dyDescent="0.3">
      <c r="A468" t="s">
        <v>1057</v>
      </c>
      <c r="B468" t="s">
        <v>1058</v>
      </c>
      <c r="C468" t="str">
        <f>IFERROR(VLOOKUP(Table1[[#This Row],[Ticker]],[1]!Table1[[Symbol]:[Industry]],2,FALSE),"-")</f>
        <v>-</v>
      </c>
      <c r="D468" t="s">
        <v>162</v>
      </c>
      <c r="E468">
        <v>12313.946158750001</v>
      </c>
      <c r="F468">
        <v>548.75</v>
      </c>
      <c r="G468">
        <v>7.8565530613974301</v>
      </c>
      <c r="H468">
        <v>-12.273889213593799</v>
      </c>
      <c r="I468">
        <v>-13.338766808979999</v>
      </c>
      <c r="J468">
        <v>-5.7901702449115797</v>
      </c>
      <c r="K468">
        <v>632.50318407468501</v>
      </c>
      <c r="L468">
        <v>572.03863313737202</v>
      </c>
      <c r="M468">
        <v>29.453371893157801</v>
      </c>
      <c r="N468">
        <v>1.9642382509159599</v>
      </c>
      <c r="O468">
        <v>34.687927107061498</v>
      </c>
      <c r="P468">
        <v>40.166028097062501</v>
      </c>
      <c r="Q468">
        <v>0.19294308062733101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Row],[Ticker]],[1]!Table1[[Symbol]:[Industry]],2,FALSE),"-")</f>
        <v>-</v>
      </c>
      <c r="D469" t="s">
        <v>108</v>
      </c>
      <c r="E469">
        <v>12295.105135637999</v>
      </c>
      <c r="F469">
        <v>17.940000000000001</v>
      </c>
      <c r="G469">
        <v>56.4950023226287</v>
      </c>
      <c r="H469">
        <v>8.2913997092350709</v>
      </c>
      <c r="I469">
        <v>-13.631845784736599</v>
      </c>
      <c r="J469">
        <v>-5.7839863289625297</v>
      </c>
      <c r="K469">
        <v>18.870556866504</v>
      </c>
      <c r="L469">
        <v>17.452333982007001</v>
      </c>
      <c r="M469">
        <v>31.811493708855</v>
      </c>
      <c r="N469">
        <v>1.2444453464329099</v>
      </c>
      <c r="O469">
        <v>33.779264214046798</v>
      </c>
      <c r="P469">
        <v>97.142857142857096</v>
      </c>
      <c r="Q469">
        <v>0.122251878555188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D470" t="s">
        <v>75</v>
      </c>
      <c r="E470">
        <v>12234.384021014999</v>
      </c>
      <c r="F470">
        <v>342.55</v>
      </c>
      <c r="G470">
        <v>-29.0771820660073</v>
      </c>
      <c r="H470">
        <v>0.96895663918801</v>
      </c>
      <c r="I470">
        <v>-7.0950440101852799</v>
      </c>
      <c r="J470">
        <v>-1.5179022118952199</v>
      </c>
      <c r="K470">
        <v>348.79812393216298</v>
      </c>
      <c r="L470">
        <v>345.27167806973802</v>
      </c>
      <c r="M470">
        <v>45.859088025263198</v>
      </c>
      <c r="N470">
        <v>1.23400761273968</v>
      </c>
      <c r="O470">
        <v>16.187417895197701</v>
      </c>
      <c r="P470">
        <v>17.5935461723309</v>
      </c>
      <c r="Q470">
        <v>-9.9876644136357995E-2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1065</v>
      </c>
      <c r="E471">
        <v>12123.204141516</v>
      </c>
      <c r="F471">
        <v>78.62</v>
      </c>
      <c r="G471">
        <v>-14.8407345226128</v>
      </c>
      <c r="H471">
        <v>-0.70010427537777897</v>
      </c>
      <c r="I471">
        <v>-19.466982923357801</v>
      </c>
      <c r="J471">
        <v>-3.7044784812893301</v>
      </c>
      <c r="K471">
        <v>83.543472934025004</v>
      </c>
      <c r="L471">
        <v>85.932965469111807</v>
      </c>
      <c r="M471">
        <v>47.457319998463099</v>
      </c>
      <c r="N471">
        <v>1.04875414689346</v>
      </c>
      <c r="O471">
        <v>72.602391249045994</v>
      </c>
      <c r="P471">
        <v>17.8710644677661</v>
      </c>
      <c r="Q471">
        <v>-9.7582040921000005E-4</v>
      </c>
    </row>
    <row r="472" spans="1:17" x14ac:dyDescent="0.3">
      <c r="A472" t="s">
        <v>1066</v>
      </c>
      <c r="B472" t="s">
        <v>1067</v>
      </c>
      <c r="C472" t="str">
        <f>IFERROR(VLOOKUP(Table1[[#This Row],[Ticker]],[1]!Table1[[Symbol]:[Industry]],2,FALSE),"-")</f>
        <v>-</v>
      </c>
      <c r="D472" t="s">
        <v>105</v>
      </c>
      <c r="E472">
        <v>12011.127129</v>
      </c>
      <c r="F472">
        <v>869.1</v>
      </c>
      <c r="G472">
        <v>42.545073062635097</v>
      </c>
      <c r="H472">
        <v>27.763203987206602</v>
      </c>
      <c r="I472">
        <v>9.5440165420769798</v>
      </c>
      <c r="J472">
        <v>-4.7257365130437901</v>
      </c>
      <c r="K472">
        <v>805.18341250637695</v>
      </c>
      <c r="L472">
        <v>692.65970864861004</v>
      </c>
      <c r="M472">
        <v>46.797275473968803</v>
      </c>
      <c r="N472">
        <v>1.03029556919057</v>
      </c>
      <c r="O472">
        <v>12.185018985157001</v>
      </c>
      <c r="P472">
        <v>98.855966136597601</v>
      </c>
    </row>
    <row r="473" spans="1:17" hidden="1" x14ac:dyDescent="0.3">
      <c r="A473" t="s">
        <v>1068</v>
      </c>
      <c r="B473" t="s">
        <v>1069</v>
      </c>
      <c r="C473" t="str">
        <f>IFERROR(VLOOKUP(Table1[[#This Row],[Ticker]],[1]!Table1[[Symbol]:[Industry]],2,FALSE),"-")</f>
        <v>-</v>
      </c>
      <c r="D473" t="s">
        <v>297</v>
      </c>
      <c r="E473">
        <v>11910.31137738</v>
      </c>
      <c r="F473">
        <v>869.7</v>
      </c>
      <c r="G473">
        <v>-17.3877466690552</v>
      </c>
      <c r="H473">
        <v>6.6447480760385798</v>
      </c>
      <c r="I473">
        <v>16.0924159795163</v>
      </c>
      <c r="J473">
        <v>-2.2179467938033999</v>
      </c>
      <c r="K473">
        <v>884.73669128962297</v>
      </c>
      <c r="L473">
        <v>834.65196992244296</v>
      </c>
      <c r="M473">
        <v>51.956908273655301</v>
      </c>
      <c r="N473">
        <v>0.412842989450245</v>
      </c>
      <c r="O473">
        <v>17.8567322065079</v>
      </c>
      <c r="P473">
        <v>34.389245151819502</v>
      </c>
      <c r="Q473">
        <v>-9.5426732885158003E-2</v>
      </c>
    </row>
    <row r="474" spans="1:17" hidden="1" x14ac:dyDescent="0.3">
      <c r="A474" t="s">
        <v>1070</v>
      </c>
      <c r="B474" t="s">
        <v>1071</v>
      </c>
      <c r="C474" t="str">
        <f>IFERROR(VLOOKUP(Table1[[#This Row],[Ticker]],[1]!Table1[[Symbol]:[Industry]],2,FALSE),"-")</f>
        <v>-</v>
      </c>
      <c r="D474" t="s">
        <v>99</v>
      </c>
      <c r="E474">
        <v>11834.282164</v>
      </c>
      <c r="F474">
        <v>10355</v>
      </c>
      <c r="G474">
        <v>6.8697627550632596</v>
      </c>
      <c r="H474">
        <v>-2.9596386863972999</v>
      </c>
      <c r="I474">
        <v>22.928545352104699</v>
      </c>
      <c r="J474">
        <v>-14.065871286595801</v>
      </c>
      <c r="K474">
        <v>10860.263895350799</v>
      </c>
      <c r="L474">
        <v>9095.0455670450192</v>
      </c>
      <c r="M474">
        <v>30.590511399990799</v>
      </c>
      <c r="N474">
        <v>1.75227994934841</v>
      </c>
      <c r="O474">
        <v>23.4958957025591</v>
      </c>
      <c r="P474">
        <v>53.815302802988597</v>
      </c>
      <c r="Q474">
        <v>0.12608561580762701</v>
      </c>
    </row>
    <row r="475" spans="1:17" x14ac:dyDescent="0.3">
      <c r="A475" t="s">
        <v>1072</v>
      </c>
      <c r="B475" t="s">
        <v>1073</v>
      </c>
      <c r="C475" t="str">
        <f>IFERROR(VLOOKUP(Table1[[#This Row],[Ticker]],[1]!Table1[[Symbol]:[Industry]],2,FALSE),"-")</f>
        <v>-</v>
      </c>
      <c r="D475" t="s">
        <v>197</v>
      </c>
      <c r="E475">
        <v>11816.983754974999</v>
      </c>
      <c r="F475">
        <v>502.25</v>
      </c>
      <c r="G475">
        <v>24.136553271574101</v>
      </c>
      <c r="H475">
        <v>-9.9117061544448699</v>
      </c>
      <c r="I475">
        <v>14.0896113113109</v>
      </c>
      <c r="J475">
        <v>-3.8836005971934799</v>
      </c>
      <c r="K475">
        <v>541.33526990215898</v>
      </c>
      <c r="L475">
        <v>475.42535379958099</v>
      </c>
      <c r="M475">
        <v>36.860810724065601</v>
      </c>
      <c r="N475">
        <v>0.38416278892574401</v>
      </c>
      <c r="O475">
        <v>29.815828770532502</v>
      </c>
      <c r="P475">
        <v>56.002484857897102</v>
      </c>
      <c r="Q475">
        <v>0.119171373956612</v>
      </c>
    </row>
    <row r="476" spans="1:17" x14ac:dyDescent="0.3">
      <c r="A476" t="s">
        <v>1074</v>
      </c>
      <c r="B476" t="s">
        <v>1075</v>
      </c>
      <c r="C476" t="str">
        <f>IFERROR(VLOOKUP(Table1[[#This Row],[Ticker]],[1]!Table1[[Symbol]:[Industry]],2,FALSE),"-")</f>
        <v>-</v>
      </c>
      <c r="D476" t="s">
        <v>264</v>
      </c>
      <c r="E476">
        <v>11806.84369419</v>
      </c>
      <c r="F476">
        <v>4949.3</v>
      </c>
      <c r="G476">
        <v>-25.161197213345499</v>
      </c>
      <c r="H476">
        <v>-15.937894359559399</v>
      </c>
      <c r="I476">
        <v>3.8336167865780801</v>
      </c>
      <c r="J476">
        <v>-15.893841754356901</v>
      </c>
      <c r="K476">
        <v>5859.9474147504598</v>
      </c>
      <c r="L476">
        <v>5237.7186562229499</v>
      </c>
      <c r="M476">
        <v>12.4872393175881</v>
      </c>
      <c r="N476">
        <v>0.67768776095140004</v>
      </c>
      <c r="O476">
        <v>43.883983593639499</v>
      </c>
      <c r="P476">
        <v>30.862891817929398</v>
      </c>
      <c r="Q476">
        <v>7.6939074574313995E-2</v>
      </c>
    </row>
    <row r="477" spans="1:17" x14ac:dyDescent="0.3">
      <c r="A477" t="s">
        <v>1076</v>
      </c>
      <c r="B477" t="s">
        <v>1077</v>
      </c>
      <c r="C477" t="str">
        <f>IFERROR(VLOOKUP(Table1[[#This Row],[Ticker]],[1]!Table1[[Symbol]:[Industry]],2,FALSE),"-")</f>
        <v>-</v>
      </c>
      <c r="D477" t="s">
        <v>75</v>
      </c>
      <c r="E477">
        <v>11762.32122496</v>
      </c>
      <c r="F477">
        <v>569.6</v>
      </c>
      <c r="G477">
        <v>-46.141312557294903</v>
      </c>
      <c r="H477">
        <v>-0.328369220552296</v>
      </c>
      <c r="I477">
        <v>-18.189366034837199</v>
      </c>
      <c r="J477">
        <v>-3.6653388130642899</v>
      </c>
      <c r="K477">
        <v>599.01906792750594</v>
      </c>
      <c r="L477">
        <v>628.665414029565</v>
      </c>
      <c r="M477">
        <v>31.930313518339101</v>
      </c>
      <c r="N477">
        <v>0.56280689355381697</v>
      </c>
      <c r="O477">
        <v>44.662921348314597</v>
      </c>
      <c r="P477">
        <v>12.959841348537401</v>
      </c>
      <c r="Q477">
        <v>4.6426889819021003E-2</v>
      </c>
    </row>
    <row r="478" spans="1:17" x14ac:dyDescent="0.3">
      <c r="A478" t="s">
        <v>1078</v>
      </c>
      <c r="B478" t="s">
        <v>1079</v>
      </c>
      <c r="C478" t="str">
        <f>IFERROR(VLOOKUP(Table1[[#This Row],[Ticker]],[1]!Table1[[Symbol]:[Industry]],2,FALSE),"-")</f>
        <v>-</v>
      </c>
      <c r="D478" t="s">
        <v>128</v>
      </c>
      <c r="E478">
        <v>11751.266193199999</v>
      </c>
      <c r="F478">
        <v>1846.75</v>
      </c>
      <c r="G478">
        <v>-8.6124389559625794</v>
      </c>
      <c r="H478">
        <v>-4.4209011798247797</v>
      </c>
      <c r="I478">
        <v>4.1671969867166698</v>
      </c>
      <c r="J478">
        <v>-3.7037147223332898</v>
      </c>
      <c r="K478">
        <v>2015.2730181141901</v>
      </c>
      <c r="L478">
        <v>1907.2941047956199</v>
      </c>
      <c r="M478">
        <v>38.236229650886301</v>
      </c>
      <c r="N478">
        <v>1.3787514240393799</v>
      </c>
      <c r="O478">
        <v>34.5065655881954</v>
      </c>
      <c r="P478">
        <v>28.233170155886501</v>
      </c>
      <c r="Q478">
        <v>-6.0922298250337001E-2</v>
      </c>
    </row>
    <row r="479" spans="1:17" x14ac:dyDescent="0.3">
      <c r="A479" t="s">
        <v>1080</v>
      </c>
      <c r="B479" t="s">
        <v>1081</v>
      </c>
      <c r="C479" t="str">
        <f>IFERROR(VLOOKUP(Table1[[#This Row],[Ticker]],[1]!Table1[[Symbol]:[Industry]],2,FALSE),"-")</f>
        <v>-</v>
      </c>
      <c r="D479" t="s">
        <v>533</v>
      </c>
      <c r="E479">
        <v>11680.170714</v>
      </c>
      <c r="F479">
        <v>751.5</v>
      </c>
      <c r="G479">
        <v>-35.566732294208897</v>
      </c>
      <c r="H479">
        <v>-12.874189006690001</v>
      </c>
      <c r="I479">
        <v>-20.856750594768801</v>
      </c>
      <c r="J479">
        <v>-15.097865180236701</v>
      </c>
      <c r="K479">
        <v>846.09329897702401</v>
      </c>
      <c r="L479">
        <v>835.28667435204295</v>
      </c>
      <c r="M479">
        <v>16.250404981787501</v>
      </c>
      <c r="N479">
        <v>0.61980766996790404</v>
      </c>
      <c r="O479">
        <v>27.345309381237499</v>
      </c>
      <c r="P479">
        <v>6.0018336977219802</v>
      </c>
      <c r="Q479">
        <v>7.7351965806719998E-3</v>
      </c>
    </row>
    <row r="480" spans="1:17" x14ac:dyDescent="0.3">
      <c r="A480" t="s">
        <v>1082</v>
      </c>
      <c r="B480" t="s">
        <v>1083</v>
      </c>
      <c r="C480" t="str">
        <f>IFERROR(VLOOKUP(Table1[[#This Row],[Ticker]],[1]!Table1[[Symbol]:[Industry]],2,FALSE),"-")</f>
        <v>-</v>
      </c>
      <c r="D480" t="s">
        <v>120</v>
      </c>
      <c r="E480">
        <v>11669.01</v>
      </c>
      <c r="F480">
        <v>366.95</v>
      </c>
      <c r="G480">
        <v>-26.621898628479698</v>
      </c>
      <c r="H480">
        <v>4.8010968575545698</v>
      </c>
      <c r="I480">
        <v>-23.218775193566699</v>
      </c>
      <c r="J480">
        <v>0.30314314242646301</v>
      </c>
      <c r="K480">
        <v>358.27751098848597</v>
      </c>
      <c r="L480">
        <v>367.49880074806799</v>
      </c>
      <c r="M480">
        <v>61.532675097543603</v>
      </c>
      <c r="N480">
        <v>2.2338809662935</v>
      </c>
      <c r="O480">
        <v>37.893445973565797</v>
      </c>
      <c r="P480">
        <v>19.488765874308001</v>
      </c>
      <c r="Q480">
        <v>0.149091907324997</v>
      </c>
    </row>
    <row r="481" spans="1:17" x14ac:dyDescent="0.3">
      <c r="A481" t="s">
        <v>1084</v>
      </c>
      <c r="B481" t="s">
        <v>1085</v>
      </c>
      <c r="C481" t="str">
        <f>IFERROR(VLOOKUP(Table1[[#This Row],[Ticker]],[1]!Table1[[Symbol]:[Industry]],2,FALSE),"-")</f>
        <v>-</v>
      </c>
      <c r="D481" t="s">
        <v>117</v>
      </c>
      <c r="E481">
        <v>11603.3703343</v>
      </c>
      <c r="F481">
        <v>173.45</v>
      </c>
      <c r="G481">
        <v>14.70435657176</v>
      </c>
      <c r="H481">
        <v>-12.865916435573199</v>
      </c>
      <c r="I481">
        <v>-8.7172360831158695</v>
      </c>
      <c r="J481">
        <v>-11.209316229187801</v>
      </c>
      <c r="K481">
        <v>192.91300989229501</v>
      </c>
      <c r="L481">
        <v>180.68379641194201</v>
      </c>
      <c r="M481">
        <v>24.644861638969299</v>
      </c>
      <c r="N481">
        <v>0.74951881452737801</v>
      </c>
      <c r="O481">
        <v>41.130008648025303</v>
      </c>
      <c r="P481">
        <v>45.511744966442897</v>
      </c>
      <c r="Q481">
        <v>9.7940161437692005E-2</v>
      </c>
    </row>
    <row r="482" spans="1:17" hidden="1" x14ac:dyDescent="0.3">
      <c r="A482" t="s">
        <v>1086</v>
      </c>
      <c r="B482" t="s">
        <v>1087</v>
      </c>
      <c r="C482" t="str">
        <f>IFERROR(VLOOKUP(Table1[[#This Row],[Ticker]],[1]!Table1[[Symbol]:[Industry]],2,FALSE),"-")</f>
        <v>-</v>
      </c>
      <c r="D482" t="s">
        <v>80</v>
      </c>
      <c r="E482">
        <v>11516.9498752</v>
      </c>
      <c r="F482">
        <v>89.76</v>
      </c>
      <c r="G482">
        <v>-37.859991455178502</v>
      </c>
      <c r="H482">
        <v>5.7913839279012196</v>
      </c>
      <c r="I482">
        <v>-16.330029011042701</v>
      </c>
      <c r="J482">
        <v>-2.3556562951077401E-2</v>
      </c>
      <c r="K482">
        <v>90.186441220674695</v>
      </c>
      <c r="L482">
        <v>95.367387824746402</v>
      </c>
      <c r="M482">
        <v>13.715137464591701</v>
      </c>
      <c r="N482">
        <v>0.67420195290867402</v>
      </c>
      <c r="O482">
        <v>15.8645276292335</v>
      </c>
      <c r="P482">
        <v>3.0184781361184601</v>
      </c>
    </row>
    <row r="483" spans="1:17" x14ac:dyDescent="0.3">
      <c r="A483" t="s">
        <v>1088</v>
      </c>
      <c r="B483" t="s">
        <v>1089</v>
      </c>
      <c r="C483" t="str">
        <f>IFERROR(VLOOKUP(Table1[[#This Row],[Ticker]],[1]!Table1[[Symbol]:[Industry]],2,FALSE),"-")</f>
        <v>-</v>
      </c>
      <c r="D483" t="s">
        <v>558</v>
      </c>
      <c r="E483">
        <v>11485.8748225</v>
      </c>
      <c r="F483">
        <v>862.6</v>
      </c>
      <c r="G483">
        <v>-13.700225264599601</v>
      </c>
      <c r="H483">
        <v>3.06113325529991</v>
      </c>
      <c r="I483">
        <v>7.5306470747738201</v>
      </c>
      <c r="J483">
        <v>-1.5095142913900801</v>
      </c>
      <c r="K483">
        <v>861.07345220099705</v>
      </c>
      <c r="L483">
        <v>819.31706071534597</v>
      </c>
      <c r="M483">
        <v>51.777736304260998</v>
      </c>
      <c r="N483">
        <v>0.96164860631767601</v>
      </c>
      <c r="O483">
        <v>10.335033619290501</v>
      </c>
      <c r="P483">
        <v>26.852941176470502</v>
      </c>
      <c r="Q483">
        <v>2.2371061581927001E-2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628</v>
      </c>
      <c r="E484">
        <v>11450.352005819999</v>
      </c>
      <c r="F484">
        <v>119.21</v>
      </c>
      <c r="G484">
        <v>-80.874125801683306</v>
      </c>
      <c r="H484">
        <v>-5.0863863465170898</v>
      </c>
      <c r="I484">
        <v>-28.206950660119901</v>
      </c>
      <c r="J484">
        <v>-4.9194453435722796</v>
      </c>
      <c r="K484">
        <v>131.662597749112</v>
      </c>
      <c r="L484">
        <v>157.09448226699601</v>
      </c>
      <c r="M484">
        <v>30.980285579526502</v>
      </c>
      <c r="N484">
        <v>0.84186876470445204</v>
      </c>
      <c r="O484">
        <v>151.40508346615201</v>
      </c>
      <c r="P484">
        <v>1.9063087707300299</v>
      </c>
      <c r="Q484">
        <v>-0.11501974369793801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21</v>
      </c>
      <c r="E485">
        <v>11416.33484838</v>
      </c>
      <c r="F485">
        <v>762.3</v>
      </c>
      <c r="G485">
        <v>-36.504835399966296</v>
      </c>
      <c r="H485">
        <v>3.6788831709581298</v>
      </c>
      <c r="I485">
        <v>-14.438751296089499</v>
      </c>
      <c r="J485">
        <v>-2.9436083770777102</v>
      </c>
      <c r="K485">
        <v>795.40251991766797</v>
      </c>
      <c r="L485">
        <v>820.73462884409196</v>
      </c>
      <c r="M485">
        <v>20.482022525852301</v>
      </c>
      <c r="N485">
        <v>0.86893699510679301</v>
      </c>
      <c r="O485">
        <v>26.065853338580599</v>
      </c>
      <c r="P485">
        <v>2.8744939271255099</v>
      </c>
      <c r="Q485">
        <v>-0.130047710169297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72</v>
      </c>
      <c r="E486">
        <v>11307</v>
      </c>
      <c r="F486">
        <v>75.38</v>
      </c>
      <c r="G486">
        <v>9.98548351695249</v>
      </c>
      <c r="H486">
        <v>-10.232340603582401</v>
      </c>
      <c r="I486">
        <v>-8.5413472612000501</v>
      </c>
      <c r="J486">
        <v>-5.2570280110768302</v>
      </c>
      <c r="K486">
        <v>86.711884107222502</v>
      </c>
      <c r="L486">
        <v>80.819915640767206</v>
      </c>
      <c r="M486">
        <v>31.797231394202399</v>
      </c>
      <c r="N486">
        <v>0.26036333793632999</v>
      </c>
      <c r="O486">
        <v>74.847439639161607</v>
      </c>
      <c r="P486">
        <v>51.670020120724303</v>
      </c>
      <c r="Q486">
        <v>5.9338090882587E-2</v>
      </c>
    </row>
    <row r="487" spans="1:17" hidden="1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397</v>
      </c>
      <c r="E487">
        <v>11303.61413156</v>
      </c>
      <c r="F487">
        <v>10006.450000000001</v>
      </c>
      <c r="G487">
        <v>18.695897262953402</v>
      </c>
      <c r="H487">
        <v>16.483793778757001</v>
      </c>
      <c r="I487">
        <v>12.327619728372699</v>
      </c>
      <c r="J487">
        <v>-0.96864600831959702</v>
      </c>
      <c r="K487">
        <v>9501.61142147397</v>
      </c>
      <c r="L487">
        <v>8710.6626411072793</v>
      </c>
      <c r="M487">
        <v>67.007346205445998</v>
      </c>
      <c r="N487">
        <v>1.3683643363492</v>
      </c>
      <c r="O487">
        <v>14.9148799024628</v>
      </c>
      <c r="P487">
        <v>48.0244082840236</v>
      </c>
      <c r="Q487">
        <v>0.178296146520728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402</v>
      </c>
      <c r="E488">
        <v>11224.29377862</v>
      </c>
      <c r="F488">
        <v>2774.85</v>
      </c>
      <c r="G488">
        <v>3.5031790018483502</v>
      </c>
      <c r="H488">
        <v>-6.2528725193253196</v>
      </c>
      <c r="I488">
        <v>2.0383533194511498</v>
      </c>
      <c r="J488">
        <v>-5.03607255596103</v>
      </c>
      <c r="K488">
        <v>2888.3088240656198</v>
      </c>
      <c r="L488">
        <v>2658.3800512952998</v>
      </c>
      <c r="M488">
        <v>31.941593340991499</v>
      </c>
      <c r="N488">
        <v>0.73479817441842599</v>
      </c>
      <c r="O488">
        <v>17.591941906769701</v>
      </c>
      <c r="P488">
        <v>34.636098981077097</v>
      </c>
      <c r="Q488">
        <v>8.4887148088929998E-2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397</v>
      </c>
      <c r="E489">
        <v>11130.623669305</v>
      </c>
      <c r="F489">
        <v>359.95</v>
      </c>
      <c r="G489">
        <v>233.123645650594</v>
      </c>
      <c r="H489">
        <v>7.77420082750292</v>
      </c>
      <c r="I489">
        <v>144.01292791421599</v>
      </c>
      <c r="J489">
        <v>-16.400347946285901</v>
      </c>
      <c r="K489">
        <v>339.83626444577499</v>
      </c>
      <c r="L489">
        <v>233.08100416448099</v>
      </c>
      <c r="M489">
        <v>39.126206180448399</v>
      </c>
      <c r="N489">
        <v>0.74654898996821795</v>
      </c>
      <c r="O489">
        <v>24.725656341158398</v>
      </c>
      <c r="P489">
        <v>266.36132315521598</v>
      </c>
      <c r="Q489">
        <v>0.13428316350619701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75</v>
      </c>
      <c r="E490">
        <v>11054.03315967</v>
      </c>
      <c r="F490">
        <v>356.7</v>
      </c>
      <c r="G490">
        <v>41.444143379777799</v>
      </c>
      <c r="H490">
        <v>6.8879343918954996</v>
      </c>
      <c r="I490">
        <v>49.326320643909398</v>
      </c>
      <c r="J490">
        <v>-0.213776000770903</v>
      </c>
      <c r="K490">
        <v>356.38027246498001</v>
      </c>
      <c r="L490">
        <v>300.19335052591902</v>
      </c>
      <c r="M490">
        <v>36.006993528616299</v>
      </c>
      <c r="N490">
        <v>0.39416141375421698</v>
      </c>
      <c r="O490">
        <v>7.9338379590692503</v>
      </c>
      <c r="P490">
        <v>106.72268907563</v>
      </c>
      <c r="Q490">
        <v>5.6916277230251E-2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128</v>
      </c>
      <c r="E491">
        <v>10930.400134975</v>
      </c>
      <c r="F491">
        <v>1780.25</v>
      </c>
      <c r="G491">
        <v>29.538206506358598</v>
      </c>
      <c r="H491">
        <v>-4.2539307771872004</v>
      </c>
      <c r="I491">
        <v>32.456178142484703</v>
      </c>
      <c r="J491">
        <v>-2.3053626408767101</v>
      </c>
      <c r="K491">
        <v>1748.1866217648901</v>
      </c>
      <c r="L491">
        <v>1440.66489212486</v>
      </c>
      <c r="M491">
        <v>49.562668164600701</v>
      </c>
      <c r="N491">
        <v>0.47009781554823798</v>
      </c>
      <c r="O491">
        <v>23.578149136357201</v>
      </c>
      <c r="P491">
        <v>84.615783469874501</v>
      </c>
      <c r="Q491">
        <v>0.16775226090186199</v>
      </c>
    </row>
    <row r="492" spans="1:17" hidden="1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51</v>
      </c>
      <c r="E492">
        <v>10870.568737109999</v>
      </c>
      <c r="F492">
        <v>4720.05</v>
      </c>
      <c r="G492">
        <v>-32.194656547166502</v>
      </c>
      <c r="H492">
        <v>-0.93550291622189696</v>
      </c>
      <c r="I492">
        <v>-11.794103677863401</v>
      </c>
      <c r="J492">
        <v>-3.6971758496734499</v>
      </c>
      <c r="M492">
        <v>34.300544661376001</v>
      </c>
      <c r="O492">
        <v>13.8759123314371</v>
      </c>
      <c r="P492">
        <v>12.0739395234533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249</v>
      </c>
      <c r="E493">
        <v>10864.06117176</v>
      </c>
      <c r="F493">
        <v>2119.1</v>
      </c>
      <c r="G493">
        <v>23.404372355500598</v>
      </c>
      <c r="H493">
        <v>5.0192499526675904</v>
      </c>
      <c r="I493">
        <v>10.0653257134467</v>
      </c>
      <c r="J493">
        <v>-2.1148783702043801</v>
      </c>
      <c r="K493">
        <v>2156.2337275968298</v>
      </c>
      <c r="L493">
        <v>1951.7327240836701</v>
      </c>
      <c r="M493">
        <v>36.715510790009098</v>
      </c>
      <c r="N493">
        <v>0.70543155412261904</v>
      </c>
      <c r="O493">
        <v>9.4002170732858392</v>
      </c>
      <c r="P493">
        <v>55.810448145288703</v>
      </c>
      <c r="Q493">
        <v>-6.5921596720208003E-2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475</v>
      </c>
      <c r="E494">
        <v>10856.462689800001</v>
      </c>
      <c r="F494">
        <v>819</v>
      </c>
      <c r="G494">
        <v>-33.3315000661064</v>
      </c>
      <c r="H494">
        <v>-6.7448416072358901</v>
      </c>
      <c r="I494">
        <v>-9.6922426786106293</v>
      </c>
      <c r="J494">
        <v>-6.5298305388994899</v>
      </c>
      <c r="K494">
        <v>902.86897939275696</v>
      </c>
      <c r="L494">
        <v>892.51738302458898</v>
      </c>
      <c r="M494">
        <v>32.285759823447798</v>
      </c>
      <c r="N494">
        <v>2.44735878208663</v>
      </c>
      <c r="O494">
        <v>30.769230769230699</v>
      </c>
      <c r="P494">
        <v>7.5438250935591897</v>
      </c>
      <c r="Q494">
        <v>-3.4024849000924E-2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217</v>
      </c>
      <c r="E495">
        <v>10851.448627600001</v>
      </c>
      <c r="F495">
        <v>2620.6999999999998</v>
      </c>
      <c r="G495">
        <v>86.878704336582501</v>
      </c>
      <c r="H495">
        <v>8.2997424443553793</v>
      </c>
      <c r="I495">
        <v>61.505848995692702</v>
      </c>
      <c r="J495">
        <v>-1.19660998118747</v>
      </c>
      <c r="K495">
        <v>2473.5830456224899</v>
      </c>
      <c r="L495">
        <v>1962.5874587656001</v>
      </c>
      <c r="M495">
        <v>51.3508855227618</v>
      </c>
      <c r="N495">
        <v>0.61706210375798498</v>
      </c>
      <c r="O495">
        <v>8.63700538024192</v>
      </c>
      <c r="P495">
        <v>139.650678981299</v>
      </c>
      <c r="Q495">
        <v>0.182981055732239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220</v>
      </c>
      <c r="E496">
        <v>10825.83746784</v>
      </c>
      <c r="F496">
        <v>273.60000000000002</v>
      </c>
      <c r="G496">
        <v>34.403691571524199</v>
      </c>
      <c r="H496">
        <v>-9.96442403745408</v>
      </c>
      <c r="I496">
        <v>39.202214608442198</v>
      </c>
      <c r="J496">
        <v>2.16138601237409</v>
      </c>
      <c r="K496">
        <v>265.73498248814798</v>
      </c>
      <c r="L496">
        <v>224.391698982847</v>
      </c>
      <c r="M496">
        <v>44.234438544279399</v>
      </c>
      <c r="N496">
        <v>0.134846067391173</v>
      </c>
      <c r="O496">
        <v>28.289473684210499</v>
      </c>
      <c r="P496">
        <v>89.408099688473499</v>
      </c>
      <c r="Q496">
        <v>0.107938711694126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475</v>
      </c>
      <c r="E497">
        <v>10810.8781416</v>
      </c>
      <c r="F497">
        <v>684</v>
      </c>
      <c r="G497">
        <v>34.364925291386797</v>
      </c>
      <c r="H497">
        <v>-1.8135073437993701</v>
      </c>
      <c r="I497">
        <v>17.844395896218899</v>
      </c>
      <c r="J497">
        <v>-7.1530075524993197</v>
      </c>
      <c r="K497">
        <v>709.32002735749802</v>
      </c>
      <c r="L497">
        <v>601.44472833770101</v>
      </c>
      <c r="M497">
        <v>37.299239730197201</v>
      </c>
      <c r="N497">
        <v>0.47161107491559801</v>
      </c>
      <c r="O497">
        <v>22.368421052631501</v>
      </c>
      <c r="P497">
        <v>68.410685707251005</v>
      </c>
      <c r="Q497">
        <v>-3.9876965887739998E-3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464</v>
      </c>
      <c r="E498">
        <v>10779.902897858001</v>
      </c>
      <c r="F498">
        <v>174.38</v>
      </c>
      <c r="G498">
        <v>81.012014179846801</v>
      </c>
      <c r="H498">
        <v>-14.5778809713852</v>
      </c>
      <c r="I498">
        <v>-17.158970868752299</v>
      </c>
      <c r="J498">
        <v>-7.5352631727290396</v>
      </c>
      <c r="K498">
        <v>197.264918511307</v>
      </c>
      <c r="L498">
        <v>176.767857448846</v>
      </c>
      <c r="M498">
        <v>37.665269563171201</v>
      </c>
      <c r="N498">
        <v>0.83707335207802602</v>
      </c>
      <c r="O498">
        <v>35.680697327675098</v>
      </c>
      <c r="P498">
        <v>111.241671714112</v>
      </c>
      <c r="Q498">
        <v>0.182385545495799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739</v>
      </c>
      <c r="E499">
        <v>10739.054693185</v>
      </c>
      <c r="F499">
        <v>112.88</v>
      </c>
      <c r="G499">
        <v>24.459038554532999</v>
      </c>
      <c r="H499">
        <v>-1.07708690166025</v>
      </c>
      <c r="I499">
        <v>-2.52798488915841</v>
      </c>
      <c r="J499">
        <v>-3.7845364693774499</v>
      </c>
      <c r="K499">
        <v>115.511960453604</v>
      </c>
      <c r="L499">
        <v>107.09009389263301</v>
      </c>
      <c r="M499">
        <v>54.041415573722702</v>
      </c>
      <c r="N499">
        <v>0.41879299280022497</v>
      </c>
      <c r="O499">
        <v>9.8511693834160106</v>
      </c>
      <c r="P499">
        <v>57.763801537386399</v>
      </c>
      <c r="Q499">
        <v>2.1133606920337E-2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586</v>
      </c>
      <c r="E500">
        <v>10670.301621749</v>
      </c>
      <c r="F500">
        <v>21.49</v>
      </c>
      <c r="G500">
        <v>-4.5917798158780299</v>
      </c>
      <c r="H500">
        <v>-8.3275492958650794</v>
      </c>
      <c r="I500">
        <v>-30.049268652250198</v>
      </c>
      <c r="J500">
        <v>-4.3746393607631804</v>
      </c>
      <c r="K500">
        <v>24.710423675288901</v>
      </c>
      <c r="L500">
        <v>25.388273652298</v>
      </c>
      <c r="M500">
        <v>31.569808301521299</v>
      </c>
      <c r="N500">
        <v>0.45512170490000298</v>
      </c>
      <c r="O500">
        <v>81.712424383434097</v>
      </c>
      <c r="P500">
        <v>25.672514619883</v>
      </c>
      <c r="Q500">
        <v>-2.5592608736110002E-3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D501" t="s">
        <v>454</v>
      </c>
      <c r="E501">
        <v>10653.053993325</v>
      </c>
      <c r="F501">
        <v>2179.35</v>
      </c>
      <c r="G501">
        <v>-25.024567986297299</v>
      </c>
      <c r="H501">
        <v>0.38351015287919399</v>
      </c>
      <c r="I501">
        <v>-3.74034606499331</v>
      </c>
      <c r="J501">
        <v>-9.5376734920321198</v>
      </c>
      <c r="K501">
        <v>2385.58109220713</v>
      </c>
      <c r="L501">
        <v>2162.7999904621302</v>
      </c>
      <c r="M501">
        <v>19.515243269267</v>
      </c>
      <c r="N501">
        <v>0.44734168000607499</v>
      </c>
      <c r="O501">
        <v>23.8901507330167</v>
      </c>
      <c r="P501">
        <v>32.1939827732621</v>
      </c>
      <c r="Q501">
        <v>0.18453492663607199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24</v>
      </c>
      <c r="E502">
        <v>10634.119045191001</v>
      </c>
      <c r="F502">
        <v>96.57</v>
      </c>
      <c r="G502">
        <v>-35.642302799313903</v>
      </c>
      <c r="H502">
        <v>-1.96684267775062</v>
      </c>
      <c r="I502">
        <v>-37.123776124725403</v>
      </c>
      <c r="J502">
        <v>2.8265763211537398</v>
      </c>
      <c r="K502">
        <v>102.866525281581</v>
      </c>
      <c r="L502">
        <v>111.059710573366</v>
      </c>
      <c r="M502">
        <v>47.561222772161798</v>
      </c>
      <c r="N502">
        <v>0.80023440147119196</v>
      </c>
      <c r="O502">
        <v>57.916537226881999</v>
      </c>
      <c r="P502">
        <v>9.6016343207354407</v>
      </c>
      <c r="Q502">
        <v>8.5028755193223005E-2</v>
      </c>
    </row>
    <row r="503" spans="1:17" hidden="1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739</v>
      </c>
      <c r="E503">
        <v>10625.948094249999</v>
      </c>
      <c r="F503">
        <v>536.28</v>
      </c>
      <c r="G503">
        <v>-6.31625533043964</v>
      </c>
      <c r="H503">
        <v>1.8371289991694</v>
      </c>
      <c r="I503">
        <v>-1.38994444042152</v>
      </c>
      <c r="J503">
        <v>-1.1054133708479399</v>
      </c>
      <c r="K503">
        <v>530.71756458613595</v>
      </c>
      <c r="L503">
        <v>509.01922319880202</v>
      </c>
      <c r="M503">
        <v>77.9215973242584</v>
      </c>
      <c r="N503">
        <v>0.78123155311302095</v>
      </c>
      <c r="O503">
        <v>4.1955694786305502</v>
      </c>
      <c r="P503">
        <v>23.852193995381</v>
      </c>
      <c r="Q503">
        <v>-1.3416788414562999E-2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558</v>
      </c>
      <c r="E504">
        <v>10577.18243196</v>
      </c>
      <c r="F504">
        <v>1185.3</v>
      </c>
      <c r="G504">
        <v>-1.7240596465723499</v>
      </c>
      <c r="H504">
        <v>-0.96928471247583303</v>
      </c>
      <c r="I504">
        <v>25.849044647398799</v>
      </c>
      <c r="J504">
        <v>-1.55282637757603</v>
      </c>
      <c r="K504">
        <v>1156.27530803134</v>
      </c>
      <c r="L504">
        <v>1031.4814779087901</v>
      </c>
      <c r="M504">
        <v>57.867506528085698</v>
      </c>
      <c r="N504">
        <v>1.07470850412168</v>
      </c>
      <c r="O504">
        <v>16.704631738800298</v>
      </c>
      <c r="P504">
        <v>52.617008948689801</v>
      </c>
      <c r="Q504">
        <v>4.6078964006284001E-2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454</v>
      </c>
      <c r="E505">
        <v>10573.69135728</v>
      </c>
      <c r="F505">
        <v>1588.8</v>
      </c>
      <c r="G505">
        <v>21.388842637257099</v>
      </c>
      <c r="H505">
        <v>-5.8961142872263501</v>
      </c>
      <c r="I505">
        <v>23.338804902412399</v>
      </c>
      <c r="J505">
        <v>-6.9110331928251103</v>
      </c>
      <c r="K505">
        <v>1743.6997135976901</v>
      </c>
      <c r="L505">
        <v>1560.0292896670001</v>
      </c>
      <c r="M505">
        <v>38.453254678015298</v>
      </c>
      <c r="N505">
        <v>0.72286001538802203</v>
      </c>
      <c r="O505">
        <v>49.798590130916402</v>
      </c>
      <c r="P505">
        <v>76.852384750664896</v>
      </c>
      <c r="Q505">
        <v>0.178742475597092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1136</v>
      </c>
      <c r="E506">
        <v>10568.01943004</v>
      </c>
      <c r="F506">
        <v>1699.3</v>
      </c>
      <c r="G506">
        <v>232.94595322310099</v>
      </c>
      <c r="H506">
        <v>16.274735290466602</v>
      </c>
      <c r="I506">
        <v>65.850801118044501</v>
      </c>
      <c r="J506">
        <v>-2.6087323470505601</v>
      </c>
      <c r="K506">
        <v>1508.4450464259701</v>
      </c>
      <c r="L506">
        <v>1147.10443438466</v>
      </c>
      <c r="M506">
        <v>55.348504606262701</v>
      </c>
      <c r="N506">
        <v>1.4280102231132701</v>
      </c>
      <c r="O506">
        <v>12.143235449891099</v>
      </c>
      <c r="P506">
        <v>270.01633097441402</v>
      </c>
      <c r="Q506">
        <v>0.18822983954800601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1065</v>
      </c>
      <c r="E507">
        <v>10562.724281700001</v>
      </c>
      <c r="F507">
        <v>826.3</v>
      </c>
      <c r="G507">
        <v>106.75861817068601</v>
      </c>
      <c r="H507">
        <v>29.799574300505501</v>
      </c>
      <c r="I507">
        <v>68.280861720261399</v>
      </c>
      <c r="J507">
        <v>8.0279150371225896</v>
      </c>
      <c r="K507">
        <v>731.01088778628196</v>
      </c>
      <c r="L507">
        <v>568.94936624102797</v>
      </c>
      <c r="M507">
        <v>66.249331456368793</v>
      </c>
      <c r="N507">
        <v>1.0159883238465499</v>
      </c>
      <c r="O507">
        <v>5.9118964056637999</v>
      </c>
      <c r="P507">
        <v>145.95922012204099</v>
      </c>
      <c r="Q507">
        <v>0.19351141210429301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217</v>
      </c>
      <c r="E508">
        <v>10526.848069745</v>
      </c>
      <c r="F508">
        <v>9485.35</v>
      </c>
      <c r="G508">
        <v>76.400445870073199</v>
      </c>
      <c r="H508">
        <v>15.3031249078351</v>
      </c>
      <c r="I508">
        <v>32.907259702898003</v>
      </c>
      <c r="J508">
        <v>-11.472895211181999</v>
      </c>
      <c r="K508">
        <v>8596.1328851628095</v>
      </c>
      <c r="L508">
        <v>7144.0905746362296</v>
      </c>
      <c r="M508">
        <v>49.4388595557879</v>
      </c>
      <c r="N508">
        <v>1.9595849717934699</v>
      </c>
      <c r="O508">
        <v>17.4980364456767</v>
      </c>
      <c r="P508">
        <v>115.087301587301</v>
      </c>
      <c r="Q508">
        <v>8.1490507929059E-2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24</v>
      </c>
      <c r="E509">
        <v>10520.195008127999</v>
      </c>
      <c r="F509">
        <v>173.12</v>
      </c>
      <c r="G509">
        <v>-50.803754044084599</v>
      </c>
      <c r="H509">
        <v>-13.102008281274401</v>
      </c>
      <c r="I509">
        <v>-42.202765285847597</v>
      </c>
      <c r="J509">
        <v>-6.4111312680815198</v>
      </c>
      <c r="K509">
        <v>202.376610169142</v>
      </c>
      <c r="L509">
        <v>226.47105486547599</v>
      </c>
      <c r="M509">
        <v>38.190370707703302</v>
      </c>
      <c r="N509">
        <v>1.63020149547658</v>
      </c>
      <c r="O509">
        <v>73.694547134935206</v>
      </c>
      <c r="P509">
        <v>9.2929292929292799</v>
      </c>
      <c r="Q509">
        <v>-1.0031019732470999E-2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162</v>
      </c>
      <c r="E510">
        <v>10475.923660799999</v>
      </c>
      <c r="F510">
        <v>10354.65</v>
      </c>
      <c r="G510">
        <v>85.066499224743197</v>
      </c>
      <c r="H510">
        <v>-14.3332256622051</v>
      </c>
      <c r="I510">
        <v>-8.4621432129915899</v>
      </c>
      <c r="J510">
        <v>-20.696656166090499</v>
      </c>
      <c r="K510">
        <v>12994.3465765848</v>
      </c>
      <c r="L510">
        <v>11007.887672957</v>
      </c>
      <c r="M510">
        <v>16.0273888822964</v>
      </c>
      <c r="N510">
        <v>1.65242877187687</v>
      </c>
      <c r="O510">
        <v>42.930953726103702</v>
      </c>
      <c r="P510">
        <v>116.59728904321599</v>
      </c>
      <c r="Q510">
        <v>0.193234286095018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402</v>
      </c>
      <c r="E511">
        <v>10473.04543194</v>
      </c>
      <c r="F511">
        <v>382.2</v>
      </c>
      <c r="G511">
        <v>-1.13832803445276</v>
      </c>
      <c r="H511">
        <v>-5.7001974776492297</v>
      </c>
      <c r="I511">
        <v>-14.249977812560401</v>
      </c>
      <c r="J511">
        <v>-5.1445065691697902</v>
      </c>
      <c r="K511">
        <v>407.71214847455798</v>
      </c>
      <c r="L511">
        <v>402.32863028358997</v>
      </c>
      <c r="M511">
        <v>34.893625247287702</v>
      </c>
      <c r="N511">
        <v>0.54694680869999002</v>
      </c>
      <c r="O511">
        <v>44.937205651491297</v>
      </c>
      <c r="P511">
        <v>28.0402010050251</v>
      </c>
      <c r="Q511">
        <v>0.104804548541946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558</v>
      </c>
      <c r="E512">
        <v>10447.0709122649</v>
      </c>
      <c r="F512">
        <v>143.19999999999999</v>
      </c>
      <c r="G512">
        <v>-28.547518763355999</v>
      </c>
      <c r="H512">
        <v>-8.2808991803741794</v>
      </c>
      <c r="I512">
        <v>-24.187598269902601</v>
      </c>
      <c r="J512">
        <v>-1.6949544525309901</v>
      </c>
      <c r="K512">
        <v>154.12923810425599</v>
      </c>
      <c r="L512">
        <v>161.5251023207</v>
      </c>
      <c r="M512">
        <v>49.052182021623203</v>
      </c>
      <c r="N512">
        <v>0.99501682709334105</v>
      </c>
      <c r="O512">
        <v>46.157387065051303</v>
      </c>
      <c r="P512">
        <v>9.2046061160680104</v>
      </c>
      <c r="Q512">
        <v>-3.5202557965837003E-2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264</v>
      </c>
      <c r="E513">
        <v>10415.1364128</v>
      </c>
      <c r="F513">
        <v>5131.6000000000004</v>
      </c>
      <c r="G513">
        <v>22.9077851831304</v>
      </c>
      <c r="H513">
        <v>1.2737016454727299</v>
      </c>
      <c r="I513">
        <v>9.7930081171555692</v>
      </c>
      <c r="J513">
        <v>-6.1037883968407396</v>
      </c>
      <c r="K513">
        <v>5396.8821494197</v>
      </c>
      <c r="L513">
        <v>4703.2132596746296</v>
      </c>
      <c r="M513">
        <v>32.0247778058934</v>
      </c>
      <c r="N513">
        <v>1.01433344271957</v>
      </c>
      <c r="O513">
        <v>16.903110141086501</v>
      </c>
      <c r="P513">
        <v>70.371845949535199</v>
      </c>
      <c r="Q513">
        <v>0.18418219402094299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397</v>
      </c>
      <c r="E514">
        <v>10411.092737774999</v>
      </c>
      <c r="F514">
        <v>113.25</v>
      </c>
      <c r="G514">
        <v>52.168558283759303</v>
      </c>
      <c r="H514">
        <v>-15.1666103170928</v>
      </c>
      <c r="I514">
        <v>40.569148827778903</v>
      </c>
      <c r="J514">
        <v>-5.3771386701564197</v>
      </c>
      <c r="K514">
        <v>113.306916891969</v>
      </c>
      <c r="L514">
        <v>88.603238576961203</v>
      </c>
      <c r="M514">
        <v>46.744556309670202</v>
      </c>
      <c r="N514">
        <v>0.38650263447376898</v>
      </c>
      <c r="O514">
        <v>28.503311258278099</v>
      </c>
      <c r="P514">
        <v>90.624473994276997</v>
      </c>
      <c r="Q514">
        <v>0.100705402048897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533</v>
      </c>
      <c r="E515">
        <v>10397.144227250001</v>
      </c>
      <c r="F515">
        <v>324.85000000000002</v>
      </c>
      <c r="G515">
        <v>-1.90988071961029</v>
      </c>
      <c r="H515">
        <v>-0.97048144903714495</v>
      </c>
      <c r="I515">
        <v>11.866626113936499</v>
      </c>
      <c r="J515">
        <v>0.41734742973389199</v>
      </c>
      <c r="K515">
        <v>339.875973354699</v>
      </c>
      <c r="L515">
        <v>313.97267849752302</v>
      </c>
      <c r="M515">
        <v>35.471313008728899</v>
      </c>
      <c r="N515">
        <v>0.45577986094217199</v>
      </c>
      <c r="O515">
        <v>23.441588425427099</v>
      </c>
      <c r="P515">
        <v>33.9035449299258</v>
      </c>
      <c r="Q515">
        <v>2.0475353074510001E-2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475</v>
      </c>
      <c r="E516">
        <v>10377.547551719999</v>
      </c>
      <c r="F516">
        <v>2029.4</v>
      </c>
      <c r="G516">
        <v>-33.829494555073502</v>
      </c>
      <c r="H516">
        <v>-5.6207123175286302</v>
      </c>
      <c r="I516">
        <v>-10.0260900598368</v>
      </c>
      <c r="J516">
        <v>-6.2603021947234501</v>
      </c>
      <c r="K516">
        <v>2193.30030093184</v>
      </c>
      <c r="L516">
        <v>2175.40542628</v>
      </c>
      <c r="M516">
        <v>25.949698011595999</v>
      </c>
      <c r="N516">
        <v>0.43319511140071298</v>
      </c>
      <c r="O516">
        <v>34.768897210998297</v>
      </c>
      <c r="P516">
        <v>12.2455752212389</v>
      </c>
      <c r="Q516">
        <v>-0.114237184767148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1159</v>
      </c>
      <c r="E517">
        <v>10297.535651419999</v>
      </c>
      <c r="F517">
        <v>1093.0999999999999</v>
      </c>
      <c r="G517">
        <v>-22.4096018482884</v>
      </c>
      <c r="H517">
        <v>-1.17181270325016</v>
      </c>
      <c r="I517">
        <v>6.3419527165398604</v>
      </c>
      <c r="J517">
        <v>-1.23029809426569</v>
      </c>
      <c r="K517">
        <v>1153.78525493441</v>
      </c>
      <c r="L517">
        <v>1075.7640010765199</v>
      </c>
      <c r="M517">
        <v>42.933935753731397</v>
      </c>
      <c r="N517">
        <v>0.88612758315200701</v>
      </c>
      <c r="O517">
        <v>18.923245814655498</v>
      </c>
      <c r="P517">
        <v>34.419576979832698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297</v>
      </c>
      <c r="E518">
        <v>10278.048438</v>
      </c>
      <c r="F518">
        <v>1496.7</v>
      </c>
      <c r="G518">
        <v>48.440532877009801</v>
      </c>
      <c r="H518">
        <v>5.8294697913681297</v>
      </c>
      <c r="I518">
        <v>49.229573210418302</v>
      </c>
      <c r="J518">
        <v>-3.6528857949395102</v>
      </c>
      <c r="K518">
        <v>1596.19243864039</v>
      </c>
      <c r="L518">
        <v>1285.0207081598901</v>
      </c>
      <c r="M518">
        <v>27.620260488878898</v>
      </c>
      <c r="N518">
        <v>0.51490992367341504</v>
      </c>
      <c r="O518">
        <v>25.673147591367599</v>
      </c>
      <c r="P518">
        <v>82.524390243902403</v>
      </c>
      <c r="Q518">
        <v>2.7000512217549E-2</v>
      </c>
    </row>
    <row r="519" spans="1:17" hidden="1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117</v>
      </c>
      <c r="E519">
        <v>10210.287579219999</v>
      </c>
      <c r="F519">
        <v>620.65</v>
      </c>
      <c r="G519">
        <v>2.4439440534090799</v>
      </c>
      <c r="H519">
        <v>-2.2305226163983201</v>
      </c>
      <c r="I519">
        <v>-7.5427769588256801</v>
      </c>
      <c r="J519">
        <v>-5.1196991673421604</v>
      </c>
      <c r="K519">
        <v>676.12567059258697</v>
      </c>
      <c r="L519">
        <v>646.28516772976695</v>
      </c>
      <c r="M519">
        <v>40.040297528885503</v>
      </c>
      <c r="N519">
        <v>0.82458486038059697</v>
      </c>
      <c r="O519">
        <v>33.7307661322806</v>
      </c>
      <c r="P519">
        <v>43.337182448036899</v>
      </c>
      <c r="Q519">
        <v>0.11017095050247599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48</v>
      </c>
      <c r="E520">
        <v>10166.222442824001</v>
      </c>
      <c r="F520">
        <v>180.88</v>
      </c>
      <c r="G520">
        <v>14.1963909856747</v>
      </c>
      <c r="H520">
        <v>-7.81703672774983</v>
      </c>
      <c r="I520">
        <v>-32.212227556776703</v>
      </c>
      <c r="J520">
        <v>-2.0283512611415202</v>
      </c>
      <c r="K520">
        <v>205.06979401796099</v>
      </c>
      <c r="L520">
        <v>211.755101738452</v>
      </c>
      <c r="M520">
        <v>39.416300374308697</v>
      </c>
      <c r="N520">
        <v>0.83880093086604901</v>
      </c>
      <c r="O520">
        <v>68.011941618752701</v>
      </c>
      <c r="P520">
        <v>48.505747126436702</v>
      </c>
      <c r="Q520">
        <v>0.100211284228061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271</v>
      </c>
      <c r="E521">
        <v>10154.690194999999</v>
      </c>
      <c r="F521">
        <v>734.5</v>
      </c>
      <c r="G521">
        <v>-20.351309847690899</v>
      </c>
      <c r="H521">
        <v>-17.6012777957121</v>
      </c>
      <c r="I521">
        <v>-40.8648267002526</v>
      </c>
      <c r="J521">
        <v>-11.246404141275701</v>
      </c>
      <c r="K521">
        <v>907.31646930883505</v>
      </c>
      <c r="L521">
        <v>924.15243296449501</v>
      </c>
      <c r="M521">
        <v>10.8142944989794</v>
      </c>
      <c r="N521">
        <v>1.0091733105038401</v>
      </c>
      <c r="O521">
        <v>63.240299523485298</v>
      </c>
      <c r="P521">
        <v>16.5873015873015</v>
      </c>
      <c r="Q521">
        <v>-3.7366999243550001E-3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18</v>
      </c>
      <c r="E522">
        <v>10141.610897</v>
      </c>
      <c r="F522">
        <v>681.05</v>
      </c>
      <c r="G522">
        <v>-11.5851544173217</v>
      </c>
      <c r="H522">
        <v>-19.7183349571607</v>
      </c>
      <c r="I522">
        <v>-42.605079850103699</v>
      </c>
      <c r="J522">
        <v>-23.571262230206599</v>
      </c>
      <c r="K522">
        <v>892.10345799300399</v>
      </c>
      <c r="L522">
        <v>870.25653038614701</v>
      </c>
      <c r="M522">
        <v>11.078417249968201</v>
      </c>
      <c r="N522">
        <v>1.93668261279533</v>
      </c>
      <c r="O522">
        <v>87.210924308053706</v>
      </c>
      <c r="P522">
        <v>26.824953445065098</v>
      </c>
      <c r="Q522">
        <v>0.158031194407113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271</v>
      </c>
      <c r="E523">
        <v>10119.860169944999</v>
      </c>
      <c r="F523">
        <v>1860.15</v>
      </c>
      <c r="G523">
        <v>-39.284667430578097</v>
      </c>
      <c r="H523">
        <v>-3.42068503626313</v>
      </c>
      <c r="I523">
        <v>-16.588854163088701</v>
      </c>
      <c r="J523">
        <v>-8.9203083620549606</v>
      </c>
      <c r="K523">
        <v>2099.0731209241499</v>
      </c>
      <c r="L523">
        <v>2041.2383835363601</v>
      </c>
      <c r="M523">
        <v>14.3822491309715</v>
      </c>
      <c r="N523">
        <v>0.55900731656182701</v>
      </c>
      <c r="O523">
        <v>47.721957906620403</v>
      </c>
      <c r="P523">
        <v>16.259374999999999</v>
      </c>
      <c r="Q523">
        <v>1.6474433661347002E-2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264</v>
      </c>
      <c r="E524">
        <v>10099.0309175</v>
      </c>
      <c r="F524">
        <v>1557.5</v>
      </c>
      <c r="G524">
        <v>149.74606644234399</v>
      </c>
      <c r="H524">
        <v>22.295434045430699</v>
      </c>
      <c r="I524">
        <v>41.0829276956201</v>
      </c>
      <c r="J524">
        <v>6.4647519706535501</v>
      </c>
      <c r="K524">
        <v>1354.7868104889201</v>
      </c>
      <c r="L524">
        <v>1124.5866740824599</v>
      </c>
      <c r="M524">
        <v>69.927957889166805</v>
      </c>
      <c r="N524">
        <v>2.6344233343637198</v>
      </c>
      <c r="O524">
        <v>4.84751203852327</v>
      </c>
      <c r="P524">
        <v>187.86618611958201</v>
      </c>
    </row>
    <row r="525" spans="1:17" hidden="1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475</v>
      </c>
      <c r="E525">
        <v>10097.513369599999</v>
      </c>
      <c r="F525">
        <v>2848</v>
      </c>
      <c r="G525">
        <v>-19.179768286731299</v>
      </c>
      <c r="H525">
        <v>1.3339387587531699</v>
      </c>
      <c r="I525">
        <v>2.8052008810900899</v>
      </c>
      <c r="J525">
        <v>-1.3955895269754699</v>
      </c>
      <c r="K525">
        <v>2946.9709392361801</v>
      </c>
      <c r="L525">
        <v>2800.1356660034699</v>
      </c>
      <c r="M525">
        <v>34.419431596454402</v>
      </c>
      <c r="N525">
        <v>0.723294984422159</v>
      </c>
      <c r="O525">
        <v>18.328651685393201</v>
      </c>
      <c r="P525">
        <v>26.7467734757454</v>
      </c>
      <c r="Q525">
        <v>-5.5812024284255003E-2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240</v>
      </c>
      <c r="E526">
        <v>10051.468369389901</v>
      </c>
      <c r="F526">
        <v>12678.95</v>
      </c>
      <c r="G526">
        <v>33.395405467623902</v>
      </c>
      <c r="H526">
        <v>10.8412875584583</v>
      </c>
      <c r="I526">
        <v>10.287123984281701</v>
      </c>
      <c r="J526">
        <v>-2.87707557879662</v>
      </c>
      <c r="K526">
        <v>12724.304837717</v>
      </c>
      <c r="L526">
        <v>10946.8546177317</v>
      </c>
      <c r="M526">
        <v>36.578091643854798</v>
      </c>
      <c r="N526">
        <v>0.70690132218706103</v>
      </c>
      <c r="O526">
        <v>18.148584859156301</v>
      </c>
      <c r="P526">
        <v>96.725368502715298</v>
      </c>
      <c r="Q526">
        <v>0.15198121620854299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297</v>
      </c>
      <c r="E527">
        <v>9948.4334063999995</v>
      </c>
      <c r="F527">
        <v>863</v>
      </c>
      <c r="G527">
        <v>-45.104021113704398</v>
      </c>
      <c r="H527">
        <v>-6.0300728444683296</v>
      </c>
      <c r="I527">
        <v>-15.9897450132858</v>
      </c>
      <c r="J527">
        <v>-0.67303163294606805</v>
      </c>
      <c r="K527">
        <v>929.80323327471399</v>
      </c>
      <c r="L527">
        <v>976.48368885290404</v>
      </c>
      <c r="M527">
        <v>39.5966031499512</v>
      </c>
      <c r="N527">
        <v>0.495996547627022</v>
      </c>
      <c r="O527">
        <v>28.6210892236384</v>
      </c>
      <c r="P527">
        <v>5.22465402670242</v>
      </c>
      <c r="Q527">
        <v>-5.2505256450000003E-2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240</v>
      </c>
      <c r="E528">
        <v>9927.0339311400003</v>
      </c>
      <c r="F528">
        <v>508.1</v>
      </c>
      <c r="G528">
        <v>-18.819186532139302</v>
      </c>
      <c r="H528">
        <v>-8.0649405026413294</v>
      </c>
      <c r="I528">
        <v>-33.189188382427197</v>
      </c>
      <c r="J528">
        <v>-8.3225192763686202</v>
      </c>
      <c r="K528">
        <v>549.62198611547399</v>
      </c>
      <c r="L528">
        <v>548.23545905959202</v>
      </c>
      <c r="M528">
        <v>31.139640940062701</v>
      </c>
      <c r="N528">
        <v>0.47772472355851803</v>
      </c>
      <c r="O528">
        <v>39.618185396575399</v>
      </c>
      <c r="P528">
        <v>14.1797752808988</v>
      </c>
      <c r="Q528">
        <v>-1.8024502279334002E-2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1184</v>
      </c>
      <c r="E529">
        <v>9872.4820500000005</v>
      </c>
      <c r="F529">
        <v>664.25</v>
      </c>
      <c r="G529">
        <v>29.513255016402699</v>
      </c>
      <c r="H529">
        <v>-4.7929208834087698</v>
      </c>
      <c r="I529">
        <v>-3.3889103914199401</v>
      </c>
      <c r="J529">
        <v>-3.8305525309220601</v>
      </c>
      <c r="K529">
        <v>738.12626833077104</v>
      </c>
      <c r="L529">
        <v>648.819621818526</v>
      </c>
      <c r="M529">
        <v>26.797297365663699</v>
      </c>
      <c r="N529">
        <v>0.57423310463246802</v>
      </c>
      <c r="O529">
        <v>31.7275122318404</v>
      </c>
      <c r="P529">
        <v>59.502941529595297</v>
      </c>
      <c r="Q529">
        <v>-6.1320001817376998E-2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271</v>
      </c>
      <c r="E530">
        <v>9841.5838004649995</v>
      </c>
      <c r="F530">
        <v>731.35</v>
      </c>
      <c r="G530">
        <v>-52.417686873288197</v>
      </c>
      <c r="H530">
        <v>-11.4038543131628</v>
      </c>
      <c r="I530">
        <v>-28.193758866195399</v>
      </c>
      <c r="J530">
        <v>-9.4229914428630508</v>
      </c>
      <c r="K530">
        <v>866.87278710494797</v>
      </c>
      <c r="L530">
        <v>920.85193191404505</v>
      </c>
      <c r="M530">
        <v>12.325430117769599</v>
      </c>
      <c r="N530">
        <v>0.75868385367835101</v>
      </c>
      <c r="O530">
        <v>70.643330826553594</v>
      </c>
      <c r="P530">
        <v>1.70351828674732</v>
      </c>
      <c r="Q530">
        <v>-4.9567294322520002E-2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1189</v>
      </c>
      <c r="E531">
        <v>9769.7831399999995</v>
      </c>
      <c r="F531">
        <v>1076.4000000000001</v>
      </c>
      <c r="G531">
        <v>-13.936721672341299</v>
      </c>
      <c r="H531">
        <v>-5.5209975718087202E-2</v>
      </c>
      <c r="I531">
        <v>-28.272287684029699</v>
      </c>
      <c r="J531">
        <v>-3.6065445207617599</v>
      </c>
      <c r="K531">
        <v>1160.7795004039001</v>
      </c>
      <c r="L531">
        <v>1179.81073303783</v>
      </c>
      <c r="M531">
        <v>26.154959909128699</v>
      </c>
      <c r="N531">
        <v>0.522434445673429</v>
      </c>
      <c r="O531">
        <v>39.994425863990998</v>
      </c>
      <c r="P531">
        <v>34.2898134863701</v>
      </c>
    </row>
    <row r="532" spans="1:17" hidden="1" x14ac:dyDescent="0.3">
      <c r="A532" t="s">
        <v>1190</v>
      </c>
      <c r="B532" t="s">
        <v>1191</v>
      </c>
      <c r="C532" t="str">
        <f>IFERROR(VLOOKUP(Table1[[#This Row],[Ticker]],[1]!Table1[[Symbol]:[Industry]],2,FALSE),"-")</f>
        <v>-</v>
      </c>
      <c r="D532" t="s">
        <v>136</v>
      </c>
      <c r="E532">
        <v>9717.1900299270001</v>
      </c>
      <c r="F532">
        <v>297.92</v>
      </c>
      <c r="G532">
        <v>-3.76943019245717</v>
      </c>
      <c r="H532">
        <v>9.1734142461486599</v>
      </c>
      <c r="I532">
        <v>9.7206626210025995</v>
      </c>
      <c r="J532">
        <v>0.124192727608793</v>
      </c>
      <c r="K532">
        <v>283.57370369777601</v>
      </c>
      <c r="L532">
        <v>268.63742763671303</v>
      </c>
      <c r="M532">
        <v>22.227502817667499</v>
      </c>
      <c r="N532">
        <v>1.24106526066315</v>
      </c>
      <c r="O532">
        <v>0.681390977443596</v>
      </c>
      <c r="P532">
        <v>28.358466178371401</v>
      </c>
    </row>
    <row r="533" spans="1:17" x14ac:dyDescent="0.3">
      <c r="A533" t="s">
        <v>1192</v>
      </c>
      <c r="B533" t="s">
        <v>1193</v>
      </c>
      <c r="C533" t="str">
        <f>IFERROR(VLOOKUP(Table1[[#This Row],[Ticker]],[1]!Table1[[Symbol]:[Industry]],2,FALSE),"-")</f>
        <v>-</v>
      </c>
      <c r="D533" t="s">
        <v>449</v>
      </c>
      <c r="E533">
        <v>9630.3945317500002</v>
      </c>
      <c r="F533">
        <v>206.75</v>
      </c>
      <c r="G533">
        <v>19.9672235169656</v>
      </c>
      <c r="H533">
        <v>-15.399269464154001</v>
      </c>
      <c r="I533">
        <v>-19.204595880862101</v>
      </c>
      <c r="J533">
        <v>-10.217158712084499</v>
      </c>
      <c r="K533">
        <v>244.673829182302</v>
      </c>
      <c r="L533">
        <v>232.66249863477401</v>
      </c>
      <c r="M533">
        <v>24.017665889518099</v>
      </c>
      <c r="N533">
        <v>0.68174547963335796</v>
      </c>
      <c r="O533">
        <v>85.828295042321599</v>
      </c>
      <c r="P533">
        <v>58.126195028680598</v>
      </c>
      <c r="Q533">
        <v>7.3110481552354001E-2</v>
      </c>
    </row>
    <row r="534" spans="1:17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539</v>
      </c>
      <c r="E534">
        <v>9627.0150150000009</v>
      </c>
      <c r="F534">
        <v>482.85</v>
      </c>
      <c r="G534">
        <v>107.976956353015</v>
      </c>
      <c r="H534">
        <v>6.9890410593925099</v>
      </c>
      <c r="I534">
        <v>39.992479477291603</v>
      </c>
      <c r="J534">
        <v>-3.9347931648467398</v>
      </c>
      <c r="K534">
        <v>456.23719584639599</v>
      </c>
      <c r="L534">
        <v>370.51707265670001</v>
      </c>
      <c r="M534">
        <v>55.9203723754392</v>
      </c>
      <c r="N534">
        <v>0.85793821177191798</v>
      </c>
      <c r="O534">
        <v>3.1583307445376398</v>
      </c>
      <c r="P534">
        <v>140.22388059701399</v>
      </c>
      <c r="Q534">
        <v>0.34130181637232299</v>
      </c>
    </row>
    <row r="535" spans="1:17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136</v>
      </c>
      <c r="E535">
        <v>9624.7200063100008</v>
      </c>
      <c r="F535">
        <v>405.85</v>
      </c>
      <c r="G535">
        <v>159.792287350744</v>
      </c>
      <c r="H535">
        <v>4.2955982524251102</v>
      </c>
      <c r="I535">
        <v>-9.4259239327189501</v>
      </c>
      <c r="J535">
        <v>-11.190325027863601</v>
      </c>
      <c r="K535">
        <v>418.95519396275603</v>
      </c>
      <c r="L535">
        <v>366.73290965370501</v>
      </c>
      <c r="M535">
        <v>51.730904479250498</v>
      </c>
      <c r="N535">
        <v>2.0552299025889198</v>
      </c>
      <c r="O535">
        <v>40.3474189971664</v>
      </c>
      <c r="P535">
        <v>193.88124547429399</v>
      </c>
      <c r="Q535">
        <v>9.9070671049834996E-2</v>
      </c>
    </row>
    <row r="536" spans="1:17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1065</v>
      </c>
      <c r="E536">
        <v>9621.2264517999993</v>
      </c>
      <c r="F536">
        <v>500.2</v>
      </c>
      <c r="G536">
        <v>20.793154711695902</v>
      </c>
      <c r="H536">
        <v>-8.2387737820903606</v>
      </c>
      <c r="I536">
        <v>5.9657931724694899</v>
      </c>
      <c r="J536">
        <v>-5.5019454090925901</v>
      </c>
      <c r="K536">
        <v>538.89287343609203</v>
      </c>
      <c r="L536">
        <v>484.21095722517498</v>
      </c>
      <c r="M536">
        <v>37.256617221292899</v>
      </c>
      <c r="N536">
        <v>0.80170821306776496</v>
      </c>
      <c r="O536">
        <v>37.724910035985602</v>
      </c>
      <c r="P536">
        <v>61.563307493540002</v>
      </c>
      <c r="Q536">
        <v>1.3515807822248E-2</v>
      </c>
    </row>
    <row r="537" spans="1:17" hidden="1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80</v>
      </c>
      <c r="E537">
        <v>9591.9028099999996</v>
      </c>
      <c r="F537">
        <v>147.22</v>
      </c>
      <c r="G537">
        <v>-19.369278197296101</v>
      </c>
      <c r="H537">
        <v>7.93757764130231</v>
      </c>
      <c r="I537">
        <v>-0.55381115819214699</v>
      </c>
      <c r="J537">
        <v>-0.45158389529655601</v>
      </c>
      <c r="K537">
        <v>143.738125771266</v>
      </c>
      <c r="L537">
        <v>138.934242783641</v>
      </c>
      <c r="M537">
        <v>19.599037825510401</v>
      </c>
      <c r="N537">
        <v>0.352735943573112</v>
      </c>
      <c r="O537">
        <v>3.3487297921478199</v>
      </c>
      <c r="P537">
        <v>16.841269841269799</v>
      </c>
      <c r="Q537">
        <v>-1.3388827299693999E-2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977</v>
      </c>
      <c r="E538">
        <v>9578.6892676999996</v>
      </c>
      <c r="F538">
        <v>1302.7</v>
      </c>
      <c r="G538">
        <v>65.458427249659707</v>
      </c>
      <c r="H538">
        <v>-2.6287566239041502</v>
      </c>
      <c r="I538">
        <v>8.0160640285545899</v>
      </c>
      <c r="J538">
        <v>-9.2095939298265392</v>
      </c>
      <c r="K538">
        <v>1355.3919089669901</v>
      </c>
      <c r="L538">
        <v>1194.4873132498201</v>
      </c>
      <c r="M538">
        <v>43.161671986818703</v>
      </c>
      <c r="N538">
        <v>0.57114841523231896</v>
      </c>
      <c r="O538">
        <v>22.150149689107199</v>
      </c>
      <c r="P538">
        <v>95.307346326836594</v>
      </c>
      <c r="Q538">
        <v>6.9491419922304995E-2</v>
      </c>
    </row>
    <row r="539" spans="1:17" hidden="1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75</v>
      </c>
      <c r="E539">
        <v>9577.8690042399994</v>
      </c>
      <c r="F539">
        <v>190.28</v>
      </c>
      <c r="G539">
        <v>6.1627496340842196</v>
      </c>
      <c r="H539">
        <v>-2.4006480514644299</v>
      </c>
      <c r="I539">
        <v>6.9199112513581502</v>
      </c>
      <c r="J539">
        <v>1.1387714373355899</v>
      </c>
      <c r="K539">
        <v>189.135941968091</v>
      </c>
      <c r="L539">
        <v>172.62332931808399</v>
      </c>
      <c r="M539">
        <v>48.027332995147603</v>
      </c>
      <c r="N539">
        <v>0.15916371260602599</v>
      </c>
      <c r="O539">
        <v>29.283161656506099</v>
      </c>
      <c r="P539">
        <v>40.324483775811203</v>
      </c>
      <c r="Q539">
        <v>4.2288315057053001E-2</v>
      </c>
    </row>
    <row r="540" spans="1:17" hidden="1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108</v>
      </c>
      <c r="E540">
        <v>9519.0044255600005</v>
      </c>
      <c r="F540">
        <v>725.2</v>
      </c>
      <c r="G540">
        <v>136.36305410054101</v>
      </c>
      <c r="H540">
        <v>-7.25390892107455</v>
      </c>
      <c r="I540">
        <v>-31.858419679219001</v>
      </c>
      <c r="J540">
        <v>-5.8760311567723296</v>
      </c>
      <c r="K540">
        <v>835.62969998447204</v>
      </c>
      <c r="L540">
        <v>788.67628356513296</v>
      </c>
      <c r="M540">
        <v>22.960391761509101</v>
      </c>
      <c r="N540">
        <v>0.70561607056121201</v>
      </c>
      <c r="O540">
        <v>54.164368450082698</v>
      </c>
      <c r="P540">
        <v>168.57601382630699</v>
      </c>
      <c r="Q540">
        <v>0.26054534582660799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249</v>
      </c>
      <c r="E541">
        <v>9516.6762084500006</v>
      </c>
      <c r="F541">
        <v>927.35</v>
      </c>
      <c r="G541">
        <v>32.043260379317303</v>
      </c>
      <c r="H541">
        <v>11.17626927357</v>
      </c>
      <c r="I541">
        <v>21.230525534611498</v>
      </c>
      <c r="J541">
        <v>-3.7717038338420399</v>
      </c>
      <c r="K541">
        <v>927.17487950923203</v>
      </c>
      <c r="L541">
        <v>790.13757614945405</v>
      </c>
      <c r="M541">
        <v>40.122373252996802</v>
      </c>
      <c r="N541">
        <v>0.78083464154341597</v>
      </c>
      <c r="O541">
        <v>19.442497438938901</v>
      </c>
      <c r="P541">
        <v>65.879617207763104</v>
      </c>
      <c r="Q541">
        <v>4.7741855553858001E-2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88</v>
      </c>
      <c r="E542">
        <v>9507.7258099800001</v>
      </c>
      <c r="F542">
        <v>700.6</v>
      </c>
      <c r="G542">
        <v>-40.138816216918201</v>
      </c>
      <c r="H542">
        <v>0.67101548731786398</v>
      </c>
      <c r="I542">
        <v>-19.738263347615099</v>
      </c>
      <c r="J542">
        <v>-2.7576300352716698</v>
      </c>
      <c r="M542">
        <v>37.928769774789501</v>
      </c>
      <c r="O542">
        <v>21.039109334855802</v>
      </c>
      <c r="P542">
        <v>2.8630157098810698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21</v>
      </c>
      <c r="E543">
        <v>9493.5154536600003</v>
      </c>
      <c r="F543">
        <v>1507.8</v>
      </c>
      <c r="G543">
        <v>-32.243650366782497</v>
      </c>
      <c r="H543">
        <v>4.2682925956220901</v>
      </c>
      <c r="I543">
        <v>-9.1677987311109401</v>
      </c>
      <c r="J543">
        <v>-4.9817015725510903</v>
      </c>
      <c r="K543">
        <v>1570.18774412019</v>
      </c>
      <c r="L543">
        <v>1577.50758160436</v>
      </c>
      <c r="M543">
        <v>33.690319957592401</v>
      </c>
      <c r="N543">
        <v>0.57849840446165701</v>
      </c>
      <c r="O543">
        <v>28.826767475792501</v>
      </c>
      <c r="P543">
        <v>8.7839544027993295</v>
      </c>
      <c r="Q543">
        <v>-6.8221003100889993E-2</v>
      </c>
    </row>
    <row r="544" spans="1:17" hidden="1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1216</v>
      </c>
      <c r="E544">
        <v>9435.9825347999395</v>
      </c>
      <c r="F544">
        <v>540.04999999999995</v>
      </c>
      <c r="G544">
        <v>-19.2531681999852</v>
      </c>
      <c r="H544">
        <v>-3.65339248146474E-2</v>
      </c>
      <c r="I544">
        <v>0.20609727377162901</v>
      </c>
      <c r="J544">
        <v>-8.0483586452131508</v>
      </c>
      <c r="K544">
        <v>543.11659178938999</v>
      </c>
      <c r="L544">
        <v>502.14397902665598</v>
      </c>
      <c r="N544">
        <v>0.37235808458835801</v>
      </c>
      <c r="O544">
        <v>17.961299879640698</v>
      </c>
      <c r="P544">
        <v>35.981367241596303</v>
      </c>
    </row>
    <row r="545" spans="1:17" x14ac:dyDescent="0.3">
      <c r="A545" t="s">
        <v>1217</v>
      </c>
      <c r="B545" t="s">
        <v>1218</v>
      </c>
      <c r="C545" t="str">
        <f>IFERROR(VLOOKUP(Table1[[#This Row],[Ticker]],[1]!Table1[[Symbol]:[Industry]],2,FALSE),"-")</f>
        <v>-</v>
      </c>
      <c r="D545" t="s">
        <v>454</v>
      </c>
      <c r="E545">
        <v>9424.9143687399992</v>
      </c>
      <c r="F545">
        <v>360.1</v>
      </c>
      <c r="G545">
        <v>73.622867457366695</v>
      </c>
      <c r="H545">
        <v>5.0583098092916501</v>
      </c>
      <c r="I545">
        <v>5.9208316042573301</v>
      </c>
      <c r="J545">
        <v>4.6435378568778303</v>
      </c>
      <c r="K545">
        <v>369.32514918507002</v>
      </c>
      <c r="L545">
        <v>336.38747727691202</v>
      </c>
      <c r="M545">
        <v>53.707565856796499</v>
      </c>
      <c r="N545">
        <v>1.06374600056986</v>
      </c>
      <c r="O545">
        <v>16.9952790891418</v>
      </c>
      <c r="P545">
        <v>106.954022988505</v>
      </c>
      <c r="Q545">
        <v>0.115074698023613</v>
      </c>
    </row>
    <row r="546" spans="1:17" x14ac:dyDescent="0.3">
      <c r="A546" t="s">
        <v>1219</v>
      </c>
      <c r="B546" t="s">
        <v>1220</v>
      </c>
      <c r="C546" t="str">
        <f>IFERROR(VLOOKUP(Table1[[#This Row],[Ticker]],[1]!Table1[[Symbol]:[Industry]],2,FALSE),"-")</f>
        <v>-</v>
      </c>
      <c r="D546" t="s">
        <v>83</v>
      </c>
      <c r="E546">
        <v>9338.6087414699996</v>
      </c>
      <c r="F546">
        <v>193.17</v>
      </c>
      <c r="G546">
        <v>27.266016670850501</v>
      </c>
      <c r="H546">
        <v>-6.1453880338555296</v>
      </c>
      <c r="I546">
        <v>-19.2595175843229</v>
      </c>
      <c r="J546">
        <v>-6.4134401576773197</v>
      </c>
      <c r="K546">
        <v>213.322076407705</v>
      </c>
      <c r="L546">
        <v>201.117323884375</v>
      </c>
      <c r="M546">
        <v>23.4726176533716</v>
      </c>
      <c r="N546">
        <v>0.42476397031915403</v>
      </c>
      <c r="O546">
        <v>29.776880467981499</v>
      </c>
      <c r="P546">
        <v>60.373599003735897</v>
      </c>
      <c r="Q546">
        <v>5.5555896323362997E-2</v>
      </c>
    </row>
    <row r="547" spans="1:17" x14ac:dyDescent="0.3">
      <c r="A547" t="s">
        <v>1221</v>
      </c>
      <c r="B547" t="s">
        <v>1222</v>
      </c>
      <c r="C547" t="str">
        <f>IFERROR(VLOOKUP(Table1[[#This Row],[Ticker]],[1]!Table1[[Symbol]:[Industry]],2,FALSE),"-")</f>
        <v>-</v>
      </c>
      <c r="D547" t="s">
        <v>75</v>
      </c>
      <c r="E547">
        <v>9334.1779854500001</v>
      </c>
      <c r="F547">
        <v>793.25</v>
      </c>
      <c r="G547">
        <v>-14.061642215029501</v>
      </c>
      <c r="H547">
        <v>8.2380019089056393</v>
      </c>
      <c r="I547">
        <v>-8.1976617597193808</v>
      </c>
      <c r="J547">
        <v>-4.5618803317519303</v>
      </c>
      <c r="K547">
        <v>798.12509137863401</v>
      </c>
      <c r="L547">
        <v>808.48355727481396</v>
      </c>
      <c r="M547">
        <v>50.634035826780803</v>
      </c>
      <c r="N547">
        <v>0.64059016206602903</v>
      </c>
      <c r="O547">
        <v>26.051055783170501</v>
      </c>
      <c r="P547">
        <v>18.678934769599</v>
      </c>
      <c r="Q547">
        <v>1.6640188913988E-2</v>
      </c>
    </row>
    <row r="548" spans="1:17" x14ac:dyDescent="0.3">
      <c r="A548" t="s">
        <v>1223</v>
      </c>
      <c r="B548" t="s">
        <v>1224</v>
      </c>
      <c r="C548" t="str">
        <f>IFERROR(VLOOKUP(Table1[[#This Row],[Ticker]],[1]!Table1[[Symbol]:[Industry]],2,FALSE),"-")</f>
        <v>-</v>
      </c>
      <c r="D548" t="s">
        <v>21</v>
      </c>
      <c r="E548">
        <v>9291.5313102599994</v>
      </c>
      <c r="F548">
        <v>451.05</v>
      </c>
      <c r="G548">
        <v>-19.5699268438564</v>
      </c>
      <c r="H548">
        <v>-0.25429122245729702</v>
      </c>
      <c r="I548">
        <v>-17.1153984163155</v>
      </c>
      <c r="J548">
        <v>-8.1157917377157904</v>
      </c>
      <c r="K548">
        <v>474.07416946788601</v>
      </c>
      <c r="L548">
        <v>478.753333942577</v>
      </c>
      <c r="M548">
        <v>40.821294952375297</v>
      </c>
      <c r="N548">
        <v>1.12869444751528</v>
      </c>
      <c r="O548">
        <v>27.480323689169701</v>
      </c>
      <c r="P548">
        <v>14.132085020242901</v>
      </c>
      <c r="Q548">
        <v>-8.6713190254531003E-2</v>
      </c>
    </row>
    <row r="549" spans="1:17" hidden="1" x14ac:dyDescent="0.3">
      <c r="A549" t="s">
        <v>1225</v>
      </c>
      <c r="B549" t="s">
        <v>1226</v>
      </c>
      <c r="C549" t="str">
        <f>IFERROR(VLOOKUP(Table1[[#This Row],[Ticker]],[1]!Table1[[Symbol]:[Industry]],2,FALSE),"-")</f>
        <v>-</v>
      </c>
      <c r="D549" t="s">
        <v>264</v>
      </c>
      <c r="E549">
        <v>9255.0532750000002</v>
      </c>
      <c r="F549">
        <v>6012.5</v>
      </c>
      <c r="G549">
        <v>-23.069907769445201</v>
      </c>
      <c r="H549">
        <v>5.8809605616797196</v>
      </c>
      <c r="I549">
        <v>5.2312587589757804</v>
      </c>
      <c r="J549">
        <v>-0.70927910926929205</v>
      </c>
      <c r="K549">
        <v>6167.3518102664402</v>
      </c>
      <c r="L549">
        <v>5826.6460285009098</v>
      </c>
      <c r="M549">
        <v>37.373654425316701</v>
      </c>
      <c r="N549">
        <v>0.61466820611180695</v>
      </c>
      <c r="O549">
        <v>16.4074844074844</v>
      </c>
      <c r="P549">
        <v>30.140692640692599</v>
      </c>
      <c r="Q549">
        <v>0.10064478226370099</v>
      </c>
    </row>
    <row r="550" spans="1:17" hidden="1" x14ac:dyDescent="0.3">
      <c r="A550" t="s">
        <v>1227</v>
      </c>
      <c r="B550" t="s">
        <v>1228</v>
      </c>
      <c r="C550" t="str">
        <f>IFERROR(VLOOKUP(Table1[[#This Row],[Ticker]],[1]!Table1[[Symbol]:[Industry]],2,FALSE),"-")</f>
        <v>-</v>
      </c>
      <c r="D550" t="s">
        <v>237</v>
      </c>
      <c r="E550">
        <v>9229.0364322450005</v>
      </c>
      <c r="F550">
        <v>329.95</v>
      </c>
      <c r="G550">
        <v>-24.662951128336399</v>
      </c>
      <c r="H550">
        <v>-1.10341685249427</v>
      </c>
      <c r="I550">
        <v>-4.2623982590333798</v>
      </c>
      <c r="J550">
        <v>0.58784696004583903</v>
      </c>
      <c r="K550">
        <v>327.38939557962402</v>
      </c>
      <c r="M550">
        <v>55.883740770887798</v>
      </c>
      <c r="N550">
        <v>0.58489234395827905</v>
      </c>
      <c r="O550">
        <v>12.865585694802199</v>
      </c>
      <c r="P550">
        <v>16.982804467293001</v>
      </c>
    </row>
    <row r="551" spans="1:17" x14ac:dyDescent="0.3">
      <c r="A551" t="s">
        <v>1229</v>
      </c>
      <c r="B551" t="s">
        <v>1230</v>
      </c>
      <c r="C551" t="str">
        <f>IFERROR(VLOOKUP(Table1[[#This Row],[Ticker]],[1]!Table1[[Symbol]:[Industry]],2,FALSE),"-")</f>
        <v>-</v>
      </c>
      <c r="D551" t="s">
        <v>48</v>
      </c>
      <c r="E551">
        <v>9189.7768060800008</v>
      </c>
      <c r="F551">
        <v>534.95000000000005</v>
      </c>
      <c r="G551">
        <v>132.752603401881</v>
      </c>
      <c r="H551">
        <v>3.5494359542900802</v>
      </c>
      <c r="I551">
        <v>31.913087978242199</v>
      </c>
      <c r="J551">
        <v>-7.4588619590485203</v>
      </c>
      <c r="K551">
        <v>548.08065489130797</v>
      </c>
      <c r="L551">
        <v>447.87277710717098</v>
      </c>
      <c r="M551">
        <v>34.805890791424602</v>
      </c>
      <c r="N551">
        <v>0.64457994429105403</v>
      </c>
      <c r="O551">
        <v>29.7878306383774</v>
      </c>
      <c r="P551">
        <v>170.99797365754799</v>
      </c>
      <c r="Q551">
        <v>0.21327286874988</v>
      </c>
    </row>
    <row r="552" spans="1:17" x14ac:dyDescent="0.3">
      <c r="A552" t="s">
        <v>1231</v>
      </c>
      <c r="B552" t="s">
        <v>1232</v>
      </c>
      <c r="C552" t="str">
        <f>IFERROR(VLOOKUP(Table1[[#This Row],[Ticker]],[1]!Table1[[Symbol]:[Industry]],2,FALSE),"-")</f>
        <v>-</v>
      </c>
      <c r="D552" t="s">
        <v>125</v>
      </c>
      <c r="E552">
        <v>9162.6651840899995</v>
      </c>
      <c r="F552">
        <v>1077.45</v>
      </c>
      <c r="G552">
        <v>18.458193110345299</v>
      </c>
      <c r="H552">
        <v>-2.4232118927712301</v>
      </c>
      <c r="I552">
        <v>-8.8219166517180092</v>
      </c>
      <c r="J552">
        <v>-10.015595075751101</v>
      </c>
      <c r="K552">
        <v>1179.9550866003899</v>
      </c>
      <c r="L552">
        <v>1057.7454898851499</v>
      </c>
      <c r="M552">
        <v>34.105822131288697</v>
      </c>
      <c r="N552">
        <v>0.64475866179509</v>
      </c>
      <c r="O552">
        <v>29.472365306974702</v>
      </c>
      <c r="P552">
        <v>54.806034482758598</v>
      </c>
      <c r="Q552">
        <v>2.5605107382046001E-2</v>
      </c>
    </row>
    <row r="553" spans="1:17" x14ac:dyDescent="0.3">
      <c r="A553" t="s">
        <v>1233</v>
      </c>
      <c r="B553" t="s">
        <v>1234</v>
      </c>
      <c r="C553" t="str">
        <f>IFERROR(VLOOKUP(Table1[[#This Row],[Ticker]],[1]!Table1[[Symbol]:[Industry]],2,FALSE),"-")</f>
        <v>-</v>
      </c>
      <c r="D553" t="s">
        <v>411</v>
      </c>
      <c r="E553">
        <v>9148.6452957900001</v>
      </c>
      <c r="F553">
        <v>403.15</v>
      </c>
      <c r="G553">
        <v>120.635211056055</v>
      </c>
      <c r="H553">
        <v>9.2059703611177408</v>
      </c>
      <c r="I553">
        <v>42.096077375118298</v>
      </c>
      <c r="J553">
        <v>-10.240702499202801</v>
      </c>
      <c r="K553">
        <v>398.66605590795899</v>
      </c>
      <c r="L553">
        <v>314.83262166141799</v>
      </c>
      <c r="M553">
        <v>40.502782000127503</v>
      </c>
      <c r="N553">
        <v>0.90634813452364904</v>
      </c>
      <c r="O553">
        <v>17.574103931539099</v>
      </c>
      <c r="P553">
        <v>154.67466835123099</v>
      </c>
      <c r="Q553">
        <v>0.17612741120392</v>
      </c>
    </row>
    <row r="554" spans="1:17" x14ac:dyDescent="0.3">
      <c r="A554" t="s">
        <v>1235</v>
      </c>
      <c r="B554" t="s">
        <v>1236</v>
      </c>
      <c r="C554" t="str">
        <f>IFERROR(VLOOKUP(Table1[[#This Row],[Ticker]],[1]!Table1[[Symbol]:[Industry]],2,FALSE),"-")</f>
        <v>-</v>
      </c>
      <c r="D554" t="s">
        <v>144</v>
      </c>
      <c r="E554">
        <v>9119.4813347929994</v>
      </c>
      <c r="F554">
        <v>84.79</v>
      </c>
      <c r="G554">
        <v>-26.9693100528239</v>
      </c>
      <c r="H554">
        <v>-6.4746635596258697</v>
      </c>
      <c r="I554">
        <v>-15.537895688546801</v>
      </c>
      <c r="J554">
        <v>-3.9454891471789302</v>
      </c>
      <c r="K554">
        <v>86.367458787454396</v>
      </c>
      <c r="L554">
        <v>85.738553161785504</v>
      </c>
      <c r="M554">
        <v>50.511655821707201</v>
      </c>
      <c r="N554">
        <v>0.48620076050850602</v>
      </c>
      <c r="O554">
        <v>24.790659275857902</v>
      </c>
      <c r="P554">
        <v>17.113259668508199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261</v>
      </c>
      <c r="E555">
        <v>9073.3029257569997</v>
      </c>
      <c r="F555">
        <v>114.59</v>
      </c>
      <c r="G555">
        <v>-24.6111313943635</v>
      </c>
      <c r="H555">
        <v>0.21800737297095901</v>
      </c>
      <c r="I555">
        <v>-31.4296954741557</v>
      </c>
      <c r="J555">
        <v>-5.8237157037794098</v>
      </c>
      <c r="K555">
        <v>124.878110650352</v>
      </c>
      <c r="L555">
        <v>129.60507888526601</v>
      </c>
      <c r="M555">
        <v>28.198372516708901</v>
      </c>
      <c r="N555">
        <v>0.49149777967505898</v>
      </c>
      <c r="O555">
        <v>37.882886813858001</v>
      </c>
      <c r="P555">
        <v>7.7986829727187201</v>
      </c>
      <c r="Q555">
        <v>8.0641664343288996E-2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422</v>
      </c>
      <c r="E556">
        <v>9061.8319206100005</v>
      </c>
      <c r="F556">
        <v>616.70000000000005</v>
      </c>
      <c r="G556">
        <v>-38.325574047766899</v>
      </c>
      <c r="H556">
        <v>-4.6347557451067498</v>
      </c>
      <c r="I556">
        <v>-22.4951847648172</v>
      </c>
      <c r="J556">
        <v>-5.4333766326793098</v>
      </c>
      <c r="K556">
        <v>652.17969228139202</v>
      </c>
      <c r="L556">
        <v>665.20275902859498</v>
      </c>
      <c r="M556">
        <v>37.915565755261802</v>
      </c>
      <c r="N556">
        <v>0.53874424250434605</v>
      </c>
      <c r="O556">
        <v>32.138803307929201</v>
      </c>
      <c r="P556">
        <v>4.6140797285835404</v>
      </c>
      <c r="Q556">
        <v>2.3732259624330999E-2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799</v>
      </c>
      <c r="E557">
        <v>9061.4704994750009</v>
      </c>
      <c r="F557">
        <v>7026.55</v>
      </c>
      <c r="G557">
        <v>-46.020907878767403</v>
      </c>
      <c r="H557">
        <v>-6.8699131255347297</v>
      </c>
      <c r="I557">
        <v>-10.6371392609075</v>
      </c>
      <c r="J557">
        <v>-8.4451876539004598</v>
      </c>
      <c r="K557">
        <v>8128.48847793001</v>
      </c>
      <c r="L557">
        <v>8165.61161576007</v>
      </c>
      <c r="M557">
        <v>16.195506088255801</v>
      </c>
      <c r="N557">
        <v>0.41667714995238297</v>
      </c>
      <c r="O557">
        <v>53.559712803580702</v>
      </c>
      <c r="P557">
        <v>6.6050188129627303</v>
      </c>
      <c r="Q557">
        <v>1.1324364512283001E-2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197</v>
      </c>
      <c r="E558">
        <v>9048.2005246000008</v>
      </c>
      <c r="F558">
        <v>1466</v>
      </c>
      <c r="G558">
        <v>44.057727815346297</v>
      </c>
      <c r="H558">
        <v>-6.1568747686928997</v>
      </c>
      <c r="I558">
        <v>38.283695714249397</v>
      </c>
      <c r="J558">
        <v>-4.5384175485804201</v>
      </c>
      <c r="K558">
        <v>1527.90306931693</v>
      </c>
      <c r="L558">
        <v>1288.7453174147799</v>
      </c>
      <c r="M558">
        <v>29.308518838800001</v>
      </c>
      <c r="N558">
        <v>0.82215573324640501</v>
      </c>
      <c r="O558">
        <v>19.9386084583901</v>
      </c>
      <c r="P558">
        <v>78.671541742839693</v>
      </c>
      <c r="Q558">
        <v>8.3264369062761995E-2</v>
      </c>
    </row>
    <row r="559" spans="1:17" hidden="1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136</v>
      </c>
      <c r="E559">
        <v>9039.8180821799997</v>
      </c>
      <c r="F559">
        <v>561.65</v>
      </c>
      <c r="G559">
        <v>69.974388318691496</v>
      </c>
      <c r="H559">
        <v>0.13249987884862099</v>
      </c>
      <c r="I559">
        <v>81.277962868026194</v>
      </c>
      <c r="J559">
        <v>-0.66609474478987496</v>
      </c>
      <c r="K559">
        <v>584.80778780211199</v>
      </c>
      <c r="L559">
        <v>452.77523396808101</v>
      </c>
      <c r="M559">
        <v>41.284325399011998</v>
      </c>
      <c r="N559">
        <v>0.71681462720557199</v>
      </c>
      <c r="O559">
        <v>24.410219887830401</v>
      </c>
      <c r="P559">
        <v>131.36972193614801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197</v>
      </c>
      <c r="E560">
        <v>9039.46438304</v>
      </c>
      <c r="F560">
        <v>2052.1</v>
      </c>
      <c r="G560">
        <v>76.449194745334907</v>
      </c>
      <c r="H560">
        <v>-7.0388776031614801</v>
      </c>
      <c r="I560">
        <v>-8.4218841909429205</v>
      </c>
      <c r="J560">
        <v>-8.9107415909727603</v>
      </c>
      <c r="K560">
        <v>2107.4295441131299</v>
      </c>
      <c r="L560">
        <v>1877.0719391550899</v>
      </c>
      <c r="M560">
        <v>47.644341582478397</v>
      </c>
      <c r="N560">
        <v>0.42664280853627601</v>
      </c>
      <c r="O560">
        <v>16.904634277082</v>
      </c>
      <c r="P560">
        <v>109.397959183673</v>
      </c>
      <c r="Q560">
        <v>0.14876517595060099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1251</v>
      </c>
      <c r="E561">
        <v>8964.813198975</v>
      </c>
      <c r="F561">
        <v>824.75</v>
      </c>
      <c r="G561">
        <v>-53.054630606366402</v>
      </c>
      <c r="H561">
        <v>-1.1838375360451301</v>
      </c>
      <c r="I561">
        <v>-17.857141635913099</v>
      </c>
      <c r="J561">
        <v>-4.3123969496269101</v>
      </c>
      <c r="K561">
        <v>903.005279050946</v>
      </c>
      <c r="L561">
        <v>973.87100327251699</v>
      </c>
      <c r="M561">
        <v>22.193364077838499</v>
      </c>
      <c r="N561">
        <v>0.60046115094795005</v>
      </c>
      <c r="O561">
        <v>57.259775689602897</v>
      </c>
      <c r="P561">
        <v>1.0661111451504199</v>
      </c>
      <c r="Q561">
        <v>-0.10706353809302301</v>
      </c>
    </row>
    <row r="562" spans="1:17" hidden="1" x14ac:dyDescent="0.3">
      <c r="A562" t="s">
        <v>1252</v>
      </c>
      <c r="B562" t="s">
        <v>1253</v>
      </c>
      <c r="C562" t="str">
        <f>IFERROR(VLOOKUP(Table1[[#This Row],[Ticker]],[1]!Table1[[Symbol]:[Industry]],2,FALSE),"-")</f>
        <v>-</v>
      </c>
      <c r="D562" t="s">
        <v>136</v>
      </c>
      <c r="E562">
        <v>8949.2000000000007</v>
      </c>
      <c r="F562">
        <v>4474.6000000000004</v>
      </c>
      <c r="G562">
        <v>-31.3062519803646</v>
      </c>
      <c r="H562">
        <v>5.0015257413949898</v>
      </c>
      <c r="I562">
        <v>-16.862941416988001</v>
      </c>
      <c r="J562">
        <v>-7.5120867301007497</v>
      </c>
      <c r="K562">
        <v>4582.1352888720003</v>
      </c>
      <c r="L562">
        <v>4709.9548410441903</v>
      </c>
      <c r="M562">
        <v>45.986059502769699</v>
      </c>
      <c r="N562">
        <v>4.2433220188901997</v>
      </c>
      <c r="O562">
        <v>55.8575068162517</v>
      </c>
      <c r="P562">
        <v>6.5063969056828403</v>
      </c>
      <c r="Q562">
        <v>-4.9050525410257E-2</v>
      </c>
    </row>
    <row r="563" spans="1:17" x14ac:dyDescent="0.3">
      <c r="A563" t="s">
        <v>1254</v>
      </c>
      <c r="B563" t="s">
        <v>1255</v>
      </c>
      <c r="C563" t="str">
        <f>IFERROR(VLOOKUP(Table1[[#This Row],[Ticker]],[1]!Table1[[Symbol]:[Industry]],2,FALSE),"-")</f>
        <v>-</v>
      </c>
      <c r="D563" t="s">
        <v>249</v>
      </c>
      <c r="E563">
        <v>8917.9624823300001</v>
      </c>
      <c r="F563">
        <v>1360.15</v>
      </c>
      <c r="G563">
        <v>4.52303598035388</v>
      </c>
      <c r="H563">
        <v>5.3018332549482103</v>
      </c>
      <c r="I563">
        <v>1.39829656235991</v>
      </c>
      <c r="J563">
        <v>0.53882181163312903</v>
      </c>
      <c r="K563">
        <v>1354.14860735501</v>
      </c>
      <c r="L563">
        <v>1264.0925507385</v>
      </c>
      <c r="M563">
        <v>51.772609260793203</v>
      </c>
      <c r="N563">
        <v>0.54037200471234803</v>
      </c>
      <c r="O563">
        <v>21.600558761901201</v>
      </c>
      <c r="P563">
        <v>39.231241682874398</v>
      </c>
    </row>
    <row r="564" spans="1:17" hidden="1" x14ac:dyDescent="0.3">
      <c r="A564" t="s">
        <v>1256</v>
      </c>
      <c r="B564" t="s">
        <v>1257</v>
      </c>
      <c r="C564" t="str">
        <f>IFERROR(VLOOKUP(Table1[[#This Row],[Ticker]],[1]!Table1[[Symbol]:[Industry]],2,FALSE),"-")</f>
        <v>-</v>
      </c>
      <c r="D564" t="s">
        <v>264</v>
      </c>
      <c r="E564">
        <v>8914.5175694999998</v>
      </c>
      <c r="F564">
        <v>4449.45</v>
      </c>
      <c r="G564">
        <v>310.86823117883603</v>
      </c>
      <c r="H564">
        <v>17.684806256136099</v>
      </c>
      <c r="I564">
        <v>127.742014143302</v>
      </c>
      <c r="J564">
        <v>0.69770174350995795</v>
      </c>
      <c r="K564">
        <v>4366.8661047524502</v>
      </c>
      <c r="L564">
        <v>3213.4769811941201</v>
      </c>
      <c r="M564">
        <v>49.234907016257203</v>
      </c>
      <c r="N564">
        <v>0.66700698375885603</v>
      </c>
      <c r="O564">
        <v>15.1782804616301</v>
      </c>
      <c r="P564">
        <v>378.97626352333202</v>
      </c>
      <c r="Q564">
        <v>0.17233046787612599</v>
      </c>
    </row>
    <row r="565" spans="1:17" x14ac:dyDescent="0.3">
      <c r="A565" t="s">
        <v>1258</v>
      </c>
      <c r="B565" t="s">
        <v>1259</v>
      </c>
      <c r="C565" t="str">
        <f>IFERROR(VLOOKUP(Table1[[#This Row],[Ticker]],[1]!Table1[[Symbol]:[Industry]],2,FALSE),"-")</f>
        <v>-</v>
      </c>
      <c r="D565" t="s">
        <v>88</v>
      </c>
      <c r="E565">
        <v>8904.2722551200004</v>
      </c>
      <c r="F565">
        <v>1145.6500000000001</v>
      </c>
      <c r="G565">
        <v>44.880386372297899</v>
      </c>
      <c r="H565">
        <v>-10.2479331044948</v>
      </c>
      <c r="I565">
        <v>14.2410810883813</v>
      </c>
      <c r="J565">
        <v>-10.492626047759799</v>
      </c>
      <c r="K565">
        <v>1263.3089285938399</v>
      </c>
      <c r="L565">
        <v>1009.7429467824001</v>
      </c>
      <c r="M565">
        <v>16.179115400269701</v>
      </c>
      <c r="N565">
        <v>1.24350149016067</v>
      </c>
      <c r="O565">
        <v>34.770654213765098</v>
      </c>
      <c r="P565">
        <v>81.849206349206298</v>
      </c>
    </row>
    <row r="566" spans="1:17" hidden="1" x14ac:dyDescent="0.3">
      <c r="A566" t="s">
        <v>1260</v>
      </c>
      <c r="B566" t="s">
        <v>1261</v>
      </c>
      <c r="C566" t="str">
        <f>IFERROR(VLOOKUP(Table1[[#This Row],[Ticker]],[1]!Table1[[Symbol]:[Industry]],2,FALSE),"-")</f>
        <v>-</v>
      </c>
      <c r="D566" t="s">
        <v>136</v>
      </c>
      <c r="E566">
        <v>8894.2929172999993</v>
      </c>
      <c r="F566">
        <v>705.8</v>
      </c>
      <c r="G566">
        <v>2.3350227253143498</v>
      </c>
      <c r="H566">
        <v>0.73833551547184995</v>
      </c>
      <c r="I566">
        <v>-4.7449358870415601</v>
      </c>
      <c r="J566">
        <v>-3.0001196215652501</v>
      </c>
      <c r="K566">
        <v>710.16849752771395</v>
      </c>
      <c r="L566">
        <v>681.04046552451905</v>
      </c>
      <c r="M566">
        <v>53.835517720790499</v>
      </c>
      <c r="N566">
        <v>0.35816537871495802</v>
      </c>
      <c r="O566">
        <v>11.9793142533295</v>
      </c>
      <c r="P566">
        <v>33.031759494863799</v>
      </c>
    </row>
    <row r="567" spans="1:17" x14ac:dyDescent="0.3">
      <c r="A567" t="s">
        <v>1262</v>
      </c>
      <c r="B567" t="s">
        <v>1263</v>
      </c>
      <c r="C567" t="str">
        <f>IFERROR(VLOOKUP(Table1[[#This Row],[Ticker]],[1]!Table1[[Symbol]:[Industry]],2,FALSE),"-")</f>
        <v>-</v>
      </c>
      <c r="D567" t="s">
        <v>111</v>
      </c>
      <c r="E567">
        <v>8838.6233150099997</v>
      </c>
      <c r="F567">
        <v>4466.8999999999996</v>
      </c>
      <c r="G567">
        <v>146.381963714688</v>
      </c>
      <c r="H567">
        <v>15.8315857147978</v>
      </c>
      <c r="I567">
        <v>96.766212959721798</v>
      </c>
      <c r="J567">
        <v>0.775117609307026</v>
      </c>
      <c r="K567">
        <v>4010.8977086652599</v>
      </c>
      <c r="L567">
        <v>3119.45904059961</v>
      </c>
      <c r="M567">
        <v>65.504406723395505</v>
      </c>
      <c r="N567">
        <v>0.92077969418864802</v>
      </c>
      <c r="O567">
        <v>0.74100606684726</v>
      </c>
      <c r="P567">
        <v>180.056426332288</v>
      </c>
      <c r="Q567">
        <v>-6.2785965635890001E-3</v>
      </c>
    </row>
    <row r="568" spans="1:17" x14ac:dyDescent="0.3">
      <c r="A568" t="s">
        <v>1264</v>
      </c>
      <c r="B568" t="s">
        <v>1265</v>
      </c>
      <c r="C568" t="str">
        <f>IFERROR(VLOOKUP(Table1[[#This Row],[Ticker]],[1]!Table1[[Symbol]:[Industry]],2,FALSE),"-")</f>
        <v>-</v>
      </c>
      <c r="D568" t="s">
        <v>131</v>
      </c>
      <c r="E568">
        <v>8833.9698543449995</v>
      </c>
      <c r="F568">
        <v>497.45</v>
      </c>
      <c r="G568">
        <v>-46.656197318669697</v>
      </c>
      <c r="H568">
        <v>3.5433542832235299</v>
      </c>
      <c r="I568">
        <v>-4.5145489522714302</v>
      </c>
      <c r="J568">
        <v>7.4412889449072601</v>
      </c>
      <c r="K568">
        <v>428.53388737005298</v>
      </c>
      <c r="L568">
        <v>462.35665002113399</v>
      </c>
      <c r="M568">
        <v>82.506634273377003</v>
      </c>
      <c r="N568">
        <v>3.3186918832736501</v>
      </c>
      <c r="O568">
        <v>41.762991255402497</v>
      </c>
      <c r="P568">
        <v>32.177494353660101</v>
      </c>
      <c r="Q568">
        <v>5.3801759364391001E-2</v>
      </c>
    </row>
    <row r="569" spans="1:17" x14ac:dyDescent="0.3">
      <c r="A569" t="s">
        <v>1266</v>
      </c>
      <c r="B569" t="s">
        <v>1267</v>
      </c>
      <c r="C569" t="str">
        <f>IFERROR(VLOOKUP(Table1[[#This Row],[Ticker]],[1]!Table1[[Symbol]:[Industry]],2,FALSE),"-")</f>
        <v>-</v>
      </c>
      <c r="D569" t="s">
        <v>998</v>
      </c>
      <c r="E569">
        <v>8797.0482318089998</v>
      </c>
      <c r="F569">
        <v>41.33</v>
      </c>
      <c r="G569">
        <v>-43.6739641061314</v>
      </c>
      <c r="H569">
        <v>-16.839555620106001</v>
      </c>
      <c r="I569">
        <v>-17.317442872956601</v>
      </c>
      <c r="J569">
        <v>-4.5293054581619003</v>
      </c>
      <c r="K569">
        <v>46.284738784032903</v>
      </c>
      <c r="L569">
        <v>46.747854053073198</v>
      </c>
      <c r="M569">
        <v>34.242755070306302</v>
      </c>
      <c r="N569">
        <v>0.59128756435283403</v>
      </c>
      <c r="O569">
        <v>36.704572949431402</v>
      </c>
      <c r="P569">
        <v>13.0779753761969</v>
      </c>
      <c r="Q569">
        <v>4.5418216522157003E-2</v>
      </c>
    </row>
    <row r="570" spans="1:17" x14ac:dyDescent="0.3">
      <c r="A570" t="s">
        <v>1268</v>
      </c>
      <c r="B570" t="s">
        <v>1269</v>
      </c>
      <c r="C570" t="str">
        <f>IFERROR(VLOOKUP(Table1[[#This Row],[Ticker]],[1]!Table1[[Symbol]:[Industry]],2,FALSE),"-")</f>
        <v>-</v>
      </c>
      <c r="D570" t="s">
        <v>998</v>
      </c>
      <c r="E570">
        <v>8796.41484408</v>
      </c>
      <c r="F570">
        <v>401.85</v>
      </c>
      <c r="G570">
        <v>-19.9626305512773</v>
      </c>
      <c r="H570">
        <v>-9.21380019763048</v>
      </c>
      <c r="I570">
        <v>0.233277816505784</v>
      </c>
      <c r="J570">
        <v>-2.8014725758351902</v>
      </c>
      <c r="K570">
        <v>435.20048409223301</v>
      </c>
      <c r="L570">
        <v>395.36532736786302</v>
      </c>
      <c r="M570">
        <v>35.915564553571798</v>
      </c>
      <c r="N570">
        <v>0.324888450441849</v>
      </c>
      <c r="O570">
        <v>28.9038198332711</v>
      </c>
      <c r="P570">
        <v>50.224299065420503</v>
      </c>
      <c r="Q570">
        <v>7.4603972102999003E-2</v>
      </c>
    </row>
    <row r="571" spans="1:17" x14ac:dyDescent="0.3">
      <c r="A571" t="s">
        <v>1270</v>
      </c>
      <c r="B571" t="s">
        <v>1271</v>
      </c>
      <c r="C571" t="str">
        <f>IFERROR(VLOOKUP(Table1[[#This Row],[Ticker]],[1]!Table1[[Symbol]:[Industry]],2,FALSE),"-")</f>
        <v>-</v>
      </c>
      <c r="D571" t="s">
        <v>48</v>
      </c>
      <c r="E571">
        <v>8785.6933024199898</v>
      </c>
      <c r="F571">
        <v>2778.85</v>
      </c>
      <c r="G571">
        <v>27.0719439851243</v>
      </c>
      <c r="H571">
        <v>-10.4097217188003</v>
      </c>
      <c r="I571">
        <v>-1.78813995320335</v>
      </c>
      <c r="J571">
        <v>-9.49925975123125</v>
      </c>
      <c r="K571">
        <v>3086.7583610906399</v>
      </c>
      <c r="L571">
        <v>2740.4366541868699</v>
      </c>
      <c r="M571">
        <v>22.303305000476701</v>
      </c>
      <c r="N571">
        <v>0.43199583256447799</v>
      </c>
      <c r="O571">
        <v>34.048257372654099</v>
      </c>
      <c r="P571">
        <v>65.164415518804105</v>
      </c>
      <c r="Q571">
        <v>0.19125158721615601</v>
      </c>
    </row>
    <row r="572" spans="1:17" x14ac:dyDescent="0.3">
      <c r="A572" t="s">
        <v>1272</v>
      </c>
      <c r="B572" t="s">
        <v>1273</v>
      </c>
      <c r="C572" t="str">
        <f>IFERROR(VLOOKUP(Table1[[#This Row],[Ticker]],[1]!Table1[[Symbol]:[Industry]],2,FALSE),"-")</f>
        <v>-</v>
      </c>
      <c r="D572" t="s">
        <v>75</v>
      </c>
      <c r="E572">
        <v>8763.5935153350001</v>
      </c>
      <c r="F572">
        <v>1138.05</v>
      </c>
      <c r="G572">
        <v>-35.649895875033899</v>
      </c>
      <c r="H572">
        <v>-1.66536770928875</v>
      </c>
      <c r="I572">
        <v>-29.580221291681799</v>
      </c>
      <c r="J572">
        <v>-5.5297362435065001</v>
      </c>
      <c r="K572">
        <v>1267.43256980261</v>
      </c>
      <c r="L572">
        <v>1369.33762369334</v>
      </c>
      <c r="M572">
        <v>34.861158721328003</v>
      </c>
      <c r="N572">
        <v>0.93591487626248604</v>
      </c>
      <c r="O572">
        <v>58.341021923465497</v>
      </c>
      <c r="P572">
        <v>3.4590909090909099</v>
      </c>
      <c r="Q572">
        <v>-5.7005839543559998E-2</v>
      </c>
    </row>
    <row r="573" spans="1:17" x14ac:dyDescent="0.3">
      <c r="A573" t="s">
        <v>1274</v>
      </c>
      <c r="B573" t="s">
        <v>1275</v>
      </c>
      <c r="C573" t="str">
        <f>IFERROR(VLOOKUP(Table1[[#This Row],[Ticker]],[1]!Table1[[Symbol]:[Industry]],2,FALSE),"-")</f>
        <v>-</v>
      </c>
      <c r="D573" t="s">
        <v>907</v>
      </c>
      <c r="E573">
        <v>8736.8758705079999</v>
      </c>
      <c r="F573">
        <v>63.27</v>
      </c>
      <c r="G573">
        <v>-6.3105941427614898</v>
      </c>
      <c r="H573">
        <v>-10.708552629293299</v>
      </c>
      <c r="I573">
        <v>-24.8576321441262</v>
      </c>
      <c r="J573">
        <v>-8.9578474980617102</v>
      </c>
      <c r="K573">
        <v>73.806237382430297</v>
      </c>
      <c r="L573">
        <v>74.030672591695904</v>
      </c>
      <c r="M573">
        <v>20.935141802845902</v>
      </c>
      <c r="N573">
        <v>0.38924344999714799</v>
      </c>
      <c r="O573">
        <v>49.913070965702502</v>
      </c>
      <c r="P573">
        <v>24.3025540275049</v>
      </c>
      <c r="Q573">
        <v>4.0278661662119998E-2</v>
      </c>
    </row>
    <row r="574" spans="1:17" x14ac:dyDescent="0.3">
      <c r="A574" t="s">
        <v>1276</v>
      </c>
      <c r="B574" t="s">
        <v>1277</v>
      </c>
      <c r="C574" t="str">
        <f>IFERROR(VLOOKUP(Table1[[#This Row],[Ticker]],[1]!Table1[[Symbol]:[Industry]],2,FALSE),"-")</f>
        <v>-</v>
      </c>
      <c r="D574" t="s">
        <v>21</v>
      </c>
      <c r="E574">
        <v>8725.7253489499999</v>
      </c>
      <c r="F574">
        <v>2826.35</v>
      </c>
      <c r="G574">
        <v>-3.1497626883496301</v>
      </c>
      <c r="H574">
        <v>9.53468022906047</v>
      </c>
      <c r="I574">
        <v>-3.3868366095127298</v>
      </c>
      <c r="J574">
        <v>-5.3754829315662302</v>
      </c>
      <c r="K574">
        <v>2762.6424886385898</v>
      </c>
      <c r="L574">
        <v>2674.6212295560399</v>
      </c>
      <c r="M574">
        <v>54.420873458246298</v>
      </c>
      <c r="N574">
        <v>1.95988349371146</v>
      </c>
      <c r="O574">
        <v>11.274258319033301</v>
      </c>
      <c r="P574">
        <v>32.223807630230802</v>
      </c>
      <c r="Q574">
        <v>-1.0018558571593001E-2</v>
      </c>
    </row>
    <row r="575" spans="1:17" x14ac:dyDescent="0.3">
      <c r="A575" t="s">
        <v>1278</v>
      </c>
      <c r="B575" t="s">
        <v>1279</v>
      </c>
      <c r="C575" t="str">
        <f>IFERROR(VLOOKUP(Table1[[#This Row],[Ticker]],[1]!Table1[[Symbol]:[Industry]],2,FALSE),"-")</f>
        <v>-</v>
      </c>
      <c r="D575" t="s">
        <v>48</v>
      </c>
      <c r="E575">
        <v>8704.2535851600005</v>
      </c>
      <c r="F575">
        <v>1335.6</v>
      </c>
      <c r="G575">
        <v>19.338957699664</v>
      </c>
      <c r="H575">
        <v>-7.4405952444152996</v>
      </c>
      <c r="I575">
        <v>3.1914793947788902</v>
      </c>
      <c r="J575">
        <v>-4.7677435453254997</v>
      </c>
      <c r="K575">
        <v>1481.4531392367201</v>
      </c>
      <c r="L575">
        <v>1359.67368699804</v>
      </c>
      <c r="M575">
        <v>29.951508066273998</v>
      </c>
      <c r="N575">
        <v>0.56685485099953303</v>
      </c>
      <c r="O575">
        <v>40.753219526804401</v>
      </c>
      <c r="P575">
        <v>65.892435722270505</v>
      </c>
      <c r="Q575">
        <v>5.7578992402093E-2</v>
      </c>
    </row>
    <row r="576" spans="1:17" x14ac:dyDescent="0.3">
      <c r="A576" t="s">
        <v>1280</v>
      </c>
      <c r="B576" t="s">
        <v>1281</v>
      </c>
      <c r="C576" t="str">
        <f>IFERROR(VLOOKUP(Table1[[#This Row],[Ticker]],[1]!Table1[[Symbol]:[Industry]],2,FALSE),"-")</f>
        <v>-</v>
      </c>
      <c r="D576" t="s">
        <v>892</v>
      </c>
      <c r="E576">
        <v>8678.0779758680001</v>
      </c>
      <c r="F576">
        <v>186.41</v>
      </c>
      <c r="G576">
        <v>14.2254618410556</v>
      </c>
      <c r="H576">
        <v>-3.66389383043578</v>
      </c>
      <c r="I576">
        <v>-17.716092019417001</v>
      </c>
      <c r="J576">
        <v>-4.1668365617671403</v>
      </c>
      <c r="K576">
        <v>201.79135242903601</v>
      </c>
      <c r="L576">
        <v>194.07682055905801</v>
      </c>
      <c r="M576">
        <v>44.997618065175701</v>
      </c>
      <c r="N576">
        <v>0.65602497140141403</v>
      </c>
      <c r="O576">
        <v>41.623303470843801</v>
      </c>
      <c r="P576">
        <v>49.127999999999901</v>
      </c>
      <c r="Q576">
        <v>0.10144281081305399</v>
      </c>
    </row>
    <row r="577" spans="1:17" x14ac:dyDescent="0.3">
      <c r="A577" t="s">
        <v>1282</v>
      </c>
      <c r="B577" t="s">
        <v>1283</v>
      </c>
      <c r="C577" t="str">
        <f>IFERROR(VLOOKUP(Table1[[#This Row],[Ticker]],[1]!Table1[[Symbol]:[Industry]],2,FALSE),"-")</f>
        <v>-</v>
      </c>
      <c r="D577" t="s">
        <v>136</v>
      </c>
      <c r="E577">
        <v>8643.4480615320008</v>
      </c>
      <c r="F577">
        <v>160.52000000000001</v>
      </c>
      <c r="G577">
        <v>-32.620615464723102</v>
      </c>
      <c r="H577">
        <v>-10.042451128229301</v>
      </c>
      <c r="I577">
        <v>-39.600872829961602</v>
      </c>
      <c r="J577">
        <v>-7.98435251365808</v>
      </c>
      <c r="K577">
        <v>184.872554779627</v>
      </c>
      <c r="L577">
        <v>193.505893346128</v>
      </c>
      <c r="M577">
        <v>32.287060297824297</v>
      </c>
      <c r="N577">
        <v>0.69438612625039098</v>
      </c>
      <c r="O577">
        <v>77.485671567405902</v>
      </c>
      <c r="P577">
        <v>2.81834486292595</v>
      </c>
      <c r="Q577">
        <v>0.117614211339702</v>
      </c>
    </row>
    <row r="578" spans="1:17" hidden="1" x14ac:dyDescent="0.3">
      <c r="A578" t="s">
        <v>1284</v>
      </c>
      <c r="B578" t="s">
        <v>1285</v>
      </c>
      <c r="C578" t="str">
        <f>IFERROR(VLOOKUP(Table1[[#This Row],[Ticker]],[1]!Table1[[Symbol]:[Industry]],2,FALSE),"-")</f>
        <v>-</v>
      </c>
      <c r="D578" t="s">
        <v>739</v>
      </c>
      <c r="E578">
        <v>8642.3479203879997</v>
      </c>
      <c r="F578">
        <v>536.4</v>
      </c>
      <c r="G578">
        <v>-6.4445348994845402</v>
      </c>
      <c r="H578">
        <v>2.0900580576867398</v>
      </c>
      <c r="I578">
        <v>-1.46571510782077</v>
      </c>
      <c r="J578">
        <v>-0.97516226731667999</v>
      </c>
      <c r="K578">
        <v>531.29713237590101</v>
      </c>
      <c r="L578">
        <v>509.54503391841598</v>
      </c>
      <c r="M578">
        <v>73.886051750125603</v>
      </c>
      <c r="N578">
        <v>1.7371400314207801</v>
      </c>
      <c r="O578">
        <v>4.58053691275168</v>
      </c>
      <c r="P578">
        <v>23.917111372929501</v>
      </c>
      <c r="Q578">
        <v>-1.0545973830429E-2</v>
      </c>
    </row>
    <row r="579" spans="1:17" x14ac:dyDescent="0.3">
      <c r="A579" t="s">
        <v>1286</v>
      </c>
      <c r="B579" t="s">
        <v>1287</v>
      </c>
      <c r="C579" t="str">
        <f>IFERROR(VLOOKUP(Table1[[#This Row],[Ticker]],[1]!Table1[[Symbol]:[Industry]],2,FALSE),"-")</f>
        <v>-</v>
      </c>
      <c r="D579" t="s">
        <v>285</v>
      </c>
      <c r="E579">
        <v>8624.1691728899896</v>
      </c>
      <c r="F579">
        <v>1999.05</v>
      </c>
      <c r="G579">
        <v>93.404381243097802</v>
      </c>
      <c r="H579">
        <v>-5.8787643896297004</v>
      </c>
      <c r="I579">
        <v>43.960333019751502</v>
      </c>
      <c r="J579">
        <v>-7.7925113845479403</v>
      </c>
      <c r="K579">
        <v>2033.1185598193499</v>
      </c>
      <c r="L579">
        <v>1605.9430522726</v>
      </c>
      <c r="M579">
        <v>40.667589885798897</v>
      </c>
      <c r="N579">
        <v>0.59343435432749403</v>
      </c>
      <c r="O579">
        <v>20.394687476551301</v>
      </c>
      <c r="P579">
        <v>125.741064874936</v>
      </c>
      <c r="Q579">
        <v>9.5621019552074998E-2</v>
      </c>
    </row>
    <row r="580" spans="1:17" x14ac:dyDescent="0.3">
      <c r="A580" t="s">
        <v>1288</v>
      </c>
      <c r="B580" t="s">
        <v>1289</v>
      </c>
      <c r="C580" t="str">
        <f>IFERROR(VLOOKUP(Table1[[#This Row],[Ticker]],[1]!Table1[[Symbol]:[Industry]],2,FALSE),"-")</f>
        <v>-</v>
      </c>
      <c r="D580" t="s">
        <v>454</v>
      </c>
      <c r="E580">
        <v>8612.2337238</v>
      </c>
      <c r="F580">
        <v>282</v>
      </c>
      <c r="G580">
        <v>-22.478253991368302</v>
      </c>
      <c r="H580">
        <v>-11.715356452090299</v>
      </c>
      <c r="I580">
        <v>6.1171420695143999</v>
      </c>
      <c r="J580">
        <v>-4.43499534413096</v>
      </c>
      <c r="K580">
        <v>305.53501920597898</v>
      </c>
      <c r="L580">
        <v>291.94226354470999</v>
      </c>
      <c r="M580">
        <v>14.3822923681475</v>
      </c>
      <c r="N580">
        <v>0.40950384815603302</v>
      </c>
      <c r="O580">
        <v>31.879432624113399</v>
      </c>
      <c r="P580">
        <v>32.394366197183103</v>
      </c>
      <c r="Q580">
        <v>-6.5020081643526004E-2</v>
      </c>
    </row>
    <row r="581" spans="1:17" x14ac:dyDescent="0.3">
      <c r="A581" t="s">
        <v>1290</v>
      </c>
      <c r="B581" t="s">
        <v>1291</v>
      </c>
      <c r="C581" t="str">
        <f>IFERROR(VLOOKUP(Table1[[#This Row],[Ticker]],[1]!Table1[[Symbol]:[Industry]],2,FALSE),"-")</f>
        <v>-</v>
      </c>
      <c r="D581" t="s">
        <v>51</v>
      </c>
      <c r="E581">
        <v>8533.6315828749994</v>
      </c>
      <c r="F581">
        <v>491.95</v>
      </c>
      <c r="G581">
        <v>-9.4524836997454003</v>
      </c>
      <c r="H581">
        <v>0.22491478788416</v>
      </c>
      <c r="I581">
        <v>18.039630098358199</v>
      </c>
      <c r="J581">
        <v>-4.4247558114396499</v>
      </c>
      <c r="K581">
        <v>492.471493631501</v>
      </c>
      <c r="L581">
        <v>430.310149833796</v>
      </c>
      <c r="M581">
        <v>48.213216005168803</v>
      </c>
      <c r="N581">
        <v>0.31655485747281298</v>
      </c>
      <c r="O581">
        <v>12.480943185283</v>
      </c>
      <c r="P581">
        <v>53.974960876369302</v>
      </c>
    </row>
    <row r="582" spans="1:17" x14ac:dyDescent="0.3">
      <c r="A582" t="s">
        <v>1292</v>
      </c>
      <c r="B582" t="s">
        <v>1293</v>
      </c>
      <c r="C582" t="str">
        <f>IFERROR(VLOOKUP(Table1[[#This Row],[Ticker]],[1]!Table1[[Symbol]:[Industry]],2,FALSE),"-")</f>
        <v>-</v>
      </c>
      <c r="D582" t="s">
        <v>271</v>
      </c>
      <c r="E582">
        <v>8531.8737323000005</v>
      </c>
      <c r="F582">
        <v>723.85</v>
      </c>
      <c r="G582">
        <v>-13.2457479591822</v>
      </c>
      <c r="H582">
        <v>5.6043791345620901</v>
      </c>
      <c r="I582">
        <v>-3.6389063499614198</v>
      </c>
      <c r="J582">
        <v>-2.7863223763883598</v>
      </c>
      <c r="K582">
        <v>740.078915420263</v>
      </c>
      <c r="L582">
        <v>722.09211864628196</v>
      </c>
      <c r="M582">
        <v>45.518672446484899</v>
      </c>
      <c r="N582">
        <v>0.65920240902570804</v>
      </c>
      <c r="O582">
        <v>27.333010982938401</v>
      </c>
      <c r="P582">
        <v>18.469721767594098</v>
      </c>
      <c r="Q582">
        <v>7.9320488824116006E-2</v>
      </c>
    </row>
    <row r="583" spans="1:17" x14ac:dyDescent="0.3">
      <c r="A583" t="s">
        <v>1294</v>
      </c>
      <c r="B583" t="s">
        <v>1295</v>
      </c>
      <c r="C583" t="str">
        <f>IFERROR(VLOOKUP(Table1[[#This Row],[Ticker]],[1]!Table1[[Symbol]:[Industry]],2,FALSE),"-")</f>
        <v>-</v>
      </c>
      <c r="D583" t="s">
        <v>422</v>
      </c>
      <c r="E583">
        <v>8527.4429617000005</v>
      </c>
      <c r="F583">
        <v>154.57</v>
      </c>
      <c r="G583">
        <v>-4.0510367986971296</v>
      </c>
      <c r="H583">
        <v>-9.6517935420612702</v>
      </c>
      <c r="I583">
        <v>-6.3955488602484802</v>
      </c>
      <c r="J583">
        <v>-8.2928977956851195</v>
      </c>
      <c r="K583">
        <v>178.370311983058</v>
      </c>
      <c r="L583">
        <v>171.21176496635701</v>
      </c>
      <c r="M583">
        <v>32.970354509240501</v>
      </c>
      <c r="N583">
        <v>0.52018467175984895</v>
      </c>
      <c r="O583">
        <v>58.504237562269502</v>
      </c>
      <c r="P583">
        <v>30.548986486486399</v>
      </c>
      <c r="Q583">
        <v>7.3294477765445995E-2</v>
      </c>
    </row>
    <row r="584" spans="1:17" x14ac:dyDescent="0.3">
      <c r="A584" t="s">
        <v>1296</v>
      </c>
      <c r="B584" t="s">
        <v>1297</v>
      </c>
      <c r="C584" t="str">
        <f>IFERROR(VLOOKUP(Table1[[#This Row],[Ticker]],[1]!Table1[[Symbol]:[Industry]],2,FALSE),"-")</f>
        <v>-</v>
      </c>
      <c r="D584" t="s">
        <v>136</v>
      </c>
      <c r="E584">
        <v>8525.9130170499993</v>
      </c>
      <c r="F584">
        <v>1022.45</v>
      </c>
      <c r="G584">
        <v>143.40243810550001</v>
      </c>
      <c r="H584">
        <v>29.254786962764001</v>
      </c>
      <c r="I584">
        <v>23.8250843000523</v>
      </c>
      <c r="J584">
        <v>3.9247987264884601</v>
      </c>
      <c r="K584">
        <v>906.29822256809302</v>
      </c>
      <c r="L584">
        <v>801.12605217358703</v>
      </c>
      <c r="M584">
        <v>66.914507546126501</v>
      </c>
      <c r="N584">
        <v>2.0612902108534801</v>
      </c>
      <c r="O584">
        <v>8.5627659054232392</v>
      </c>
      <c r="P584">
        <v>182.60088446655601</v>
      </c>
      <c r="Q584">
        <v>0.13936680423557099</v>
      </c>
    </row>
    <row r="585" spans="1:17" x14ac:dyDescent="0.3">
      <c r="A585" t="s">
        <v>1298</v>
      </c>
      <c r="B585" t="s">
        <v>1299</v>
      </c>
      <c r="C585" t="str">
        <f>IFERROR(VLOOKUP(Table1[[#This Row],[Ticker]],[1]!Table1[[Symbol]:[Industry]],2,FALSE),"-")</f>
        <v>-</v>
      </c>
      <c r="D585" t="s">
        <v>285</v>
      </c>
      <c r="E585">
        <v>8497.7127533799994</v>
      </c>
      <c r="F585">
        <v>3657.7</v>
      </c>
      <c r="G585">
        <v>131.15121885881501</v>
      </c>
      <c r="H585">
        <v>6.4022462330245702</v>
      </c>
      <c r="I585">
        <v>93.351209287004707</v>
      </c>
      <c r="J585">
        <v>-5.4531946470189698</v>
      </c>
      <c r="K585">
        <v>3471.0222612504099</v>
      </c>
      <c r="L585">
        <v>2540.6179109406098</v>
      </c>
      <c r="M585">
        <v>44.114029117377797</v>
      </c>
      <c r="N585">
        <v>0.67067357594084098</v>
      </c>
      <c r="O585">
        <v>15.3183694671515</v>
      </c>
      <c r="P585">
        <v>183.34495313347199</v>
      </c>
      <c r="Q585">
        <v>0.14311876312663999</v>
      </c>
    </row>
    <row r="586" spans="1:17" x14ac:dyDescent="0.3">
      <c r="A586" t="s">
        <v>1300</v>
      </c>
      <c r="B586" t="s">
        <v>1301</v>
      </c>
      <c r="C586" t="str">
        <f>IFERROR(VLOOKUP(Table1[[#This Row],[Ticker]],[1]!Table1[[Symbol]:[Industry]],2,FALSE),"-")</f>
        <v>-</v>
      </c>
      <c r="D586" t="s">
        <v>51</v>
      </c>
      <c r="E586">
        <v>8477.5210738799997</v>
      </c>
      <c r="F586">
        <v>520.70000000000005</v>
      </c>
      <c r="G586">
        <v>14.204082960956701</v>
      </c>
      <c r="H586">
        <v>2.5741657882618401</v>
      </c>
      <c r="I586">
        <v>4.7503944779651999</v>
      </c>
      <c r="J586">
        <v>-4.1313093269317598</v>
      </c>
      <c r="K586">
        <v>533.01776661298504</v>
      </c>
      <c r="L586">
        <v>482.230074950183</v>
      </c>
      <c r="M586">
        <v>39.8091516858386</v>
      </c>
      <c r="N586">
        <v>0.24288147560126899</v>
      </c>
      <c r="O586">
        <v>26.531592087574399</v>
      </c>
      <c r="P586">
        <v>45.731877973691503</v>
      </c>
      <c r="Q586">
        <v>4.4861088653517997E-2</v>
      </c>
    </row>
    <row r="587" spans="1:17" x14ac:dyDescent="0.3">
      <c r="A587" t="s">
        <v>1302</v>
      </c>
      <c r="B587" t="s">
        <v>1303</v>
      </c>
      <c r="C587" t="str">
        <f>IFERROR(VLOOKUP(Table1[[#This Row],[Ticker]],[1]!Table1[[Symbol]:[Industry]],2,FALSE),"-")</f>
        <v>-</v>
      </c>
      <c r="D587" t="s">
        <v>256</v>
      </c>
      <c r="E587">
        <v>8462.9995696000005</v>
      </c>
      <c r="F587">
        <v>633.79999999999995</v>
      </c>
      <c r="G587">
        <v>-25.921703328003101</v>
      </c>
      <c r="H587">
        <v>-2.0560012588254102</v>
      </c>
      <c r="I587">
        <v>-0.810935641357866</v>
      </c>
      <c r="J587">
        <v>-0.35331276981148302</v>
      </c>
      <c r="K587">
        <v>673.85566047101497</v>
      </c>
      <c r="L587">
        <v>644.32175498421998</v>
      </c>
      <c r="M587">
        <v>37.399780507710297</v>
      </c>
      <c r="N587">
        <v>0.275748787547625</v>
      </c>
      <c r="O587">
        <v>34.9005995582202</v>
      </c>
      <c r="P587">
        <v>14.902102973168899</v>
      </c>
      <c r="Q587">
        <v>5.2376431715924002E-2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64</v>
      </c>
      <c r="E588">
        <v>8412.9774056899896</v>
      </c>
      <c r="F588">
        <v>6384.95</v>
      </c>
      <c r="G588">
        <v>59.929276966110997</v>
      </c>
      <c r="H588">
        <v>-8.8039280640588</v>
      </c>
      <c r="I588">
        <v>-40.964011512147799</v>
      </c>
      <c r="J588">
        <v>-5.3179938258110004</v>
      </c>
      <c r="K588">
        <v>7259.9275823826001</v>
      </c>
      <c r="L588">
        <v>7057.9709078986398</v>
      </c>
      <c r="M588">
        <v>33.739041824683</v>
      </c>
      <c r="N588">
        <v>0.74580253130124097</v>
      </c>
      <c r="O588">
        <v>60.969937117753403</v>
      </c>
      <c r="P588">
        <v>91.567656765676503</v>
      </c>
      <c r="Q588">
        <v>0.12947669185681901</v>
      </c>
    </row>
    <row r="589" spans="1:17" hidden="1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240</v>
      </c>
      <c r="E589">
        <v>8408.6137188899993</v>
      </c>
      <c r="F589">
        <v>1595.65</v>
      </c>
      <c r="G589">
        <v>2136.4862222417</v>
      </c>
      <c r="H589">
        <v>22.0912631585276</v>
      </c>
      <c r="I589">
        <v>97.863994085942807</v>
      </c>
      <c r="J589">
        <v>-10.323374584625499</v>
      </c>
      <c r="K589">
        <v>1494.2932984997001</v>
      </c>
      <c r="L589">
        <v>995.54144680802005</v>
      </c>
      <c r="M589">
        <v>47.901476589171502</v>
      </c>
      <c r="N589">
        <v>1.43157821305377</v>
      </c>
      <c r="O589">
        <v>19.070598188825802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539</v>
      </c>
      <c r="E590">
        <v>8392.8000918300004</v>
      </c>
      <c r="F590">
        <v>254.1</v>
      </c>
      <c r="G590">
        <v>-17.9992022093308</v>
      </c>
      <c r="H590">
        <v>-0.66147124338867902</v>
      </c>
      <c r="I590">
        <v>6.6908360609930897</v>
      </c>
      <c r="J590">
        <v>-3.7956293869295701</v>
      </c>
      <c r="K590">
        <v>266.20706091510698</v>
      </c>
      <c r="L590">
        <v>243.75489828117901</v>
      </c>
      <c r="M590">
        <v>32.937670159022801</v>
      </c>
      <c r="N590">
        <v>0.51258239284431595</v>
      </c>
      <c r="O590">
        <v>17.119244391971598</v>
      </c>
      <c r="P590">
        <v>26.0416666666666</v>
      </c>
      <c r="Q590">
        <v>4.4449748554284997E-2</v>
      </c>
    </row>
    <row r="591" spans="1:17" hidden="1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739</v>
      </c>
      <c r="E591">
        <v>8375.5088797930002</v>
      </c>
      <c r="F591">
        <v>258.49</v>
      </c>
      <c r="G591">
        <v>7.1564958695834194E-2</v>
      </c>
      <c r="H591">
        <v>0.175362415775344</v>
      </c>
      <c r="I591">
        <v>1.08368591976213</v>
      </c>
      <c r="J591">
        <v>-1.4055921754637799</v>
      </c>
      <c r="K591">
        <v>262.549620185967</v>
      </c>
      <c r="L591">
        <v>246.77062406505101</v>
      </c>
      <c r="M591">
        <v>59.785019392106697</v>
      </c>
      <c r="N591">
        <v>0.88096577887695604</v>
      </c>
      <c r="O591">
        <v>7.2575341405856904</v>
      </c>
      <c r="P591">
        <v>30.583480676938599</v>
      </c>
      <c r="Q591">
        <v>1.1816369177710001E-3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1314</v>
      </c>
      <c r="E592">
        <v>8369.7008711939998</v>
      </c>
      <c r="F592">
        <v>1230.3900000000001</v>
      </c>
      <c r="K592">
        <v>1221.0284065276701</v>
      </c>
      <c r="L592">
        <v>1201.49851616978</v>
      </c>
      <c r="M592">
        <v>68.273684852772604</v>
      </c>
      <c r="N592">
        <v>1</v>
      </c>
      <c r="Q592">
        <v>-6.1080809493942997E-2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264</v>
      </c>
      <c r="E593">
        <v>8351.7009710619895</v>
      </c>
      <c r="F593">
        <v>71.87</v>
      </c>
      <c r="G593">
        <v>40.778341369776797</v>
      </c>
      <c r="H593">
        <v>-6.4062803003814697</v>
      </c>
      <c r="I593">
        <v>-5.4547542335889201</v>
      </c>
      <c r="J593">
        <v>-9.1128004488577492</v>
      </c>
      <c r="K593">
        <v>77.386390889278204</v>
      </c>
      <c r="L593">
        <v>67.356015129457703</v>
      </c>
      <c r="M593">
        <v>30.008431484579901</v>
      </c>
      <c r="N593">
        <v>0.89008503567322395</v>
      </c>
      <c r="O593">
        <v>29.956866564630499</v>
      </c>
      <c r="P593">
        <v>81.489898989899004</v>
      </c>
      <c r="Q593">
        <v>0.186473330807191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1319</v>
      </c>
      <c r="E594">
        <v>8342.3473881099999</v>
      </c>
      <c r="F594">
        <v>261.85000000000002</v>
      </c>
      <c r="G594">
        <v>15.8562759119564</v>
      </c>
      <c r="H594">
        <v>7.8227861136757797</v>
      </c>
      <c r="I594">
        <v>36.815704626561299</v>
      </c>
      <c r="J594">
        <v>-3.1558045235022201</v>
      </c>
      <c r="K594">
        <v>253.493281204412</v>
      </c>
      <c r="L594">
        <v>222.77136765053299</v>
      </c>
      <c r="M594">
        <v>50.208995526195601</v>
      </c>
      <c r="N594">
        <v>0.50557006265250304</v>
      </c>
      <c r="O594">
        <v>5.9003246133282303</v>
      </c>
      <c r="P594">
        <v>54.392688679245197</v>
      </c>
      <c r="Q594">
        <v>5.3480399915930002E-3</v>
      </c>
    </row>
    <row r="595" spans="1:17" x14ac:dyDescent="0.3">
      <c r="A595" t="s">
        <v>1320</v>
      </c>
      <c r="B595" t="s">
        <v>1321</v>
      </c>
      <c r="C595" t="str">
        <f>IFERROR(VLOOKUP(Table1[[#This Row],[Ticker]],[1]!Table1[[Symbol]:[Industry]],2,FALSE),"-")</f>
        <v>-</v>
      </c>
      <c r="D595" t="s">
        <v>282</v>
      </c>
      <c r="E595">
        <v>8329.6118436300003</v>
      </c>
      <c r="F595">
        <v>1409.1</v>
      </c>
      <c r="G595">
        <v>79.531788566779795</v>
      </c>
      <c r="H595">
        <v>1.10786369150494</v>
      </c>
      <c r="I595">
        <v>-4.2517934439398699</v>
      </c>
      <c r="J595">
        <v>-7.1495996299975504</v>
      </c>
      <c r="K595">
        <v>1509.85342228954</v>
      </c>
      <c r="L595">
        <v>1374.0466809818399</v>
      </c>
      <c r="M595">
        <v>31.877986807358699</v>
      </c>
      <c r="N595">
        <v>0.73097432594381995</v>
      </c>
      <c r="O595">
        <v>47.611950890639399</v>
      </c>
      <c r="P595">
        <v>119.349315068493</v>
      </c>
    </row>
    <row r="596" spans="1:17" x14ac:dyDescent="0.3">
      <c r="A596" t="s">
        <v>1322</v>
      </c>
      <c r="B596" t="s">
        <v>1323</v>
      </c>
      <c r="C596" t="str">
        <f>IFERROR(VLOOKUP(Table1[[#This Row],[Ticker]],[1]!Table1[[Symbol]:[Industry]],2,FALSE),"-")</f>
        <v>-</v>
      </c>
      <c r="D596" t="s">
        <v>51</v>
      </c>
      <c r="E596">
        <v>8321.1871996899899</v>
      </c>
      <c r="F596">
        <v>5012.95</v>
      </c>
      <c r="G596">
        <v>-28.1181964919754</v>
      </c>
      <c r="H596">
        <v>-2.7864752625178899</v>
      </c>
      <c r="I596">
        <v>-3.0608571982030499</v>
      </c>
      <c r="J596">
        <v>-3.36868934372702</v>
      </c>
      <c r="K596">
        <v>5203.4177395102197</v>
      </c>
      <c r="L596">
        <v>5102.2024330424501</v>
      </c>
      <c r="M596">
        <v>29.960794016860099</v>
      </c>
      <c r="N596">
        <v>0.48676604806814699</v>
      </c>
      <c r="O596">
        <v>12.5654554703318</v>
      </c>
      <c r="P596">
        <v>8.1181050565614505</v>
      </c>
      <c r="Q596">
        <v>-6.4581991639972997E-2</v>
      </c>
    </row>
    <row r="597" spans="1:17" hidden="1" x14ac:dyDescent="0.3">
      <c r="A597" t="s">
        <v>1324</v>
      </c>
      <c r="B597" t="s">
        <v>1325</v>
      </c>
      <c r="C597" t="str">
        <f>IFERROR(VLOOKUP(Table1[[#This Row],[Ticker]],[1]!Table1[[Symbol]:[Industry]],2,FALSE),"-")</f>
        <v>-</v>
      </c>
      <c r="D597" t="s">
        <v>21</v>
      </c>
      <c r="E597">
        <v>8309.3851097000006</v>
      </c>
      <c r="F597">
        <v>1504.9</v>
      </c>
      <c r="G597">
        <v>65.508204909000298</v>
      </c>
      <c r="H597">
        <v>-2.36042514129824</v>
      </c>
      <c r="I597">
        <v>12.177992190271601</v>
      </c>
      <c r="J597">
        <v>-10.089259146832701</v>
      </c>
      <c r="K597">
        <v>1661.60071530662</v>
      </c>
      <c r="L597">
        <v>1396.7860783656799</v>
      </c>
      <c r="M597">
        <v>24.311125004907201</v>
      </c>
      <c r="N597">
        <v>0.77596053730717796</v>
      </c>
      <c r="O597">
        <v>32.350986776529901</v>
      </c>
      <c r="P597">
        <v>101.048729167362</v>
      </c>
      <c r="Q597">
        <v>0.22819725110876901</v>
      </c>
    </row>
    <row r="598" spans="1:17" x14ac:dyDescent="0.3">
      <c r="A598" t="s">
        <v>1326</v>
      </c>
      <c r="B598" t="s">
        <v>1327</v>
      </c>
      <c r="C598" t="str">
        <f>IFERROR(VLOOKUP(Table1[[#This Row],[Ticker]],[1]!Table1[[Symbol]:[Industry]],2,FALSE),"-")</f>
        <v>-</v>
      </c>
      <c r="D598" t="s">
        <v>197</v>
      </c>
      <c r="E598">
        <v>8299.7034600000006</v>
      </c>
      <c r="F598">
        <v>421</v>
      </c>
      <c r="G598">
        <v>7.3092059217338097</v>
      </c>
      <c r="H598">
        <v>0.51957911659122502</v>
      </c>
      <c r="I598">
        <v>28.591048354213399</v>
      </c>
      <c r="J598">
        <v>-1.55774433871783</v>
      </c>
      <c r="K598">
        <v>419.99677763065102</v>
      </c>
      <c r="L598">
        <v>357.908538315192</v>
      </c>
      <c r="M598">
        <v>55.772613680619301</v>
      </c>
      <c r="N598">
        <v>0.79427903942025202</v>
      </c>
      <c r="O598">
        <v>15.2731591448931</v>
      </c>
      <c r="P598">
        <v>75.343606830487303</v>
      </c>
    </row>
    <row r="599" spans="1:17" x14ac:dyDescent="0.3">
      <c r="A599" t="s">
        <v>1328</v>
      </c>
      <c r="B599" t="s">
        <v>1329</v>
      </c>
      <c r="C599" t="str">
        <f>IFERROR(VLOOKUP(Table1[[#This Row],[Ticker]],[1]!Table1[[Symbol]:[Industry]],2,FALSE),"-")</f>
        <v>-</v>
      </c>
      <c r="D599" t="s">
        <v>48</v>
      </c>
      <c r="E599">
        <v>8279.8015503749994</v>
      </c>
      <c r="F599">
        <v>322.75</v>
      </c>
      <c r="G599">
        <v>-32.922890385811002</v>
      </c>
      <c r="H599">
        <v>-20.184249910701901</v>
      </c>
      <c r="I599">
        <v>-35.760368457753501</v>
      </c>
      <c r="J599">
        <v>2.8656676105018799</v>
      </c>
      <c r="K599">
        <v>422.85180369304697</v>
      </c>
      <c r="L599">
        <v>433.954782199921</v>
      </c>
      <c r="M599">
        <v>22.7359636575734</v>
      </c>
      <c r="N599">
        <v>2.7067376009603299</v>
      </c>
      <c r="O599">
        <v>78.094500387296605</v>
      </c>
      <c r="P599">
        <v>7.9431438127090104</v>
      </c>
      <c r="Q599">
        <v>-1.9441714544894E-2</v>
      </c>
    </row>
    <row r="600" spans="1:17" hidden="1" x14ac:dyDescent="0.3">
      <c r="A600" t="s">
        <v>1330</v>
      </c>
      <c r="B600" t="s">
        <v>1331</v>
      </c>
      <c r="C600" t="str">
        <f>IFERROR(VLOOKUP(Table1[[#This Row],[Ticker]],[1]!Table1[[Symbol]:[Industry]],2,FALSE),"-")</f>
        <v>-</v>
      </c>
      <c r="D600" t="s">
        <v>57</v>
      </c>
      <c r="E600">
        <v>8254.2135321179994</v>
      </c>
      <c r="F600">
        <v>115.47</v>
      </c>
      <c r="G600">
        <v>236.38067193712999</v>
      </c>
      <c r="H600">
        <v>-17.2816202821557</v>
      </c>
      <c r="I600">
        <v>65.325479962062801</v>
      </c>
      <c r="J600">
        <v>-4.3048954965462496</v>
      </c>
      <c r="K600">
        <v>129.30814315927199</v>
      </c>
      <c r="L600">
        <v>94.015789320579103</v>
      </c>
      <c r="M600">
        <v>27.641111319391399</v>
      </c>
      <c r="N600">
        <v>0.42299694634652701</v>
      </c>
      <c r="O600">
        <v>46.574867931064297</v>
      </c>
      <c r="P600">
        <v>279.83552631578902</v>
      </c>
      <c r="Q600">
        <v>0.102195282180514</v>
      </c>
    </row>
    <row r="601" spans="1:17" x14ac:dyDescent="0.3">
      <c r="A601" t="s">
        <v>1332</v>
      </c>
      <c r="B601" t="s">
        <v>1333</v>
      </c>
      <c r="C601" t="str">
        <f>IFERROR(VLOOKUP(Table1[[#This Row],[Ticker]],[1]!Table1[[Symbol]:[Industry]],2,FALSE),"-")</f>
        <v>-</v>
      </c>
      <c r="D601" t="s">
        <v>240</v>
      </c>
      <c r="E601">
        <v>8248.8245198500008</v>
      </c>
      <c r="F601">
        <v>427.45</v>
      </c>
      <c r="G601">
        <v>7.4045406414067099</v>
      </c>
      <c r="H601">
        <v>-76.093757576110505</v>
      </c>
      <c r="I601">
        <v>-18.5251991807935</v>
      </c>
      <c r="J601">
        <v>-7.8287489855350998</v>
      </c>
      <c r="K601">
        <v>449.78869853972901</v>
      </c>
      <c r="L601">
        <v>417.32932963160999</v>
      </c>
      <c r="M601">
        <v>36.375724302701897</v>
      </c>
      <c r="N601">
        <v>0.65029834096888905</v>
      </c>
      <c r="O601">
        <v>28.3424961983857</v>
      </c>
      <c r="P601">
        <v>37.7227180462029</v>
      </c>
      <c r="Q601">
        <v>6.5084303673200005E-4</v>
      </c>
    </row>
    <row r="602" spans="1:17" x14ac:dyDescent="0.3">
      <c r="A602" t="s">
        <v>1334</v>
      </c>
      <c r="B602" t="s">
        <v>1335</v>
      </c>
      <c r="C602" t="str">
        <f>IFERROR(VLOOKUP(Table1[[#This Row],[Ticker]],[1]!Table1[[Symbol]:[Industry]],2,FALSE),"-")</f>
        <v>-</v>
      </c>
      <c r="D602" t="s">
        <v>784</v>
      </c>
      <c r="E602">
        <v>8229.8253558039996</v>
      </c>
      <c r="F602">
        <v>206.02</v>
      </c>
      <c r="G602">
        <v>40.139020072810098</v>
      </c>
      <c r="H602">
        <v>2.7844920034558198</v>
      </c>
      <c r="I602">
        <v>3.9753778207698098</v>
      </c>
      <c r="J602">
        <v>4.4409780675444397</v>
      </c>
      <c r="K602">
        <v>214.46078472351101</v>
      </c>
      <c r="L602">
        <v>202.82159224175999</v>
      </c>
      <c r="M602">
        <v>55.913192756306998</v>
      </c>
      <c r="N602">
        <v>1.27938278084476</v>
      </c>
      <c r="O602">
        <v>43.9132123094845</v>
      </c>
      <c r="P602">
        <v>71.326403326403295</v>
      </c>
      <c r="Q602">
        <v>0.174111672542381</v>
      </c>
    </row>
    <row r="603" spans="1:17" x14ac:dyDescent="0.3">
      <c r="A603" t="s">
        <v>1336</v>
      </c>
      <c r="B603" t="s">
        <v>1337</v>
      </c>
      <c r="C603" t="str">
        <f>IFERROR(VLOOKUP(Table1[[#This Row],[Ticker]],[1]!Table1[[Symbol]:[Industry]],2,FALSE),"-")</f>
        <v>-</v>
      </c>
      <c r="D603" t="s">
        <v>271</v>
      </c>
      <c r="E603">
        <v>8191.7934272000002</v>
      </c>
      <c r="F603">
        <v>502</v>
      </c>
      <c r="G603">
        <v>8.0894563711201002</v>
      </c>
      <c r="H603">
        <v>-7.4199059983945999</v>
      </c>
      <c r="I603">
        <v>12.8526892522778</v>
      </c>
      <c r="J603">
        <v>-14.093667273332599</v>
      </c>
      <c r="K603">
        <v>563.32203676334404</v>
      </c>
      <c r="L603">
        <v>489.85940340586399</v>
      </c>
      <c r="M603">
        <v>17.456595127447301</v>
      </c>
      <c r="N603">
        <v>1.0791646702325399</v>
      </c>
      <c r="O603">
        <v>22.808764940239001</v>
      </c>
      <c r="P603">
        <v>41.3686285553365</v>
      </c>
      <c r="Q603">
        <v>9.8087469329223007E-2</v>
      </c>
    </row>
    <row r="604" spans="1:17" x14ac:dyDescent="0.3">
      <c r="A604" t="s">
        <v>1338</v>
      </c>
      <c r="B604" t="s">
        <v>1339</v>
      </c>
      <c r="C604" t="str">
        <f>IFERROR(VLOOKUP(Table1[[#This Row],[Ticker]],[1]!Table1[[Symbol]:[Industry]],2,FALSE),"-")</f>
        <v>-</v>
      </c>
      <c r="D604" t="s">
        <v>464</v>
      </c>
      <c r="E604">
        <v>8179.9843383399902</v>
      </c>
      <c r="F604">
        <v>610.45000000000005</v>
      </c>
      <c r="G604">
        <v>-39.9247006511468</v>
      </c>
      <c r="H604">
        <v>-1.89714550510234</v>
      </c>
      <c r="I604">
        <v>-40.134562857793</v>
      </c>
      <c r="J604">
        <v>-2.2936326649459802</v>
      </c>
      <c r="K604">
        <v>627.14979281128399</v>
      </c>
      <c r="L604">
        <v>693.05995232586201</v>
      </c>
      <c r="M604">
        <v>58.375157188921001</v>
      </c>
      <c r="N604">
        <v>0.88182327626829005</v>
      </c>
      <c r="O604">
        <v>79.703497419936099</v>
      </c>
      <c r="P604">
        <v>7.7581641659311504</v>
      </c>
      <c r="Q604">
        <v>0.102531984269267</v>
      </c>
    </row>
    <row r="605" spans="1:17" x14ac:dyDescent="0.3">
      <c r="A605" t="s">
        <v>1340</v>
      </c>
      <c r="B605" t="s">
        <v>1341</v>
      </c>
      <c r="C605" t="str">
        <f>IFERROR(VLOOKUP(Table1[[#This Row],[Ticker]],[1]!Table1[[Symbol]:[Industry]],2,FALSE),"-")</f>
        <v>-</v>
      </c>
      <c r="D605" t="s">
        <v>48</v>
      </c>
      <c r="E605">
        <v>8174.0836490000002</v>
      </c>
      <c r="F605">
        <v>290.64999999999998</v>
      </c>
      <c r="G605">
        <v>-15.9728011308198</v>
      </c>
      <c r="H605">
        <v>-8.7980699979704493</v>
      </c>
      <c r="I605">
        <v>1.55157870679687E-2</v>
      </c>
      <c r="J605">
        <v>-6.36117840553581</v>
      </c>
      <c r="K605">
        <v>323.44959631726101</v>
      </c>
      <c r="L605">
        <v>312.71188086142803</v>
      </c>
      <c r="M605">
        <v>37.058530349872598</v>
      </c>
      <c r="N605">
        <v>0.44631965447030097</v>
      </c>
      <c r="O605">
        <v>42.921039050404197</v>
      </c>
      <c r="P605">
        <v>22.766631467793001</v>
      </c>
      <c r="Q605">
        <v>-2.3967657190141999E-2</v>
      </c>
    </row>
    <row r="606" spans="1:17" hidden="1" x14ac:dyDescent="0.3">
      <c r="A606" t="s">
        <v>1342</v>
      </c>
      <c r="B606" t="s">
        <v>1343</v>
      </c>
      <c r="C606" t="str">
        <f>IFERROR(VLOOKUP(Table1[[#This Row],[Ticker]],[1]!Table1[[Symbol]:[Industry]],2,FALSE),"-")</f>
        <v>-</v>
      </c>
      <c r="D606" t="s">
        <v>114</v>
      </c>
      <c r="E606">
        <v>8160.4727696250002</v>
      </c>
      <c r="F606">
        <v>2542.9499999999998</v>
      </c>
      <c r="G606">
        <v>-41.735860192846303</v>
      </c>
      <c r="H606">
        <v>1.8212083888921999</v>
      </c>
      <c r="I606">
        <v>-16.271186543650298</v>
      </c>
      <c r="J606">
        <v>-7.3927447103575803</v>
      </c>
      <c r="K606">
        <v>2648.7274535033298</v>
      </c>
      <c r="L606">
        <v>2684.8420485613301</v>
      </c>
      <c r="M606">
        <v>44.0010243930749</v>
      </c>
      <c r="N606">
        <v>1.53534215362091</v>
      </c>
      <c r="O606">
        <v>21.827011934957401</v>
      </c>
      <c r="P606">
        <v>8.2567049808428994</v>
      </c>
      <c r="Q606">
        <v>1.5059799930579999E-3</v>
      </c>
    </row>
    <row r="607" spans="1:17" x14ac:dyDescent="0.3">
      <c r="A607" t="s">
        <v>1344</v>
      </c>
      <c r="B607" t="s">
        <v>1345</v>
      </c>
      <c r="C607" t="str">
        <f>IFERROR(VLOOKUP(Table1[[#This Row],[Ticker]],[1]!Table1[[Symbol]:[Industry]],2,FALSE),"-")</f>
        <v>-</v>
      </c>
      <c r="D607" t="s">
        <v>75</v>
      </c>
      <c r="E607">
        <v>8099.3713762629995</v>
      </c>
      <c r="F607">
        <v>200.39</v>
      </c>
      <c r="G607">
        <v>-1.3830644752191501</v>
      </c>
      <c r="H607">
        <v>6.8782059946254099</v>
      </c>
      <c r="I607">
        <v>-19.969381932798999</v>
      </c>
      <c r="J607">
        <v>-1.8152131855379701</v>
      </c>
      <c r="K607">
        <v>208.88105030280499</v>
      </c>
      <c r="L607">
        <v>203.61264491983701</v>
      </c>
      <c r="M607">
        <v>43.089139799044403</v>
      </c>
      <c r="N607">
        <v>0.55822261942819396</v>
      </c>
      <c r="O607">
        <v>27.7508857727431</v>
      </c>
      <c r="P607">
        <v>31.188216039279801</v>
      </c>
      <c r="Q607">
        <v>8.2531897672107002E-2</v>
      </c>
    </row>
    <row r="608" spans="1:17" hidden="1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264</v>
      </c>
      <c r="E608">
        <v>8075.8426294800001</v>
      </c>
      <c r="F608">
        <v>67.069999999999993</v>
      </c>
      <c r="G608">
        <v>-11.0956210144025</v>
      </c>
      <c r="H608">
        <v>-12.572438755646401</v>
      </c>
      <c r="I608">
        <v>5.6250676853793404</v>
      </c>
      <c r="J608">
        <v>-13.4595596566464</v>
      </c>
      <c r="K608">
        <v>79.1241079190508</v>
      </c>
      <c r="L608">
        <v>69.326142770412304</v>
      </c>
      <c r="M608">
        <v>17.376308855096301</v>
      </c>
      <c r="N608">
        <v>0.43827704411773999</v>
      </c>
      <c r="O608">
        <v>56.552855225883398</v>
      </c>
      <c r="P608">
        <v>63.3861144945188</v>
      </c>
      <c r="Q608">
        <v>8.4014213682700997E-2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449</v>
      </c>
      <c r="E609">
        <v>8066.03747432</v>
      </c>
      <c r="F609">
        <v>1053.0999999999999</v>
      </c>
      <c r="G609">
        <v>1.8807071302229199</v>
      </c>
      <c r="H609">
        <v>4.6708284013518497</v>
      </c>
      <c r="I609">
        <v>12.163996560853301</v>
      </c>
      <c r="J609">
        <v>2.68360208192989</v>
      </c>
      <c r="K609">
        <v>1048.9805715688201</v>
      </c>
      <c r="L609">
        <v>955.86153283375904</v>
      </c>
      <c r="M609">
        <v>53.164656941904802</v>
      </c>
      <c r="N609">
        <v>1.0781420174416501</v>
      </c>
      <c r="O609">
        <v>17.5576868293609</v>
      </c>
      <c r="P609">
        <v>38.995578433313497</v>
      </c>
      <c r="Q609">
        <v>2.3106904604325001E-2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1352</v>
      </c>
      <c r="E610">
        <v>8046.4126047500004</v>
      </c>
      <c r="F610">
        <v>654.54999999999995</v>
      </c>
      <c r="G610">
        <v>-7.7990734054343198</v>
      </c>
      <c r="H610">
        <v>4.7508152560009096</v>
      </c>
      <c r="I610">
        <v>9.4289287397465404</v>
      </c>
      <c r="J610">
        <v>-3.8451125784034401</v>
      </c>
      <c r="K610">
        <v>649.66351604165698</v>
      </c>
      <c r="L610">
        <v>595.63559994515799</v>
      </c>
      <c r="M610">
        <v>56.265804024236701</v>
      </c>
      <c r="N610">
        <v>0.689330910332285</v>
      </c>
      <c r="O610">
        <v>17.393629210908198</v>
      </c>
      <c r="P610">
        <v>60.842855387639702</v>
      </c>
      <c r="Q610">
        <v>0.13510680859540899</v>
      </c>
    </row>
    <row r="611" spans="1:17" x14ac:dyDescent="0.3">
      <c r="A611" t="s">
        <v>1353</v>
      </c>
      <c r="B611" t="s">
        <v>1354</v>
      </c>
      <c r="C611" t="str">
        <f>IFERROR(VLOOKUP(Table1[[#This Row],[Ticker]],[1]!Table1[[Symbol]:[Industry]],2,FALSE),"-")</f>
        <v>-</v>
      </c>
      <c r="D611" t="s">
        <v>422</v>
      </c>
      <c r="E611">
        <v>8020.5557238399997</v>
      </c>
      <c r="F611">
        <v>201.28</v>
      </c>
      <c r="G611">
        <v>-28.039382939397601</v>
      </c>
      <c r="H611">
        <v>-3.8300446982156502</v>
      </c>
      <c r="I611">
        <v>-27.508680729240702</v>
      </c>
      <c r="J611">
        <v>-6.54997556984718</v>
      </c>
      <c r="K611">
        <v>217.415262944332</v>
      </c>
      <c r="L611">
        <v>222.04577403085401</v>
      </c>
      <c r="M611">
        <v>39.643894226845703</v>
      </c>
      <c r="N611">
        <v>0.63575117599766195</v>
      </c>
      <c r="O611">
        <v>60.100357710651799</v>
      </c>
      <c r="P611">
        <v>12.3841429369067</v>
      </c>
      <c r="Q611">
        <v>4.3757092503493002E-2</v>
      </c>
    </row>
    <row r="612" spans="1:17" hidden="1" x14ac:dyDescent="0.3">
      <c r="A612" t="s">
        <v>1355</v>
      </c>
      <c r="B612" t="s">
        <v>1356</v>
      </c>
      <c r="C612" t="str">
        <f>IFERROR(VLOOKUP(Table1[[#This Row],[Ticker]],[1]!Table1[[Symbol]:[Industry]],2,FALSE),"-")</f>
        <v>-</v>
      </c>
      <c r="D612" t="s">
        <v>217</v>
      </c>
      <c r="E612">
        <v>8020.0735649999997</v>
      </c>
      <c r="F612">
        <v>7243.4</v>
      </c>
      <c r="G612">
        <v>185.74612795397601</v>
      </c>
      <c r="H612">
        <v>24.756536338241101</v>
      </c>
      <c r="I612">
        <v>72.312892990449896</v>
      </c>
      <c r="J612">
        <v>-19.2911302105766</v>
      </c>
      <c r="K612">
        <v>5712.7744994631503</v>
      </c>
      <c r="L612">
        <v>4512.32625263317</v>
      </c>
      <c r="M612">
        <v>69.827126044306496</v>
      </c>
      <c r="N612">
        <v>3.4776007288170598</v>
      </c>
      <c r="O612">
        <v>13.3093574840544</v>
      </c>
      <c r="P612">
        <v>218.11155028546301</v>
      </c>
      <c r="Q612">
        <v>0.171349738337258</v>
      </c>
    </row>
    <row r="613" spans="1:17" x14ac:dyDescent="0.3">
      <c r="A613" t="s">
        <v>1357</v>
      </c>
      <c r="B613" t="s">
        <v>1358</v>
      </c>
      <c r="C613" t="str">
        <f>IFERROR(VLOOKUP(Table1[[#This Row],[Ticker]],[1]!Table1[[Symbol]:[Industry]],2,FALSE),"-")</f>
        <v>-</v>
      </c>
      <c r="D613" t="s">
        <v>136</v>
      </c>
      <c r="E613">
        <v>8018.6665760599999</v>
      </c>
      <c r="F613">
        <v>547.4</v>
      </c>
      <c r="G613">
        <v>-0.42164214048943499</v>
      </c>
      <c r="H613">
        <v>0.251390254545587</v>
      </c>
      <c r="I613">
        <v>16.2431960432666</v>
      </c>
      <c r="J613">
        <v>-6.4461223087753998</v>
      </c>
      <c r="K613">
        <v>568.97434570342102</v>
      </c>
      <c r="L613">
        <v>522.19703272451397</v>
      </c>
      <c r="M613">
        <v>42.084248537627403</v>
      </c>
      <c r="N613">
        <v>0.80840335725408496</v>
      </c>
      <c r="O613">
        <v>27.6945560833028</v>
      </c>
      <c r="P613">
        <v>44.033679778976399</v>
      </c>
      <c r="Q613">
        <v>3.7173901103219999E-3</v>
      </c>
    </row>
    <row r="614" spans="1:17" x14ac:dyDescent="0.3">
      <c r="A614" t="s">
        <v>1359</v>
      </c>
      <c r="B614" t="s">
        <v>1360</v>
      </c>
      <c r="C614" t="str">
        <f>IFERROR(VLOOKUP(Table1[[#This Row],[Ticker]],[1]!Table1[[Symbol]:[Industry]],2,FALSE),"-")</f>
        <v>-</v>
      </c>
      <c r="D614" t="s">
        <v>91</v>
      </c>
      <c r="E614">
        <v>8016.9211881000001</v>
      </c>
      <c r="F614">
        <v>1683</v>
      </c>
      <c r="G614">
        <v>-6.6381646614148204</v>
      </c>
      <c r="H614">
        <v>17.9264279578226</v>
      </c>
      <c r="I614">
        <v>14.6594603150005</v>
      </c>
      <c r="J614">
        <v>-0.84740390854621195</v>
      </c>
      <c r="K614">
        <v>1520.74932565875</v>
      </c>
      <c r="L614">
        <v>1454.6899866009201</v>
      </c>
      <c r="M614">
        <v>71.331928568773606</v>
      </c>
      <c r="N614">
        <v>0.69633670997839003</v>
      </c>
      <c r="O614">
        <v>0.35650623885918797</v>
      </c>
      <c r="P614">
        <v>34.64</v>
      </c>
      <c r="Q614">
        <v>-8.6123646008587004E-2</v>
      </c>
    </row>
    <row r="615" spans="1:17" hidden="1" x14ac:dyDescent="0.3">
      <c r="A615" t="s">
        <v>1361</v>
      </c>
      <c r="B615" t="s">
        <v>1362</v>
      </c>
      <c r="C615" t="str">
        <f>IFERROR(VLOOKUP(Table1[[#This Row],[Ticker]],[1]!Table1[[Symbol]:[Industry]],2,FALSE),"-")</f>
        <v>-</v>
      </c>
      <c r="D615" t="s">
        <v>48</v>
      </c>
      <c r="E615">
        <v>8013.8831275000002</v>
      </c>
      <c r="F615">
        <v>732.25</v>
      </c>
      <c r="G615">
        <v>211.337732009044</v>
      </c>
      <c r="H615">
        <v>0.47453924201939601</v>
      </c>
      <c r="I615">
        <v>157.73657526789401</v>
      </c>
      <c r="J615">
        <v>-15.415831233171099</v>
      </c>
      <c r="K615">
        <v>722.43818704623595</v>
      </c>
      <c r="L615">
        <v>487.07975325514599</v>
      </c>
      <c r="M615">
        <v>41.280335556505797</v>
      </c>
      <c r="N615">
        <v>0.67690724100796296</v>
      </c>
      <c r="O615">
        <v>21.126664390576899</v>
      </c>
      <c r="P615">
        <v>373.79488838563498</v>
      </c>
    </row>
    <row r="616" spans="1:17" x14ac:dyDescent="0.3">
      <c r="A616" t="s">
        <v>1363</v>
      </c>
      <c r="B616" t="s">
        <v>1364</v>
      </c>
      <c r="C616" t="str">
        <f>IFERROR(VLOOKUP(Table1[[#This Row],[Ticker]],[1]!Table1[[Symbol]:[Industry]],2,FALSE),"-")</f>
        <v>-</v>
      </c>
      <c r="D616" t="s">
        <v>24</v>
      </c>
      <c r="E616">
        <v>7990.4744105600003</v>
      </c>
      <c r="F616">
        <v>70.16</v>
      </c>
      <c r="G616">
        <v>-51.649948275219003</v>
      </c>
      <c r="H616">
        <v>-5.3551229304297596</v>
      </c>
      <c r="I616">
        <v>-36.8967118037394</v>
      </c>
      <c r="J616">
        <v>-7.9092818585236702E-2</v>
      </c>
      <c r="K616">
        <v>77.078894190095795</v>
      </c>
      <c r="L616">
        <v>86.757429357208807</v>
      </c>
      <c r="M616">
        <v>42.898611954642199</v>
      </c>
      <c r="N616">
        <v>0.87981347897266204</v>
      </c>
      <c r="O616">
        <v>66.049030786773002</v>
      </c>
      <c r="P616">
        <v>6.9512195121951201</v>
      </c>
      <c r="Q616">
        <v>-8.6127147752600008E-3</v>
      </c>
    </row>
    <row r="617" spans="1:17" x14ac:dyDescent="0.3">
      <c r="A617" t="s">
        <v>1365</v>
      </c>
      <c r="B617" t="s">
        <v>1366</v>
      </c>
      <c r="C617" t="str">
        <f>IFERROR(VLOOKUP(Table1[[#This Row],[Ticker]],[1]!Table1[[Symbol]:[Industry]],2,FALSE),"-")</f>
        <v>-</v>
      </c>
      <c r="D617" t="s">
        <v>475</v>
      </c>
      <c r="E617">
        <v>7941.5971158399998</v>
      </c>
      <c r="F617">
        <v>723.05</v>
      </c>
      <c r="G617">
        <v>-46.134330206322197</v>
      </c>
      <c r="H617">
        <v>7.3973261001583097</v>
      </c>
      <c r="I617">
        <v>-21.085133201015999</v>
      </c>
      <c r="J617">
        <v>1.56129556476327</v>
      </c>
      <c r="K617">
        <v>743.41310287838996</v>
      </c>
      <c r="L617">
        <v>807.634682641994</v>
      </c>
      <c r="M617">
        <v>54.215327775798798</v>
      </c>
      <c r="N617">
        <v>0.65459024155034695</v>
      </c>
      <c r="O617">
        <v>53.004633151234302</v>
      </c>
      <c r="P617">
        <v>7.4687871581450702</v>
      </c>
      <c r="Q617">
        <v>-4.0723197459219998E-2</v>
      </c>
    </row>
    <row r="618" spans="1:17" x14ac:dyDescent="0.3">
      <c r="A618" t="s">
        <v>1367</v>
      </c>
      <c r="B618" t="s">
        <v>1368</v>
      </c>
      <c r="C618" t="str">
        <f>IFERROR(VLOOKUP(Table1[[#This Row],[Ticker]],[1]!Table1[[Symbol]:[Industry]],2,FALSE),"-")</f>
        <v>-</v>
      </c>
      <c r="D618" t="s">
        <v>449</v>
      </c>
      <c r="E618">
        <v>7884.8321475979901</v>
      </c>
      <c r="F618">
        <v>178.94</v>
      </c>
      <c r="G618">
        <v>-44.522869672110197</v>
      </c>
      <c r="H618">
        <v>-4.1583932869450697</v>
      </c>
      <c r="I618">
        <v>-9.3273811749362405</v>
      </c>
      <c r="J618">
        <v>-3.5048714202654101</v>
      </c>
      <c r="K618">
        <v>190.73612143826301</v>
      </c>
      <c r="L618">
        <v>192.22942709414801</v>
      </c>
      <c r="M618">
        <v>36.564266102089803</v>
      </c>
      <c r="N618">
        <v>0.29020080139712801</v>
      </c>
      <c r="O618">
        <v>25.125740471666401</v>
      </c>
      <c r="P618">
        <v>23.406896551724099</v>
      </c>
    </row>
    <row r="619" spans="1:17" x14ac:dyDescent="0.3">
      <c r="A619" t="s">
        <v>1369</v>
      </c>
      <c r="B619" t="s">
        <v>1370</v>
      </c>
      <c r="C619" t="str">
        <f>IFERROR(VLOOKUP(Table1[[#This Row],[Ticker]],[1]!Table1[[Symbol]:[Industry]],2,FALSE),"-")</f>
        <v>-</v>
      </c>
      <c r="D619" t="s">
        <v>51</v>
      </c>
      <c r="E619">
        <v>7820.8278673000004</v>
      </c>
      <c r="F619">
        <v>799.75</v>
      </c>
      <c r="G619">
        <v>101.491919617199</v>
      </c>
      <c r="H619">
        <v>6.3474048110735204</v>
      </c>
      <c r="I619">
        <v>41.015135134476601</v>
      </c>
      <c r="J619">
        <v>-3.0845116567624902</v>
      </c>
      <c r="K619">
        <v>798.83679025216497</v>
      </c>
      <c r="L619">
        <v>626.02037433264002</v>
      </c>
      <c r="M619">
        <v>41.462072257947</v>
      </c>
      <c r="N619">
        <v>0.57148577467890904</v>
      </c>
      <c r="O619">
        <v>19.9749921850578</v>
      </c>
      <c r="P619">
        <v>155.388791314066</v>
      </c>
      <c r="Q619">
        <v>2.4510571490735E-2</v>
      </c>
    </row>
    <row r="620" spans="1:17" hidden="1" x14ac:dyDescent="0.3">
      <c r="A620" t="s">
        <v>1371</v>
      </c>
      <c r="B620" t="s">
        <v>1372</v>
      </c>
      <c r="C620" t="str">
        <f>IFERROR(VLOOKUP(Table1[[#This Row],[Ticker]],[1]!Table1[[Symbol]:[Industry]],2,FALSE),"-")</f>
        <v>-</v>
      </c>
      <c r="D620" t="s">
        <v>117</v>
      </c>
      <c r="E620">
        <v>7807.8513801999998</v>
      </c>
      <c r="F620">
        <v>323.60000000000002</v>
      </c>
      <c r="G620">
        <v>255.18614563198599</v>
      </c>
      <c r="H620">
        <v>-1.95859628954856</v>
      </c>
      <c r="I620">
        <v>1.8282560828355501</v>
      </c>
      <c r="J620">
        <v>-8.0212516247531198</v>
      </c>
      <c r="K620">
        <v>353.32877960231099</v>
      </c>
      <c r="L620">
        <v>290.16426066022098</v>
      </c>
      <c r="M620">
        <v>19.769325450636899</v>
      </c>
      <c r="N620">
        <v>0.35120145990905099</v>
      </c>
      <c r="O620">
        <v>23.408529048207601</v>
      </c>
      <c r="P620">
        <v>291.53055051421597</v>
      </c>
      <c r="Q620">
        <v>0.14287399395314099</v>
      </c>
    </row>
    <row r="621" spans="1:17" x14ac:dyDescent="0.3">
      <c r="A621" t="s">
        <v>1373</v>
      </c>
      <c r="B621" t="s">
        <v>1374</v>
      </c>
      <c r="C621" t="str">
        <f>IFERROR(VLOOKUP(Table1[[#This Row],[Ticker]],[1]!Table1[[Symbol]:[Industry]],2,FALSE),"-")</f>
        <v>-</v>
      </c>
      <c r="D621" t="s">
        <v>24</v>
      </c>
      <c r="E621">
        <v>7807.6731870269996</v>
      </c>
      <c r="F621">
        <v>206.73</v>
      </c>
      <c r="G621">
        <v>-39.651904893866003</v>
      </c>
      <c r="H621">
        <v>-7.7749673063018303</v>
      </c>
      <c r="I621">
        <v>-18.8490149211699</v>
      </c>
      <c r="J621">
        <v>-7.4221213881007699</v>
      </c>
      <c r="K621">
        <v>223.11830245420299</v>
      </c>
      <c r="L621">
        <v>223.11903622905101</v>
      </c>
      <c r="M621">
        <v>32.009048535790399</v>
      </c>
      <c r="N621">
        <v>0.65309442654576799</v>
      </c>
      <c r="O621">
        <v>38.610748319063497</v>
      </c>
      <c r="P621">
        <v>7.6718749999999902</v>
      </c>
      <c r="Q621">
        <v>0.11570361574709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Row],[Ticker]],[1]!Table1[[Symbol]:[Industry]],2,FALSE),"-")</f>
        <v>-</v>
      </c>
      <c r="D622" t="s">
        <v>422</v>
      </c>
      <c r="E622">
        <v>7783.6259679639998</v>
      </c>
      <c r="F622">
        <v>95.48</v>
      </c>
      <c r="G622">
        <v>29.234409986057599</v>
      </c>
      <c r="H622">
        <v>12.979199197203901</v>
      </c>
      <c r="I622">
        <v>27.861692331015401</v>
      </c>
      <c r="J622">
        <v>-2.6159096357812501</v>
      </c>
      <c r="K622">
        <v>87.330030968341006</v>
      </c>
      <c r="L622">
        <v>79.900214074235905</v>
      </c>
      <c r="M622">
        <v>63.244299423423897</v>
      </c>
      <c r="N622">
        <v>1.57289071058922</v>
      </c>
      <c r="O622">
        <v>3.68663594470046</v>
      </c>
      <c r="P622">
        <v>60.470588235294102</v>
      </c>
      <c r="Q622">
        <v>8.4498498261549995E-2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125</v>
      </c>
      <c r="E623">
        <v>7773.2639534549999</v>
      </c>
      <c r="F623">
        <v>650.65</v>
      </c>
      <c r="G623">
        <v>-47.279475862999902</v>
      </c>
      <c r="H623">
        <v>5.2952362300664904</v>
      </c>
      <c r="I623">
        <v>-11.987639299233001</v>
      </c>
      <c r="J623">
        <v>-4.1270186141391303</v>
      </c>
      <c r="K623">
        <v>672.79132968840304</v>
      </c>
      <c r="L623">
        <v>693.70437442275897</v>
      </c>
      <c r="M623">
        <v>30.902784973838699</v>
      </c>
      <c r="N623">
        <v>0.30201738752610302</v>
      </c>
      <c r="O623">
        <v>30.484899715668899</v>
      </c>
      <c r="P623">
        <v>8.6952890076845897</v>
      </c>
      <c r="Q623">
        <v>-9.9191457279921E-2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197</v>
      </c>
      <c r="E624">
        <v>7763.0769840000003</v>
      </c>
      <c r="F624">
        <v>508.1</v>
      </c>
      <c r="G624">
        <v>-17.768340731212799</v>
      </c>
      <c r="H624">
        <v>-4.9720402115524003</v>
      </c>
      <c r="I624">
        <v>-12.5094610338409</v>
      </c>
      <c r="J624">
        <v>-6.9258773805669502</v>
      </c>
      <c r="K624">
        <v>566.01911113280801</v>
      </c>
      <c r="L624">
        <v>552.59066306606599</v>
      </c>
      <c r="M624">
        <v>24.913557043507101</v>
      </c>
      <c r="N624">
        <v>0.57228813162251901</v>
      </c>
      <c r="O624">
        <v>39.303286754575801</v>
      </c>
      <c r="P624">
        <v>17.344110854503398</v>
      </c>
      <c r="Q624">
        <v>5.9255882591577998E-2</v>
      </c>
    </row>
    <row r="625" spans="1:17" hidden="1" x14ac:dyDescent="0.3">
      <c r="A625" t="s">
        <v>1381</v>
      </c>
      <c r="B625" t="s">
        <v>1382</v>
      </c>
      <c r="C625" t="str">
        <f>IFERROR(VLOOKUP(Table1[[#This Row],[Ticker]],[1]!Table1[[Symbol]:[Industry]],2,FALSE),"-")</f>
        <v>-</v>
      </c>
      <c r="D625" t="s">
        <v>586</v>
      </c>
      <c r="E625">
        <v>7753.9588245000004</v>
      </c>
      <c r="F625">
        <v>91.35</v>
      </c>
      <c r="G625">
        <v>258.29506691929203</v>
      </c>
      <c r="H625">
        <v>-53.745018915930302</v>
      </c>
      <c r="I625">
        <v>278.69561978859502</v>
      </c>
      <c r="J625">
        <v>-18.460954798333798</v>
      </c>
      <c r="K625">
        <v>122.116263789136</v>
      </c>
      <c r="M625">
        <v>10.883349837478599</v>
      </c>
      <c r="N625">
        <v>1.3479625310094501</v>
      </c>
      <c r="O625">
        <v>192.82977558839599</v>
      </c>
      <c r="P625">
        <v>305.99999999999898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285</v>
      </c>
      <c r="E626">
        <v>7753.7269832399998</v>
      </c>
      <c r="F626">
        <v>628.20000000000005</v>
      </c>
      <c r="G626">
        <v>-22.740367566645102</v>
      </c>
      <c r="H626">
        <v>7.5181367536799798E-2</v>
      </c>
      <c r="I626">
        <v>-13.180135447199699</v>
      </c>
      <c r="J626">
        <v>1.34276498665833</v>
      </c>
      <c r="K626">
        <v>681.80304335902497</v>
      </c>
      <c r="L626">
        <v>672.75148293938105</v>
      </c>
      <c r="M626">
        <v>42.660791042326402</v>
      </c>
      <c r="N626">
        <v>1.2679047757033901</v>
      </c>
      <c r="O626">
        <v>33.349251830627097</v>
      </c>
      <c r="P626">
        <v>23.164395647485499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371</v>
      </c>
      <c r="E627">
        <v>7753.05757515</v>
      </c>
      <c r="F627">
        <v>569.04999999999995</v>
      </c>
      <c r="G627">
        <v>12.8903142384747</v>
      </c>
      <c r="H627">
        <v>-2.59316445864691</v>
      </c>
      <c r="I627">
        <v>-0.47184160565294098</v>
      </c>
      <c r="J627">
        <v>-5.16162675096834</v>
      </c>
      <c r="K627">
        <v>625.69639604941199</v>
      </c>
      <c r="L627">
        <v>581.93397906896803</v>
      </c>
      <c r="M627">
        <v>36.621290415539903</v>
      </c>
      <c r="N627">
        <v>0.24980271240042501</v>
      </c>
      <c r="O627">
        <v>39.355065459977098</v>
      </c>
      <c r="P627">
        <v>47.212521019272998</v>
      </c>
      <c r="Q627">
        <v>-1.4344633917606001E-2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21</v>
      </c>
      <c r="E628">
        <v>7680.715110264</v>
      </c>
      <c r="F628">
        <v>27.66</v>
      </c>
      <c r="G628">
        <v>23.903105868874899</v>
      </c>
      <c r="H628">
        <v>4.3737940980383501</v>
      </c>
      <c r="I628">
        <v>-25.127400879369699</v>
      </c>
      <c r="J628">
        <v>-2.6287236768638298</v>
      </c>
      <c r="K628">
        <v>28.592373770739801</v>
      </c>
      <c r="L628">
        <v>28.0782884433929</v>
      </c>
      <c r="M628">
        <v>46.448763618435301</v>
      </c>
      <c r="N628">
        <v>0.49939335777798199</v>
      </c>
      <c r="O628">
        <v>46.4309229793542</v>
      </c>
      <c r="P628">
        <v>54.382575201760801</v>
      </c>
      <c r="Q628">
        <v>2.6688442255556E-2</v>
      </c>
    </row>
    <row r="629" spans="1:17" hidden="1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271</v>
      </c>
      <c r="E629">
        <v>7670.9471076</v>
      </c>
      <c r="F629">
        <v>456.4</v>
      </c>
      <c r="G629">
        <v>52.478164175233601</v>
      </c>
      <c r="H629">
        <v>-4.0482480142611097</v>
      </c>
      <c r="I629">
        <v>79.034619517687304</v>
      </c>
      <c r="J629">
        <v>-6.0354073198030198</v>
      </c>
      <c r="K629">
        <v>481.49958919006201</v>
      </c>
      <c r="L629">
        <v>381.81951882004603</v>
      </c>
      <c r="M629">
        <v>38.122013791523301</v>
      </c>
      <c r="N629">
        <v>0.87201866442805598</v>
      </c>
      <c r="O629">
        <v>27.957931638913202</v>
      </c>
      <c r="P629">
        <v>117.540514775977</v>
      </c>
      <c r="Q629">
        <v>8.134615481587E-2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136</v>
      </c>
      <c r="E630">
        <v>7550.19854811</v>
      </c>
      <c r="F630">
        <v>486.9</v>
      </c>
      <c r="G630">
        <v>-30.9857303367646</v>
      </c>
      <c r="H630">
        <v>-3.8713472722458402</v>
      </c>
      <c r="I630">
        <v>-31.6584526643739</v>
      </c>
      <c r="J630">
        <v>-3.53099730347666</v>
      </c>
      <c r="K630">
        <v>533.79738572575195</v>
      </c>
      <c r="L630">
        <v>558.86687961683901</v>
      </c>
      <c r="M630">
        <v>31.320751189685101</v>
      </c>
      <c r="N630">
        <v>0.999385848895322</v>
      </c>
      <c r="O630">
        <v>39.4126103922776</v>
      </c>
      <c r="P630">
        <v>2.7106845269486199</v>
      </c>
      <c r="Q630">
        <v>5.9644898274984003E-2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1395</v>
      </c>
      <c r="E631">
        <v>7549.41546036</v>
      </c>
      <c r="F631">
        <v>445.65</v>
      </c>
      <c r="G631">
        <v>-12.126121606683601</v>
      </c>
      <c r="H631">
        <v>4.0233575681048599</v>
      </c>
      <c r="I631">
        <v>8.9002573375225094</v>
      </c>
      <c r="J631">
        <v>-7.7217009172099198</v>
      </c>
      <c r="K631">
        <v>473.89367600314301</v>
      </c>
      <c r="L631">
        <v>445.13097012274801</v>
      </c>
      <c r="M631">
        <v>30.1471526595612</v>
      </c>
      <c r="N631">
        <v>0.55102629812835602</v>
      </c>
      <c r="O631">
        <v>43.329967463255898</v>
      </c>
      <c r="P631">
        <v>39.658414290191097</v>
      </c>
      <c r="Q631">
        <v>7.5801457499453995E-2</v>
      </c>
    </row>
    <row r="632" spans="1:17" hidden="1" x14ac:dyDescent="0.3">
      <c r="A632" t="s">
        <v>1396</v>
      </c>
      <c r="B632" t="s">
        <v>1397</v>
      </c>
      <c r="C632" t="str">
        <f>IFERROR(VLOOKUP(Table1[[#This Row],[Ticker]],[1]!Table1[[Symbol]:[Industry]],2,FALSE),"-")</f>
        <v>-</v>
      </c>
      <c r="D632" t="s">
        <v>1398</v>
      </c>
      <c r="E632">
        <v>7525.9100170800002</v>
      </c>
      <c r="F632">
        <v>1856.4</v>
      </c>
      <c r="G632">
        <v>80.7537967325013</v>
      </c>
      <c r="H632">
        <v>2.9442708724462299</v>
      </c>
      <c r="I632">
        <v>43.4714047302379</v>
      </c>
      <c r="J632">
        <v>-4.6890651811733202</v>
      </c>
      <c r="K632">
        <v>1885.77498651002</v>
      </c>
      <c r="L632">
        <v>1521.4590681744401</v>
      </c>
      <c r="M632">
        <v>45.826952221747099</v>
      </c>
      <c r="N632">
        <v>0.33682320380650199</v>
      </c>
      <c r="O632">
        <v>19.855634561516901</v>
      </c>
      <c r="P632">
        <v>139.535483870967</v>
      </c>
    </row>
    <row r="633" spans="1:17" x14ac:dyDescent="0.3">
      <c r="A633" t="s">
        <v>1399</v>
      </c>
      <c r="B633" t="s">
        <v>1400</v>
      </c>
      <c r="C633" t="str">
        <f>IFERROR(VLOOKUP(Table1[[#This Row],[Ticker]],[1]!Table1[[Symbol]:[Industry]],2,FALSE),"-")</f>
        <v>-</v>
      </c>
      <c r="D633" t="s">
        <v>51</v>
      </c>
      <c r="E633">
        <v>7451.5046081350001</v>
      </c>
      <c r="F633">
        <v>1820.35</v>
      </c>
      <c r="G633">
        <v>28.662896030107198</v>
      </c>
      <c r="H633">
        <v>1.5245165269465599</v>
      </c>
      <c r="I633">
        <v>40.129770800990698</v>
      </c>
      <c r="J633">
        <v>1.6387291680378899</v>
      </c>
      <c r="K633">
        <v>1547.34188888217</v>
      </c>
      <c r="L633">
        <v>1350.1353403591299</v>
      </c>
      <c r="M633">
        <v>73.9632282191413</v>
      </c>
      <c r="N633">
        <v>1.2539410920245699</v>
      </c>
      <c r="O633">
        <v>3.8261872716785299</v>
      </c>
      <c r="P633">
        <v>81.228533028025197</v>
      </c>
      <c r="Q633">
        <v>5.8067653648388999E-2</v>
      </c>
    </row>
    <row r="634" spans="1:17" hidden="1" x14ac:dyDescent="0.3">
      <c r="A634" t="s">
        <v>1401</v>
      </c>
      <c r="B634" t="s">
        <v>1402</v>
      </c>
      <c r="C634" t="str">
        <f>IFERROR(VLOOKUP(Table1[[#This Row],[Ticker]],[1]!Table1[[Symbol]:[Industry]],2,FALSE),"-")</f>
        <v>-</v>
      </c>
      <c r="D634" t="s">
        <v>261</v>
      </c>
      <c r="E634">
        <v>7431.5796256000003</v>
      </c>
      <c r="F634">
        <v>334</v>
      </c>
      <c r="G634">
        <v>-45.265406453738201</v>
      </c>
      <c r="H634">
        <v>-5.7813197317159597</v>
      </c>
      <c r="I634">
        <v>-38.105254437257898</v>
      </c>
      <c r="J634">
        <v>-12.252079214737901</v>
      </c>
      <c r="K634">
        <v>377.04599731598699</v>
      </c>
      <c r="M634">
        <v>25.308189665190898</v>
      </c>
      <c r="N634">
        <v>0.85951398099894905</v>
      </c>
      <c r="O634">
        <v>61.152694610778397</v>
      </c>
      <c r="P634">
        <v>9.1503267973856097</v>
      </c>
    </row>
    <row r="635" spans="1:17" x14ac:dyDescent="0.3">
      <c r="A635" t="s">
        <v>1403</v>
      </c>
      <c r="B635" t="s">
        <v>1404</v>
      </c>
      <c r="C635" t="str">
        <f>IFERROR(VLOOKUP(Table1[[#This Row],[Ticker]],[1]!Table1[[Symbol]:[Industry]],2,FALSE),"-")</f>
        <v>-</v>
      </c>
      <c r="D635" t="s">
        <v>261</v>
      </c>
      <c r="E635">
        <v>7408.2174022500003</v>
      </c>
      <c r="F635">
        <v>367.5</v>
      </c>
      <c r="G635">
        <v>-37.4430500969113</v>
      </c>
      <c r="H635">
        <v>1.62385824759846</v>
      </c>
      <c r="I635">
        <v>-23.316905794687699</v>
      </c>
      <c r="J635">
        <v>-2.6209039808469301</v>
      </c>
      <c r="K635">
        <v>395.95417127771702</v>
      </c>
      <c r="L635">
        <v>404.402249679102</v>
      </c>
      <c r="M635">
        <v>34.092957338313497</v>
      </c>
      <c r="N635">
        <v>0.769549076846751</v>
      </c>
      <c r="O635">
        <v>37.414965986394499</v>
      </c>
      <c r="P635">
        <v>5.6793673616103399</v>
      </c>
      <c r="Q635">
        <v>4.1471399406865998E-2</v>
      </c>
    </row>
    <row r="636" spans="1:17" x14ac:dyDescent="0.3">
      <c r="A636" t="s">
        <v>1405</v>
      </c>
      <c r="B636" t="s">
        <v>1406</v>
      </c>
      <c r="C636" t="str">
        <f>IFERROR(VLOOKUP(Table1[[#This Row],[Ticker]],[1]!Table1[[Symbol]:[Industry]],2,FALSE),"-")</f>
        <v>-</v>
      </c>
      <c r="D636" t="s">
        <v>586</v>
      </c>
      <c r="E636">
        <v>7404.42434718</v>
      </c>
      <c r="F636">
        <v>555.79999999999995</v>
      </c>
      <c r="G636">
        <v>40.175189491080303</v>
      </c>
      <c r="H636">
        <v>1.29464041014418</v>
      </c>
      <c r="I636">
        <v>10.6570545952179</v>
      </c>
      <c r="J636">
        <v>-4.9586097794485502</v>
      </c>
      <c r="K636">
        <v>568.01672843368101</v>
      </c>
      <c r="L636">
        <v>499.73506310483799</v>
      </c>
      <c r="M636">
        <v>32.950953855399902</v>
      </c>
      <c r="N636">
        <v>0.58543350284298401</v>
      </c>
      <c r="O636">
        <v>15.095358042461299</v>
      </c>
      <c r="P636">
        <v>78.685098858704293</v>
      </c>
      <c r="Q636">
        <v>5.7286583072814E-2</v>
      </c>
    </row>
    <row r="637" spans="1:17" hidden="1" x14ac:dyDescent="0.3">
      <c r="A637" t="s">
        <v>1407</v>
      </c>
      <c r="B637" t="s">
        <v>1408</v>
      </c>
      <c r="C637" t="str">
        <f>IFERROR(VLOOKUP(Table1[[#This Row],[Ticker]],[1]!Table1[[Symbol]:[Industry]],2,FALSE),"-")</f>
        <v>-</v>
      </c>
      <c r="D637" t="s">
        <v>111</v>
      </c>
      <c r="E637">
        <v>7396.5655821050004</v>
      </c>
      <c r="F637">
        <v>672.35</v>
      </c>
      <c r="G637">
        <v>-23.398763785618598</v>
      </c>
      <c r="H637">
        <v>-10.2842093174969</v>
      </c>
      <c r="I637">
        <v>-14.004779798327</v>
      </c>
      <c r="J637">
        <v>-6.79641829231121</v>
      </c>
      <c r="K637">
        <v>770.76279764281503</v>
      </c>
      <c r="L637">
        <v>758.92172932676203</v>
      </c>
      <c r="M637">
        <v>25.2308122648306</v>
      </c>
      <c r="N637">
        <v>0.43125839380157399</v>
      </c>
      <c r="O637">
        <v>40.313824644902198</v>
      </c>
      <c r="P637">
        <v>9.1477272727272805</v>
      </c>
      <c r="Q637">
        <v>7.1169182603753003E-2</v>
      </c>
    </row>
    <row r="638" spans="1:17" hidden="1" x14ac:dyDescent="0.3">
      <c r="A638" t="s">
        <v>1409</v>
      </c>
      <c r="B638" t="s">
        <v>1410</v>
      </c>
      <c r="C638" t="str">
        <f>IFERROR(VLOOKUP(Table1[[#This Row],[Ticker]],[1]!Table1[[Symbol]:[Industry]],2,FALSE),"-")</f>
        <v>-</v>
      </c>
      <c r="D638" t="s">
        <v>586</v>
      </c>
      <c r="E638">
        <v>7383.8898803250004</v>
      </c>
      <c r="F638">
        <v>3719.25</v>
      </c>
      <c r="G638">
        <v>-10.075743883928499</v>
      </c>
      <c r="H638">
        <v>-0.28465611330783203</v>
      </c>
      <c r="I638">
        <v>6.4648446365672001</v>
      </c>
      <c r="J638">
        <v>-12.0679772375362</v>
      </c>
      <c r="K638">
        <v>3933.8460545428502</v>
      </c>
      <c r="L638">
        <v>3684.2890285797598</v>
      </c>
      <c r="M638">
        <v>28.8691165823181</v>
      </c>
      <c r="N638">
        <v>0.89228614431134401</v>
      </c>
      <c r="O638">
        <v>20.4006184042481</v>
      </c>
      <c r="P638">
        <v>20.817632536382501</v>
      </c>
      <c r="Q638">
        <v>-3.0713569349713001E-2</v>
      </c>
    </row>
    <row r="639" spans="1:17" hidden="1" x14ac:dyDescent="0.3">
      <c r="A639" t="s">
        <v>1411</v>
      </c>
      <c r="B639" t="s">
        <v>1412</v>
      </c>
      <c r="C639" t="str">
        <f>IFERROR(VLOOKUP(Table1[[#This Row],[Ticker]],[1]!Table1[[Symbol]:[Industry]],2,FALSE),"-")</f>
        <v>-</v>
      </c>
      <c r="D639" t="s">
        <v>170</v>
      </c>
      <c r="E639">
        <v>7351.7491924080005</v>
      </c>
      <c r="F639">
        <v>57.36</v>
      </c>
      <c r="G639">
        <v>31.2347447054726</v>
      </c>
      <c r="H639">
        <v>3.6750949252201401</v>
      </c>
      <c r="I639">
        <v>-14.7542647142986</v>
      </c>
      <c r="J639">
        <v>-2.8928133488083101</v>
      </c>
      <c r="K639">
        <v>61.698324988401502</v>
      </c>
      <c r="L639">
        <v>58.255313393105901</v>
      </c>
      <c r="M639">
        <v>38.449281604516898</v>
      </c>
      <c r="N639">
        <v>0.88541597853966003</v>
      </c>
      <c r="O639">
        <v>39.2956764295676</v>
      </c>
      <c r="P639">
        <v>61.5774647887323</v>
      </c>
      <c r="Q639">
        <v>-1.5829199209139999E-2</v>
      </c>
    </row>
    <row r="640" spans="1:17" hidden="1" x14ac:dyDescent="0.3">
      <c r="A640" t="s">
        <v>1413</v>
      </c>
      <c r="B640" t="s">
        <v>1414</v>
      </c>
      <c r="C640" t="str">
        <f>IFERROR(VLOOKUP(Table1[[#This Row],[Ticker]],[1]!Table1[[Symbol]:[Industry]],2,FALSE),"-")</f>
        <v>-</v>
      </c>
      <c r="D640" t="s">
        <v>88</v>
      </c>
      <c r="E640">
        <v>7307.6300093159998</v>
      </c>
      <c r="F640">
        <v>156.87</v>
      </c>
      <c r="G640">
        <v>395.31950363925603</v>
      </c>
      <c r="H640">
        <v>-8.1957734780478102</v>
      </c>
      <c r="I640">
        <v>195.958729490661</v>
      </c>
      <c r="J640">
        <v>-13.620165495528401</v>
      </c>
      <c r="K640">
        <v>141.97969989581699</v>
      </c>
      <c r="L640">
        <v>91.759367674191196</v>
      </c>
      <c r="M640">
        <v>48.024144344240703</v>
      </c>
      <c r="N640">
        <v>0.41907898691889001</v>
      </c>
      <c r="O640">
        <v>19.251609613055301</v>
      </c>
      <c r="P640">
        <v>466.31768953068598</v>
      </c>
      <c r="Q640">
        <v>0.13354306377764799</v>
      </c>
    </row>
    <row r="641" spans="1:17" hidden="1" x14ac:dyDescent="0.3">
      <c r="A641" t="s">
        <v>1415</v>
      </c>
      <c r="B641" t="s">
        <v>1416</v>
      </c>
      <c r="C641" t="str">
        <f>IFERROR(VLOOKUP(Table1[[#This Row],[Ticker]],[1]!Table1[[Symbol]:[Industry]],2,FALSE),"-")</f>
        <v>-</v>
      </c>
      <c r="D641" t="s">
        <v>57</v>
      </c>
      <c r="E641">
        <v>7255.0130168599999</v>
      </c>
      <c r="F641">
        <v>13.51</v>
      </c>
      <c r="G641">
        <v>59.185437603270202</v>
      </c>
      <c r="H641">
        <v>-2.0994685024563799</v>
      </c>
      <c r="I641">
        <v>38.794927670640902</v>
      </c>
      <c r="J641">
        <v>-11.623283840523801</v>
      </c>
      <c r="K641">
        <v>15.288323215081901</v>
      </c>
      <c r="L641">
        <v>13.5527140998128</v>
      </c>
      <c r="M641">
        <v>26.676020596013799</v>
      </c>
      <c r="N641">
        <v>0.92476496929071905</v>
      </c>
      <c r="O641">
        <v>56.180606957808997</v>
      </c>
      <c r="P641">
        <v>98.676470588235304</v>
      </c>
      <c r="Q641">
        <v>0.11397762011285099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Row],[Ticker]],[1]!Table1[[Symbol]:[Industry]],2,FALSE),"-")</f>
        <v>-</v>
      </c>
      <c r="D642" t="s">
        <v>558</v>
      </c>
      <c r="E642">
        <v>7247.5415513199996</v>
      </c>
      <c r="F642">
        <v>674.8</v>
      </c>
      <c r="G642">
        <v>-4.5687441073553998</v>
      </c>
      <c r="H642">
        <v>-4.5871803502012698</v>
      </c>
      <c r="I642">
        <v>6.6309900949012999</v>
      </c>
      <c r="J642">
        <v>-4.3196103468349003</v>
      </c>
      <c r="K642">
        <v>720.01051902806296</v>
      </c>
      <c r="L642">
        <v>656.54158698546098</v>
      </c>
      <c r="M642">
        <v>30.624989317272</v>
      </c>
      <c r="N642">
        <v>0.41009266097509101</v>
      </c>
      <c r="O642">
        <v>18.405453467694102</v>
      </c>
      <c r="P642">
        <v>29.981700857170299</v>
      </c>
    </row>
    <row r="643" spans="1:17" x14ac:dyDescent="0.3">
      <c r="A643" t="s">
        <v>1419</v>
      </c>
      <c r="B643" t="s">
        <v>1420</v>
      </c>
      <c r="C643" t="str">
        <f>IFERROR(VLOOKUP(Table1[[#This Row],[Ticker]],[1]!Table1[[Symbol]:[Industry]],2,FALSE),"-")</f>
        <v>-</v>
      </c>
      <c r="D643" t="s">
        <v>586</v>
      </c>
      <c r="E643">
        <v>7246.8083005999997</v>
      </c>
      <c r="F643">
        <v>365.9</v>
      </c>
      <c r="G643">
        <v>1.5749779965419699</v>
      </c>
      <c r="H643">
        <v>0.26421408398023899</v>
      </c>
      <c r="I643">
        <v>-16.060440842462601</v>
      </c>
      <c r="J643">
        <v>-5.7687024388331203</v>
      </c>
      <c r="K643">
        <v>381.76599876696702</v>
      </c>
      <c r="L643">
        <v>357.00431087149502</v>
      </c>
      <c r="M643">
        <v>42.720307522553497</v>
      </c>
      <c r="N643">
        <v>0.69977358185666505</v>
      </c>
      <c r="O643">
        <v>23.162066138289099</v>
      </c>
      <c r="P643">
        <v>43.237424153454597</v>
      </c>
      <c r="Q643">
        <v>4.1002095118721001E-2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Row],[Ticker]],[1]!Table1[[Symbol]:[Industry]],2,FALSE),"-")</f>
        <v>-</v>
      </c>
      <c r="D644" t="s">
        <v>88</v>
      </c>
      <c r="E644">
        <v>7226.4874965250001</v>
      </c>
      <c r="F644">
        <v>244.75</v>
      </c>
      <c r="G644">
        <v>-72.860038452001305</v>
      </c>
      <c r="H644">
        <v>-9.2001100099280393</v>
      </c>
      <c r="I644">
        <v>-31.842404877470699</v>
      </c>
      <c r="J644">
        <v>-11.7967288166004</v>
      </c>
      <c r="K644">
        <v>279.46603203397399</v>
      </c>
      <c r="L644">
        <v>320.23413560750498</v>
      </c>
      <c r="M644">
        <v>29.810265641978301</v>
      </c>
      <c r="N644">
        <v>1.4153727343084801</v>
      </c>
      <c r="O644">
        <v>85.924412665985699</v>
      </c>
      <c r="P644">
        <v>3.9719626168224198</v>
      </c>
      <c r="Q644">
        <v>-0.112478848529055</v>
      </c>
    </row>
    <row r="645" spans="1:17" hidden="1" x14ac:dyDescent="0.3">
      <c r="A645" t="s">
        <v>1423</v>
      </c>
      <c r="B645" t="s">
        <v>1424</v>
      </c>
      <c r="C645" t="str">
        <f>IFERROR(VLOOKUP(Table1[[#This Row],[Ticker]],[1]!Table1[[Symbol]:[Industry]],2,FALSE),"-")</f>
        <v>-</v>
      </c>
      <c r="D645" t="s">
        <v>397</v>
      </c>
      <c r="E645">
        <v>7217.7265617899902</v>
      </c>
      <c r="F645">
        <v>327.05</v>
      </c>
      <c r="G645">
        <v>135.50942199928801</v>
      </c>
      <c r="H645">
        <v>-0.89149053873627604</v>
      </c>
      <c r="I645">
        <v>28.360031719242301</v>
      </c>
      <c r="J645">
        <v>-8.1109081874258901</v>
      </c>
      <c r="K645">
        <v>341.68394367952999</v>
      </c>
      <c r="L645">
        <v>275.29538983767702</v>
      </c>
      <c r="M645">
        <v>41.816336054073702</v>
      </c>
      <c r="N645">
        <v>0.82400858475889405</v>
      </c>
      <c r="O645">
        <v>32.395658156245197</v>
      </c>
      <c r="P645">
        <v>164.817813765182</v>
      </c>
      <c r="Q645">
        <v>0.15351555310766299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Row],[Ticker]],[1]!Table1[[Symbol]:[Industry]],2,FALSE),"-")</f>
        <v>-</v>
      </c>
      <c r="D646" t="s">
        <v>1031</v>
      </c>
      <c r="E646">
        <v>7213.4469828000001</v>
      </c>
      <c r="F646">
        <v>759.75</v>
      </c>
      <c r="G646">
        <v>33.868950167217498</v>
      </c>
      <c r="H646">
        <v>-4.2135309197753097</v>
      </c>
      <c r="I646">
        <v>0.62254143492174396</v>
      </c>
      <c r="J646">
        <v>-0.22411678669762999</v>
      </c>
      <c r="K646">
        <v>833.73225022116401</v>
      </c>
      <c r="L646">
        <v>764.72299103429805</v>
      </c>
      <c r="M646">
        <v>39.108978609389503</v>
      </c>
      <c r="N646">
        <v>0.69865715894267399</v>
      </c>
      <c r="O646">
        <v>39.387956564659397</v>
      </c>
      <c r="P646">
        <v>66.247264770240704</v>
      </c>
      <c r="Q646">
        <v>0.11863091463535</v>
      </c>
    </row>
    <row r="647" spans="1:17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21</v>
      </c>
      <c r="E647">
        <v>7192.6108114850003</v>
      </c>
      <c r="F647">
        <v>868.55</v>
      </c>
      <c r="G647">
        <v>63.724887026141502</v>
      </c>
      <c r="H647">
        <v>7.4770765890388704</v>
      </c>
      <c r="I647">
        <v>6.2074449369699698</v>
      </c>
      <c r="J647">
        <v>-1.6976968815831801</v>
      </c>
      <c r="K647">
        <v>877.20943042610304</v>
      </c>
      <c r="L647">
        <v>759.42497547757</v>
      </c>
      <c r="M647">
        <v>32.1026715711779</v>
      </c>
      <c r="N647">
        <v>0.82617097481901103</v>
      </c>
      <c r="O647">
        <v>14.322721777675399</v>
      </c>
      <c r="P647">
        <v>109.289156626506</v>
      </c>
      <c r="Q647">
        <v>0.128459357985483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Row],[Ticker]],[1]!Table1[[Symbol]:[Industry]],2,FALSE),"-")</f>
        <v>-</v>
      </c>
      <c r="D648" t="s">
        <v>128</v>
      </c>
      <c r="E648">
        <v>7189.5666375749997</v>
      </c>
      <c r="F648">
        <v>1191.75</v>
      </c>
      <c r="G648">
        <v>42.541598574486002</v>
      </c>
      <c r="H648">
        <v>12.619899519846401</v>
      </c>
      <c r="I648">
        <v>15.2273332998321</v>
      </c>
      <c r="J648">
        <v>-1.79445671060668</v>
      </c>
      <c r="K648">
        <v>1219.54630355878</v>
      </c>
      <c r="L648">
        <v>1061.48486024057</v>
      </c>
      <c r="M648">
        <v>27.798187294381702</v>
      </c>
      <c r="N648">
        <v>1.38137104953584</v>
      </c>
      <c r="O648">
        <v>12.951541850220201</v>
      </c>
      <c r="P648">
        <v>77.264614011601907</v>
      </c>
      <c r="Q648">
        <v>8.2795189824030002E-2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Row],[Ticker]],[1]!Table1[[Symbol]:[Industry]],2,FALSE),"-")</f>
        <v>-</v>
      </c>
      <c r="D649" t="s">
        <v>1433</v>
      </c>
      <c r="E649">
        <v>7157.10636368</v>
      </c>
      <c r="F649">
        <v>268.45</v>
      </c>
      <c r="G649">
        <v>-41.237726789192401</v>
      </c>
      <c r="H649">
        <v>3.28544182531108</v>
      </c>
      <c r="I649">
        <v>-18.599382921480501</v>
      </c>
      <c r="J649">
        <v>-5.0115650244760603</v>
      </c>
      <c r="K649">
        <v>275.768132830838</v>
      </c>
      <c r="L649">
        <v>281.58933293165501</v>
      </c>
      <c r="M649">
        <v>43.769955392785597</v>
      </c>
      <c r="N649">
        <v>0.46543900486405998</v>
      </c>
      <c r="O649">
        <v>34.010057738871303</v>
      </c>
      <c r="P649">
        <v>7.3585282943411103</v>
      </c>
      <c r="Q649">
        <v>7.8969350599114002E-2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Row],[Ticker]],[1]!Table1[[Symbol]:[Industry]],2,FALSE),"-")</f>
        <v>-</v>
      </c>
      <c r="D650" t="s">
        <v>297</v>
      </c>
      <c r="E650">
        <v>7150.5557417699902</v>
      </c>
      <c r="F650">
        <v>185.85</v>
      </c>
      <c r="G650">
        <v>-23.453451285618598</v>
      </c>
      <c r="H650">
        <v>-2.5374647304576601</v>
      </c>
      <c r="I650">
        <v>-19.3840052865445</v>
      </c>
      <c r="J650">
        <v>-6.3925841555993799</v>
      </c>
      <c r="K650">
        <v>209.96191621604501</v>
      </c>
      <c r="L650">
        <v>205.57765296148699</v>
      </c>
      <c r="M650">
        <v>27.974543650608201</v>
      </c>
      <c r="N650">
        <v>0.32767758572598599</v>
      </c>
      <c r="O650">
        <v>40.9739036857681</v>
      </c>
      <c r="P650">
        <v>15.1486988847583</v>
      </c>
      <c r="Q650">
        <v>0.10139423140156301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Row],[Ticker]],[1]!Table1[[Symbol]:[Industry]],2,FALSE),"-")</f>
        <v>-</v>
      </c>
      <c r="D651" t="s">
        <v>24</v>
      </c>
      <c r="E651">
        <v>7097.5407587970003</v>
      </c>
      <c r="F651">
        <v>36.69</v>
      </c>
      <c r="G651">
        <v>-56.157884783155602</v>
      </c>
      <c r="H651">
        <v>-3.8873631474938999</v>
      </c>
      <c r="I651">
        <v>-39.7924333000364</v>
      </c>
      <c r="J651">
        <v>-4.6810671335186296</v>
      </c>
      <c r="K651">
        <v>40.760460763749997</v>
      </c>
      <c r="L651">
        <v>45.453113369974602</v>
      </c>
      <c r="M651">
        <v>34.947473705186802</v>
      </c>
      <c r="N651">
        <v>0.92212193321382496</v>
      </c>
      <c r="O651">
        <v>71.708912510220699</v>
      </c>
      <c r="P651">
        <v>6.5021770682147801</v>
      </c>
      <c r="Q651">
        <v>5.4998408613285997E-2</v>
      </c>
    </row>
    <row r="652" spans="1:17" hidden="1" x14ac:dyDescent="0.3">
      <c r="A652" t="s">
        <v>1438</v>
      </c>
      <c r="B652" t="s">
        <v>1439</v>
      </c>
      <c r="C652" t="str">
        <f>IFERROR(VLOOKUP(Table1[[#This Row],[Ticker]],[1]!Table1[[Symbol]:[Industry]],2,FALSE),"-")</f>
        <v>-</v>
      </c>
      <c r="D652" t="s">
        <v>586</v>
      </c>
      <c r="E652">
        <v>7094.4714667500002</v>
      </c>
      <c r="F652">
        <v>504.5</v>
      </c>
      <c r="G652">
        <v>-49.766716512164699</v>
      </c>
      <c r="H652">
        <v>1.10086065932821</v>
      </c>
      <c r="I652">
        <v>-1.6407490807323499</v>
      </c>
      <c r="J652">
        <v>-2.64735406172752</v>
      </c>
      <c r="K652">
        <v>521.47136682053701</v>
      </c>
      <c r="L652">
        <v>511.54192488776499</v>
      </c>
      <c r="M652">
        <v>51.301093878476799</v>
      </c>
      <c r="N652">
        <v>0.42341092092744398</v>
      </c>
      <c r="O652">
        <v>32.011892963329998</v>
      </c>
      <c r="P652">
        <v>27.818596402330801</v>
      </c>
      <c r="Q652">
        <v>5.8864592457865003E-2</v>
      </c>
    </row>
    <row r="653" spans="1:17" hidden="1" x14ac:dyDescent="0.3">
      <c r="A653" t="s">
        <v>1440</v>
      </c>
      <c r="B653" t="s">
        <v>1441</v>
      </c>
      <c r="C653" t="str">
        <f>IFERROR(VLOOKUP(Table1[[#This Row],[Ticker]],[1]!Table1[[Symbol]:[Industry]],2,FALSE),"-")</f>
        <v>-</v>
      </c>
      <c r="D653" t="s">
        <v>24</v>
      </c>
      <c r="E653">
        <v>7033.9715866799997</v>
      </c>
      <c r="F653">
        <v>444.2</v>
      </c>
      <c r="G653">
        <v>-47.446794952984298</v>
      </c>
      <c r="H653">
        <v>1.9117793395187399</v>
      </c>
      <c r="I653">
        <v>-17.112167532908799</v>
      </c>
      <c r="J653">
        <v>-0.92398497540914704</v>
      </c>
      <c r="K653">
        <v>455.40818061644899</v>
      </c>
      <c r="L653">
        <v>471.99474816907099</v>
      </c>
      <c r="M653">
        <v>56.336581025969501</v>
      </c>
      <c r="N653">
        <v>0.51544629598789904</v>
      </c>
      <c r="O653">
        <v>27.386312471859501</v>
      </c>
      <c r="P653">
        <v>6.2425257115522603</v>
      </c>
      <c r="Q653">
        <v>-0.12035843372250001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Row],[Ticker]],[1]!Table1[[Symbol]:[Industry]],2,FALSE),"-")</f>
        <v>-</v>
      </c>
      <c r="D654" t="s">
        <v>1444</v>
      </c>
      <c r="E654">
        <v>7026.5225520000004</v>
      </c>
      <c r="F654">
        <v>918</v>
      </c>
      <c r="G654">
        <v>-13.039822922530799</v>
      </c>
      <c r="H654">
        <v>-1.0859266112888599</v>
      </c>
      <c r="I654">
        <v>36.026203835901299</v>
      </c>
      <c r="J654">
        <v>0.84716649562406798</v>
      </c>
      <c r="K654">
        <v>932.78445890851594</v>
      </c>
      <c r="L654">
        <v>856.83336436588502</v>
      </c>
      <c r="M654">
        <v>54.294005534750902</v>
      </c>
      <c r="N654">
        <v>0.39693882722416601</v>
      </c>
      <c r="O654">
        <v>21.677559912854001</v>
      </c>
      <c r="P654">
        <v>55.198647506339803</v>
      </c>
      <c r="Q654">
        <v>-3.3613932367200998E-2</v>
      </c>
    </row>
    <row r="655" spans="1:17" x14ac:dyDescent="0.3">
      <c r="A655" t="s">
        <v>1445</v>
      </c>
      <c r="B655" t="s">
        <v>1446</v>
      </c>
      <c r="C655" t="str">
        <f>IFERROR(VLOOKUP(Table1[[#This Row],[Ticker]],[1]!Table1[[Symbol]:[Industry]],2,FALSE),"-")</f>
        <v>-</v>
      </c>
      <c r="D655" t="s">
        <v>48</v>
      </c>
      <c r="E655">
        <v>7016.125383435</v>
      </c>
      <c r="F655">
        <v>479.85</v>
      </c>
      <c r="G655">
        <v>28.745565913398501</v>
      </c>
      <c r="H655">
        <v>-3.7214875132209602</v>
      </c>
      <c r="I655">
        <v>-3.70365409751594</v>
      </c>
      <c r="J655">
        <v>-2.3823931522647599</v>
      </c>
      <c r="K655">
        <v>511.51791390341901</v>
      </c>
      <c r="L655">
        <v>472.36593063560503</v>
      </c>
      <c r="M655">
        <v>42.813989929006503</v>
      </c>
      <c r="N655">
        <v>0.39045275724718898</v>
      </c>
      <c r="O655">
        <v>22.538293216630102</v>
      </c>
      <c r="P655">
        <v>59.312749003984003</v>
      </c>
      <c r="Q655">
        <v>-3.2551207436214001E-2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Row],[Ticker]],[1]!Table1[[Symbol]:[Industry]],2,FALSE),"-")</f>
        <v>-</v>
      </c>
      <c r="D656" t="s">
        <v>475</v>
      </c>
      <c r="E656">
        <v>6979.0926157049998</v>
      </c>
      <c r="F656">
        <v>252.35</v>
      </c>
      <c r="G656">
        <v>-29.239769351276198</v>
      </c>
      <c r="H656">
        <v>-5.9512160980463502</v>
      </c>
      <c r="I656">
        <v>-10.109952559532999</v>
      </c>
      <c r="J656">
        <v>-6.6577214824711399</v>
      </c>
      <c r="K656">
        <v>276.106142141757</v>
      </c>
      <c r="L656">
        <v>269.93804935000998</v>
      </c>
      <c r="M656">
        <v>35.743802580236498</v>
      </c>
      <c r="N656">
        <v>0.37886823862037899</v>
      </c>
      <c r="O656">
        <v>28.9875173370319</v>
      </c>
      <c r="P656">
        <v>14.7045454545454</v>
      </c>
      <c r="Q656">
        <v>-9.4782436286180993E-2</v>
      </c>
    </row>
    <row r="657" spans="1:17" x14ac:dyDescent="0.3">
      <c r="A657" t="s">
        <v>1449</v>
      </c>
      <c r="B657" t="s">
        <v>1450</v>
      </c>
      <c r="C657" t="str">
        <f>IFERROR(VLOOKUP(Table1[[#This Row],[Ticker]],[1]!Table1[[Symbol]:[Industry]],2,FALSE),"-")</f>
        <v>-</v>
      </c>
      <c r="D657" t="s">
        <v>464</v>
      </c>
      <c r="E657">
        <v>6959.1928996099996</v>
      </c>
      <c r="F657">
        <v>440.15</v>
      </c>
      <c r="G657">
        <v>-29.309403532493299</v>
      </c>
      <c r="H657">
        <v>-7.18550291622189</v>
      </c>
      <c r="I657">
        <v>-17.018772252923601</v>
      </c>
      <c r="J657">
        <v>-7.7546945565825096</v>
      </c>
      <c r="K657">
        <v>492.20505291263498</v>
      </c>
      <c r="L657">
        <v>494.791972310951</v>
      </c>
      <c r="M657">
        <v>19.4998908865992</v>
      </c>
      <c r="N657">
        <v>0.30035918400367401</v>
      </c>
      <c r="O657">
        <v>44.019084403044403</v>
      </c>
      <c r="P657">
        <v>9.27259185700097</v>
      </c>
      <c r="Q657">
        <v>-6.0999327118224998E-2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Row],[Ticker]],[1]!Table1[[Symbol]:[Industry]],2,FALSE),"-")</f>
        <v>-</v>
      </c>
      <c r="D658" t="s">
        <v>75</v>
      </c>
      <c r="E658">
        <v>6945.050964</v>
      </c>
      <c r="F658">
        <v>339</v>
      </c>
      <c r="G658">
        <v>41.513959092922299</v>
      </c>
      <c r="H658">
        <v>29.1444541386461</v>
      </c>
      <c r="I658">
        <v>46.213313187780003</v>
      </c>
      <c r="J658">
        <v>-9.8673476338435293</v>
      </c>
      <c r="K658">
        <v>311.81435275525303</v>
      </c>
      <c r="L658">
        <v>271.94947739580198</v>
      </c>
      <c r="M658">
        <v>61.470325103739803</v>
      </c>
      <c r="N658">
        <v>2.07967064302425</v>
      </c>
      <c r="O658">
        <v>11.7994100294985</v>
      </c>
      <c r="P658">
        <v>86.263736263736206</v>
      </c>
      <c r="Q658">
        <v>6.7022765458822006E-2</v>
      </c>
    </row>
    <row r="659" spans="1:17" hidden="1" x14ac:dyDescent="0.3">
      <c r="A659" t="s">
        <v>1453</v>
      </c>
      <c r="B659" t="s">
        <v>1454</v>
      </c>
      <c r="C659" t="str">
        <f>IFERROR(VLOOKUP(Table1[[#This Row],[Ticker]],[1]!Table1[[Symbol]:[Industry]],2,FALSE),"-")</f>
        <v>-</v>
      </c>
      <c r="D659" t="s">
        <v>108</v>
      </c>
      <c r="E659">
        <v>6914.7337778499996</v>
      </c>
      <c r="F659">
        <v>648.5</v>
      </c>
      <c r="G659">
        <v>36718.137457805198</v>
      </c>
      <c r="H659">
        <v>35.2106222004914</v>
      </c>
      <c r="I659">
        <v>2027.9813571831501</v>
      </c>
      <c r="J659">
        <v>-5.9521587136571199</v>
      </c>
      <c r="K659">
        <v>328.65969434165601</v>
      </c>
      <c r="L659">
        <v>117.036290429159</v>
      </c>
      <c r="M659">
        <v>45.807152879745402</v>
      </c>
      <c r="N659">
        <v>3.5332811092627301</v>
      </c>
      <c r="O659">
        <v>9.3369313801079308</v>
      </c>
      <c r="P659">
        <v>39442.682926829199</v>
      </c>
      <c r="Q659">
        <v>0.14369109989847301</v>
      </c>
    </row>
    <row r="660" spans="1:17" hidden="1" x14ac:dyDescent="0.3">
      <c r="A660" t="s">
        <v>1455</v>
      </c>
      <c r="B660" t="s">
        <v>1456</v>
      </c>
      <c r="C660" t="str">
        <f>IFERROR(VLOOKUP(Table1[[#This Row],[Ticker]],[1]!Table1[[Symbol]:[Industry]],2,FALSE),"-")</f>
        <v>-</v>
      </c>
      <c r="D660" t="s">
        <v>1457</v>
      </c>
      <c r="E660">
        <v>6912.4742399999996</v>
      </c>
      <c r="F660">
        <v>3318.2</v>
      </c>
      <c r="G660">
        <v>457.49039473239202</v>
      </c>
      <c r="H660">
        <v>-9.4614502573795001E-2</v>
      </c>
      <c r="I660">
        <v>102.6933702404</v>
      </c>
      <c r="J660">
        <v>-8.6164207525714307</v>
      </c>
      <c r="K660">
        <v>3470.85450098097</v>
      </c>
      <c r="L660">
        <v>2565.7550370624999</v>
      </c>
      <c r="M660">
        <v>33.5162237989285</v>
      </c>
      <c r="N660">
        <v>0.83716779908832795</v>
      </c>
      <c r="O660">
        <v>19.9400277258754</v>
      </c>
      <c r="P660">
        <v>538.11538461538396</v>
      </c>
      <c r="Q660">
        <v>0.359946146391046</v>
      </c>
    </row>
    <row r="661" spans="1:17" x14ac:dyDescent="0.3">
      <c r="A661" t="s">
        <v>1458</v>
      </c>
      <c r="B661" t="s">
        <v>1459</v>
      </c>
      <c r="C661" t="str">
        <f>IFERROR(VLOOKUP(Table1[[#This Row],[Ticker]],[1]!Table1[[Symbol]:[Industry]],2,FALSE),"-")</f>
        <v>-</v>
      </c>
      <c r="D661" t="s">
        <v>51</v>
      </c>
      <c r="E661">
        <v>6866.2277589040004</v>
      </c>
      <c r="F661">
        <v>211.58</v>
      </c>
      <c r="G661">
        <v>-37.117383942644302</v>
      </c>
      <c r="H661">
        <v>4.6214318392471103</v>
      </c>
      <c r="I661">
        <v>-21.517111095252101</v>
      </c>
      <c r="J661">
        <v>-0.65473747460907705</v>
      </c>
      <c r="K661">
        <v>216.29371754261399</v>
      </c>
      <c r="L661">
        <v>245.134604715449</v>
      </c>
      <c r="M661">
        <v>54.508925503873698</v>
      </c>
      <c r="N661">
        <v>0.75552707630599902</v>
      </c>
      <c r="O661">
        <v>123.461574818035</v>
      </c>
      <c r="P661">
        <v>7.8939316675165703</v>
      </c>
      <c r="Q661">
        <v>-2.0619938358236001E-2</v>
      </c>
    </row>
    <row r="662" spans="1:17" x14ac:dyDescent="0.3">
      <c r="A662" t="s">
        <v>1460</v>
      </c>
      <c r="B662" t="s">
        <v>1461</v>
      </c>
      <c r="C662" t="str">
        <f>IFERROR(VLOOKUP(Table1[[#This Row],[Ticker]],[1]!Table1[[Symbol]:[Industry]],2,FALSE),"-")</f>
        <v>-</v>
      </c>
      <c r="D662" t="s">
        <v>48</v>
      </c>
      <c r="E662">
        <v>6865.0107034250004</v>
      </c>
      <c r="F662">
        <v>184.45</v>
      </c>
      <c r="G662">
        <v>-4.2028618615701401</v>
      </c>
      <c r="H662">
        <v>-3.8746801275882801</v>
      </c>
      <c r="I662">
        <v>-22.262200741896901</v>
      </c>
      <c r="J662">
        <v>-6.6210018644641897</v>
      </c>
      <c r="K662">
        <v>189.17688271666799</v>
      </c>
      <c r="L662">
        <v>189.715808354236</v>
      </c>
      <c r="M662">
        <v>51.207028798779398</v>
      </c>
      <c r="N662">
        <v>0.75325098689021097</v>
      </c>
      <c r="O662">
        <v>35.158579560856602</v>
      </c>
      <c r="P662">
        <v>34.438775510204003</v>
      </c>
      <c r="Q662">
        <v>8.3769879884689993E-2</v>
      </c>
    </row>
    <row r="663" spans="1:17" x14ac:dyDescent="0.3">
      <c r="A663" t="s">
        <v>1462</v>
      </c>
      <c r="B663" t="s">
        <v>1463</v>
      </c>
      <c r="C663" t="str">
        <f>IFERROR(VLOOKUP(Table1[[#This Row],[Ticker]],[1]!Table1[[Symbol]:[Industry]],2,FALSE),"-")</f>
        <v>-</v>
      </c>
      <c r="D663" t="s">
        <v>136</v>
      </c>
      <c r="E663">
        <v>6815.9005737030002</v>
      </c>
      <c r="F663">
        <v>107.19</v>
      </c>
      <c r="G663">
        <v>15.619129359542599</v>
      </c>
      <c r="H663">
        <v>-9.7823754567705894</v>
      </c>
      <c r="I663">
        <v>-27.610121680855801</v>
      </c>
      <c r="J663">
        <v>-18.0575995976188</v>
      </c>
      <c r="K663">
        <v>125.255044571423</v>
      </c>
      <c r="L663">
        <v>121.46361055355599</v>
      </c>
      <c r="M663">
        <v>27.193241574486098</v>
      </c>
      <c r="N663">
        <v>1.1969213025799501</v>
      </c>
      <c r="O663">
        <v>53.335199179027903</v>
      </c>
      <c r="P663">
        <v>49.393728222996501</v>
      </c>
      <c r="Q663">
        <v>-4.0124850769976003E-2</v>
      </c>
    </row>
    <row r="664" spans="1:17" x14ac:dyDescent="0.3">
      <c r="A664" t="s">
        <v>1464</v>
      </c>
      <c r="B664" t="s">
        <v>1465</v>
      </c>
      <c r="C664" t="str">
        <f>IFERROR(VLOOKUP(Table1[[#This Row],[Ticker]],[1]!Table1[[Symbol]:[Industry]],2,FALSE),"-")</f>
        <v>-</v>
      </c>
      <c r="D664" t="s">
        <v>48</v>
      </c>
      <c r="E664">
        <v>6797.8975888000004</v>
      </c>
      <c r="F664">
        <v>1014.8</v>
      </c>
      <c r="G664">
        <v>21.598300895366101</v>
      </c>
      <c r="H664">
        <v>-2.8988991925227601</v>
      </c>
      <c r="I664">
        <v>-18.4141739220129</v>
      </c>
      <c r="J664">
        <v>-7.6258145640680004</v>
      </c>
      <c r="K664">
        <v>1155.83751506555</v>
      </c>
      <c r="L664">
        <v>1118.2289341866899</v>
      </c>
      <c r="M664">
        <v>27.375021667543098</v>
      </c>
      <c r="N664">
        <v>0.87734878604402</v>
      </c>
      <c r="O664">
        <v>51.995467087110697</v>
      </c>
      <c r="P664">
        <v>52.693349383087501</v>
      </c>
      <c r="Q664">
        <v>0.107453268742531</v>
      </c>
    </row>
    <row r="665" spans="1:17" x14ac:dyDescent="0.3">
      <c r="A665" t="s">
        <v>1466</v>
      </c>
      <c r="B665" t="s">
        <v>1467</v>
      </c>
      <c r="C665" t="str">
        <f>IFERROR(VLOOKUP(Table1[[#This Row],[Ticker]],[1]!Table1[[Symbol]:[Industry]],2,FALSE),"-")</f>
        <v>-</v>
      </c>
      <c r="D665" t="s">
        <v>117</v>
      </c>
      <c r="E665">
        <v>6792.9367499999998</v>
      </c>
      <c r="F665">
        <v>625</v>
      </c>
      <c r="G665">
        <v>-18.9388201308963</v>
      </c>
      <c r="H665">
        <v>-7.8045845803370897</v>
      </c>
      <c r="I665">
        <v>-5.71132317478944</v>
      </c>
      <c r="J665">
        <v>-4.0468389310495203</v>
      </c>
      <c r="K665">
        <v>664.25927496638894</v>
      </c>
      <c r="L665">
        <v>618.57304494724701</v>
      </c>
      <c r="M665">
        <v>33.758118947116202</v>
      </c>
      <c r="N665">
        <v>0.55068242171425197</v>
      </c>
      <c r="O665">
        <v>34.664000000000001</v>
      </c>
      <c r="P665">
        <v>33.675542722703398</v>
      </c>
      <c r="Q665">
        <v>6.6522059380887996E-2</v>
      </c>
    </row>
    <row r="666" spans="1:17" x14ac:dyDescent="0.3">
      <c r="A666" t="s">
        <v>1468</v>
      </c>
      <c r="B666" t="s">
        <v>1469</v>
      </c>
      <c r="C666" t="str">
        <f>IFERROR(VLOOKUP(Table1[[#This Row],[Ticker]],[1]!Table1[[Symbol]:[Industry]],2,FALSE),"-")</f>
        <v>-</v>
      </c>
      <c r="D666" t="s">
        <v>454</v>
      </c>
      <c r="E666">
        <v>6757.7099230800004</v>
      </c>
      <c r="F666">
        <v>475.85</v>
      </c>
      <c r="G666">
        <v>-50.928198760366101</v>
      </c>
      <c r="H666">
        <v>-7.9759965112285602</v>
      </c>
      <c r="I666">
        <v>-21.542581172428601</v>
      </c>
      <c r="J666">
        <v>-6.3037887588290999</v>
      </c>
      <c r="K666">
        <v>505.86425055234503</v>
      </c>
      <c r="L666">
        <v>519.77984796212297</v>
      </c>
      <c r="M666">
        <v>37.575182619386297</v>
      </c>
      <c r="N666">
        <v>0.61310588900377305</v>
      </c>
      <c r="O666">
        <v>40.338341914468799</v>
      </c>
      <c r="P666">
        <v>11.0501750291715</v>
      </c>
      <c r="Q666">
        <v>-5.2077054223041999E-2</v>
      </c>
    </row>
    <row r="667" spans="1:17" x14ac:dyDescent="0.3">
      <c r="A667" t="s">
        <v>1470</v>
      </c>
      <c r="B667" t="s">
        <v>1471</v>
      </c>
      <c r="C667" t="str">
        <f>IFERROR(VLOOKUP(Table1[[#This Row],[Ticker]],[1]!Table1[[Symbol]:[Industry]],2,FALSE),"-")</f>
        <v>-</v>
      </c>
      <c r="D667" t="s">
        <v>120</v>
      </c>
      <c r="E667">
        <v>6747.1348183199998</v>
      </c>
      <c r="F667">
        <v>417.25</v>
      </c>
      <c r="G667">
        <v>35.990847190471698</v>
      </c>
      <c r="H667">
        <v>-7.2336942357604599</v>
      </c>
      <c r="I667">
        <v>-26.439206484775202</v>
      </c>
      <c r="J667">
        <v>-5.1480480683589098</v>
      </c>
      <c r="K667">
        <v>475.88568106621</v>
      </c>
      <c r="L667">
        <v>464.15332010190502</v>
      </c>
      <c r="M667">
        <v>27.620482864665998</v>
      </c>
      <c r="N667">
        <v>0.6076193279698</v>
      </c>
      <c r="O667">
        <v>52.1390053924505</v>
      </c>
      <c r="P667">
        <v>74.630301339285694</v>
      </c>
    </row>
    <row r="668" spans="1:17" hidden="1" x14ac:dyDescent="0.3">
      <c r="A668" t="s">
        <v>1472</v>
      </c>
      <c r="B668" t="s">
        <v>1473</v>
      </c>
      <c r="C668" t="str">
        <f>IFERROR(VLOOKUP(Table1[[#This Row],[Ticker]],[1]!Table1[[Symbol]:[Industry]],2,FALSE),"-")</f>
        <v>-</v>
      </c>
      <c r="D668" t="s">
        <v>1040</v>
      </c>
      <c r="E668">
        <v>6746.8437323999997</v>
      </c>
      <c r="F668">
        <v>130.9</v>
      </c>
      <c r="G668">
        <v>-18.453451285618598</v>
      </c>
      <c r="H668">
        <v>7.2322949721642296</v>
      </c>
      <c r="I668">
        <v>-4.28753971635519</v>
      </c>
      <c r="J668">
        <v>0.71376069388908903</v>
      </c>
      <c r="K668">
        <v>123.982860754724</v>
      </c>
      <c r="M668">
        <v>1.05563603616817</v>
      </c>
      <c r="N668">
        <v>0.59574468085106302</v>
      </c>
      <c r="O668">
        <v>1.1153552330023</v>
      </c>
      <c r="P668">
        <v>10.464135021097</v>
      </c>
    </row>
    <row r="669" spans="1:17" hidden="1" x14ac:dyDescent="0.3">
      <c r="A669" t="s">
        <v>1474</v>
      </c>
      <c r="B669" t="s">
        <v>1475</v>
      </c>
      <c r="C669" t="str">
        <f>IFERROR(VLOOKUP(Table1[[#This Row],[Ticker]],[1]!Table1[[Symbol]:[Industry]],2,FALSE),"-")</f>
        <v>-</v>
      </c>
      <c r="D669" t="s">
        <v>390</v>
      </c>
      <c r="E669">
        <v>6723.2156024599999</v>
      </c>
      <c r="F669">
        <v>6988.6</v>
      </c>
      <c r="G669">
        <v>-0.59527605372636205</v>
      </c>
      <c r="H669">
        <v>4.5651193661052796</v>
      </c>
      <c r="I669">
        <v>24.383452127085398</v>
      </c>
      <c r="J669">
        <v>-2.51567395415021</v>
      </c>
      <c r="K669">
        <v>6736.7253856216203</v>
      </c>
      <c r="L669">
        <v>6031.3570402124897</v>
      </c>
      <c r="M669">
        <v>49.481863238495201</v>
      </c>
      <c r="N669">
        <v>1.49986228234758</v>
      </c>
      <c r="O669">
        <v>10.6859743010044</v>
      </c>
      <c r="P669">
        <v>40.237588794798697</v>
      </c>
      <c r="Q669">
        <v>9.7211756008713998E-2</v>
      </c>
    </row>
    <row r="670" spans="1:17" x14ac:dyDescent="0.3">
      <c r="A670" t="s">
        <v>1476</v>
      </c>
      <c r="B670" t="s">
        <v>1477</v>
      </c>
      <c r="C670" t="str">
        <f>IFERROR(VLOOKUP(Table1[[#This Row],[Ticker]],[1]!Table1[[Symbol]:[Industry]],2,FALSE),"-")</f>
        <v>-</v>
      </c>
      <c r="D670" t="s">
        <v>88</v>
      </c>
      <c r="E670">
        <v>6718.7799835650003</v>
      </c>
      <c r="F670">
        <v>2744.55</v>
      </c>
      <c r="G670">
        <v>36.528064148242599</v>
      </c>
      <c r="H670">
        <v>-10.893346053476799</v>
      </c>
      <c r="I670">
        <v>6.4202095480647401</v>
      </c>
      <c r="J670">
        <v>-7.4590223804219997</v>
      </c>
      <c r="K670">
        <v>3083.5139096067101</v>
      </c>
      <c r="L670">
        <v>2738.2383617558799</v>
      </c>
      <c r="M670">
        <v>27.509368618765599</v>
      </c>
      <c r="N670">
        <v>0.95334397014880301</v>
      </c>
      <c r="O670">
        <v>28.434533894445298</v>
      </c>
      <c r="P670">
        <v>66.3363636363636</v>
      </c>
      <c r="Q670">
        <v>0.15943712525238901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Row],[Ticker]],[1]!Table1[[Symbol]:[Industry]],2,FALSE),"-")</f>
        <v>-</v>
      </c>
      <c r="D671" t="s">
        <v>48</v>
      </c>
      <c r="E671">
        <v>6711.0188995999997</v>
      </c>
      <c r="F671">
        <v>491.6</v>
      </c>
      <c r="G671">
        <v>57.3364202185385</v>
      </c>
      <c r="H671">
        <v>-5.3380635893735704</v>
      </c>
      <c r="I671">
        <v>27.0577240929602</v>
      </c>
      <c r="J671">
        <v>-6.1687193021837698</v>
      </c>
      <c r="K671">
        <v>543.91722564829001</v>
      </c>
      <c r="L671">
        <v>456.905472734493</v>
      </c>
      <c r="M671">
        <v>30.3274815912741</v>
      </c>
      <c r="N671">
        <v>0.77736979234521997</v>
      </c>
      <c r="O671">
        <v>25.915378356387301</v>
      </c>
      <c r="P671">
        <v>90.358180058083207</v>
      </c>
      <c r="Q671">
        <v>0.19183100726288699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Row],[Ticker]],[1]!Table1[[Symbol]:[Industry]],2,FALSE),"-")</f>
        <v>-</v>
      </c>
      <c r="D672" t="s">
        <v>1482</v>
      </c>
      <c r="E672">
        <v>6687.5414595149996</v>
      </c>
      <c r="F672">
        <v>328.65</v>
      </c>
      <c r="G672">
        <v>11.486936195752399</v>
      </c>
      <c r="H672">
        <v>-11.986328509617101</v>
      </c>
      <c r="I672">
        <v>-28.783723307777201</v>
      </c>
      <c r="J672">
        <v>-8.34902053602306</v>
      </c>
      <c r="K672">
        <v>386.14719764523602</v>
      </c>
      <c r="L672">
        <v>384.83448722942501</v>
      </c>
      <c r="M672">
        <v>19.864662314857799</v>
      </c>
      <c r="N672">
        <v>0.59128700653842703</v>
      </c>
      <c r="O672">
        <v>78.913738019169301</v>
      </c>
      <c r="P672">
        <v>46.718749999999901</v>
      </c>
      <c r="Q672">
        <v>6.8948890081239E-2</v>
      </c>
    </row>
    <row r="673" spans="1:17" x14ac:dyDescent="0.3">
      <c r="A673" t="s">
        <v>1483</v>
      </c>
      <c r="B673" t="s">
        <v>1484</v>
      </c>
      <c r="C673" t="str">
        <f>IFERROR(VLOOKUP(Table1[[#This Row],[Ticker]],[1]!Table1[[Symbol]:[Industry]],2,FALSE),"-")</f>
        <v>-</v>
      </c>
      <c r="D673" t="s">
        <v>136</v>
      </c>
      <c r="E673">
        <v>6646.1357269999999</v>
      </c>
      <c r="F673">
        <v>943.25</v>
      </c>
      <c r="G673">
        <v>18.241727563525899</v>
      </c>
      <c r="H673">
        <v>1.5124354561882001</v>
      </c>
      <c r="I673">
        <v>1.4173041021083901</v>
      </c>
      <c r="J673">
        <v>-3.18244087946267</v>
      </c>
      <c r="K673">
        <v>936.260371029353</v>
      </c>
      <c r="L673">
        <v>884.57511972677798</v>
      </c>
      <c r="M673">
        <v>55.650676757400298</v>
      </c>
      <c r="N673">
        <v>0.98409254681853797</v>
      </c>
      <c r="O673">
        <v>12.2448979591836</v>
      </c>
      <c r="P673">
        <v>47.152886115444602</v>
      </c>
      <c r="Q673">
        <v>3.7530717597921003E-2</v>
      </c>
    </row>
    <row r="674" spans="1:17" x14ac:dyDescent="0.3">
      <c r="A674" t="s">
        <v>1485</v>
      </c>
      <c r="B674" t="s">
        <v>1486</v>
      </c>
      <c r="C674" t="str">
        <f>IFERROR(VLOOKUP(Table1[[#This Row],[Ticker]],[1]!Table1[[Symbol]:[Industry]],2,FALSE),"-")</f>
        <v>-</v>
      </c>
      <c r="D674" t="s">
        <v>51</v>
      </c>
      <c r="E674">
        <v>6645.9779236750001</v>
      </c>
      <c r="F674">
        <v>1310.3499999999999</v>
      </c>
      <c r="G674">
        <v>154.04088955732601</v>
      </c>
      <c r="H674">
        <v>-1.8283177204991099</v>
      </c>
      <c r="I674">
        <v>12.3836824660373</v>
      </c>
      <c r="J674">
        <v>-1.76630334514423</v>
      </c>
      <c r="K674">
        <v>1346.70117719424</v>
      </c>
      <c r="L674">
        <v>1155.2178263834901</v>
      </c>
      <c r="M674">
        <v>49.0347297007498</v>
      </c>
      <c r="N674">
        <v>0.45891951664430602</v>
      </c>
      <c r="O674">
        <v>21.341626283054101</v>
      </c>
      <c r="P674">
        <v>189.580110497237</v>
      </c>
      <c r="Q674">
        <v>0.117701747457954</v>
      </c>
    </row>
    <row r="675" spans="1:17" hidden="1" x14ac:dyDescent="0.3">
      <c r="A675" t="s">
        <v>1487</v>
      </c>
      <c r="B675" t="s">
        <v>1488</v>
      </c>
      <c r="C675" t="str">
        <f>IFERROR(VLOOKUP(Table1[[#This Row],[Ticker]],[1]!Table1[[Symbol]:[Industry]],2,FALSE),"-")</f>
        <v>-</v>
      </c>
      <c r="D675" t="s">
        <v>1314</v>
      </c>
      <c r="E675">
        <v>6636.6662775300001</v>
      </c>
      <c r="F675">
        <v>1425.79</v>
      </c>
      <c r="G675">
        <v>-18.656520815948099</v>
      </c>
      <c r="H675">
        <v>6.7752979250291396</v>
      </c>
      <c r="I675">
        <v>-2.6924698184954901</v>
      </c>
      <c r="J675">
        <v>0.189921343572133</v>
      </c>
      <c r="K675">
        <v>1414.4193377767799</v>
      </c>
      <c r="L675">
        <v>1376.5642041875001</v>
      </c>
      <c r="M675">
        <v>77.088001342421407</v>
      </c>
      <c r="N675">
        <v>1.06031221574804</v>
      </c>
      <c r="O675">
        <v>2.9569571956599501</v>
      </c>
      <c r="P675">
        <v>12.857877864408101</v>
      </c>
      <c r="Q675">
        <v>-5.5078309021881003E-2</v>
      </c>
    </row>
    <row r="676" spans="1:17" x14ac:dyDescent="0.3">
      <c r="A676" t="s">
        <v>1489</v>
      </c>
      <c r="B676" t="s">
        <v>1490</v>
      </c>
      <c r="C676" t="str">
        <f>IFERROR(VLOOKUP(Table1[[#This Row],[Ticker]],[1]!Table1[[Symbol]:[Industry]],2,FALSE),"-")</f>
        <v>-</v>
      </c>
      <c r="D676" t="s">
        <v>422</v>
      </c>
      <c r="E676">
        <v>6602.1713330399998</v>
      </c>
      <c r="F676">
        <v>1464.6</v>
      </c>
      <c r="G676">
        <v>51.927114020126702</v>
      </c>
      <c r="H676">
        <v>-1.57541463494138</v>
      </c>
      <c r="I676">
        <v>-3.3750582991015401</v>
      </c>
      <c r="J676">
        <v>-4.6452136650852696</v>
      </c>
      <c r="K676">
        <v>1549.8257998935901</v>
      </c>
      <c r="L676">
        <v>1417.2263818061299</v>
      </c>
      <c r="M676">
        <v>48.681532167362498</v>
      </c>
      <c r="N676">
        <v>0.44770667596208402</v>
      </c>
      <c r="O676">
        <v>31.4898265738085</v>
      </c>
      <c r="P676">
        <v>91.551137849856104</v>
      </c>
      <c r="Q676">
        <v>7.4781960840129003E-2</v>
      </c>
    </row>
    <row r="677" spans="1:17" x14ac:dyDescent="0.3">
      <c r="A677" t="s">
        <v>1491</v>
      </c>
      <c r="B677" t="s">
        <v>1492</v>
      </c>
      <c r="C677" t="str">
        <f>IFERROR(VLOOKUP(Table1[[#This Row],[Ticker]],[1]!Table1[[Symbol]:[Industry]],2,FALSE),"-")</f>
        <v>-</v>
      </c>
      <c r="D677" t="s">
        <v>165</v>
      </c>
      <c r="E677">
        <v>6596.3185162500004</v>
      </c>
      <c r="F677">
        <v>952.85</v>
      </c>
      <c r="G677">
        <v>72.231047450691307</v>
      </c>
      <c r="H677">
        <v>-5.67809202170766</v>
      </c>
      <c r="I677">
        <v>26.066321796225701</v>
      </c>
      <c r="J677">
        <v>-5.2533261937080997</v>
      </c>
      <c r="K677">
        <v>1009.30728733059</v>
      </c>
      <c r="L677">
        <v>839.08109180264705</v>
      </c>
      <c r="M677">
        <v>37.224582626648001</v>
      </c>
      <c r="N677">
        <v>1.1096867859133299</v>
      </c>
      <c r="O677">
        <v>29.553444928372699</v>
      </c>
      <c r="P677">
        <v>112.405260811413</v>
      </c>
      <c r="Q677">
        <v>4.5820623553567003E-2</v>
      </c>
    </row>
    <row r="678" spans="1:17" x14ac:dyDescent="0.3">
      <c r="A678" t="s">
        <v>1493</v>
      </c>
      <c r="B678" t="s">
        <v>1494</v>
      </c>
      <c r="C678" t="str">
        <f>IFERROR(VLOOKUP(Table1[[#This Row],[Ticker]],[1]!Table1[[Symbol]:[Industry]],2,FALSE),"-")</f>
        <v>-</v>
      </c>
      <c r="D678" t="s">
        <v>197</v>
      </c>
      <c r="E678">
        <v>6592.3520715750001</v>
      </c>
      <c r="F678">
        <v>480.95</v>
      </c>
      <c r="G678">
        <v>0.48756748113737503</v>
      </c>
      <c r="H678">
        <v>-1.76268278335698</v>
      </c>
      <c r="I678">
        <v>6.58182926810822</v>
      </c>
      <c r="J678">
        <v>-3.9030230759196001</v>
      </c>
      <c r="K678">
        <v>511.78971830974598</v>
      </c>
      <c r="L678">
        <v>476.52940098357499</v>
      </c>
      <c r="M678">
        <v>28.8619428696482</v>
      </c>
      <c r="N678">
        <v>0.31093282002441902</v>
      </c>
      <c r="O678">
        <v>32.986796964341401</v>
      </c>
      <c r="P678">
        <v>34.493847874720302</v>
      </c>
      <c r="Q678">
        <v>1.8061910140302999E-2</v>
      </c>
    </row>
    <row r="679" spans="1:17" hidden="1" x14ac:dyDescent="0.3">
      <c r="A679" t="s">
        <v>1495</v>
      </c>
      <c r="B679" t="s">
        <v>1496</v>
      </c>
      <c r="C679" t="str">
        <f>IFERROR(VLOOKUP(Table1[[#This Row],[Ticker]],[1]!Table1[[Symbol]:[Industry]],2,FALSE),"-")</f>
        <v>-</v>
      </c>
      <c r="D679" t="s">
        <v>271</v>
      </c>
      <c r="E679">
        <v>6585.0376527899998</v>
      </c>
      <c r="F679">
        <v>3900.1</v>
      </c>
      <c r="G679">
        <v>695.04739330897598</v>
      </c>
      <c r="H679">
        <v>28.329583489506099</v>
      </c>
      <c r="I679">
        <v>239.00828067155899</v>
      </c>
      <c r="J679">
        <v>0.410642190770584</v>
      </c>
      <c r="K679">
        <v>3008.1665686346801</v>
      </c>
      <c r="L679">
        <v>1905.50699198094</v>
      </c>
      <c r="M679">
        <v>69.603350802843806</v>
      </c>
      <c r="N679">
        <v>0.985784732094521</v>
      </c>
      <c r="O679">
        <v>2.9460783056844702</v>
      </c>
      <c r="P679">
        <v>723.50084459459401</v>
      </c>
      <c r="Q679">
        <v>0.30830318642889298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Row],[Ticker]],[1]!Table1[[Symbol]:[Industry]],2,FALSE),"-")</f>
        <v>-</v>
      </c>
      <c r="D680" t="s">
        <v>475</v>
      </c>
      <c r="E680">
        <v>6584.8552300000001</v>
      </c>
      <c r="F680">
        <v>2032.3</v>
      </c>
      <c r="G680">
        <v>-28.764931922314499</v>
      </c>
      <c r="H680">
        <v>-5.1397002201434603</v>
      </c>
      <c r="I680">
        <v>-15.7972354266201</v>
      </c>
      <c r="J680">
        <v>-5.58886311503153</v>
      </c>
      <c r="K680">
        <v>2205.91252487471</v>
      </c>
      <c r="L680">
        <v>2246.0871094305899</v>
      </c>
      <c r="M680">
        <v>21.037675952586699</v>
      </c>
      <c r="N680">
        <v>0.44488719191772103</v>
      </c>
      <c r="O680">
        <v>34.576588102150197</v>
      </c>
      <c r="P680">
        <v>3.6887755102040698</v>
      </c>
      <c r="Q680">
        <v>-8.8219434032722005E-2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Row],[Ticker]],[1]!Table1[[Symbol]:[Industry]],2,FALSE),"-")</f>
        <v>-</v>
      </c>
      <c r="D681" t="s">
        <v>128</v>
      </c>
      <c r="E681">
        <v>6561.0430595449998</v>
      </c>
      <c r="F681">
        <v>572.65</v>
      </c>
      <c r="G681">
        <v>-19.012457496798699</v>
      </c>
      <c r="H681">
        <v>-8.6451979053286507</v>
      </c>
      <c r="I681">
        <v>3.2709740564682601</v>
      </c>
      <c r="J681">
        <v>-4.9104633052934004</v>
      </c>
      <c r="K681">
        <v>603.70934461453896</v>
      </c>
      <c r="L681">
        <v>563.51807713774599</v>
      </c>
      <c r="M681">
        <v>27.571585691410402</v>
      </c>
      <c r="N681">
        <v>0.78816496869185204</v>
      </c>
      <c r="O681">
        <v>19.8637911464245</v>
      </c>
      <c r="P681">
        <v>22.623126338329701</v>
      </c>
      <c r="Q681">
        <v>4.1252236876575997E-2</v>
      </c>
    </row>
    <row r="682" spans="1:17" hidden="1" x14ac:dyDescent="0.3">
      <c r="A682" t="s">
        <v>1501</v>
      </c>
      <c r="B682" t="s">
        <v>1502</v>
      </c>
      <c r="C682" t="str">
        <f>IFERROR(VLOOKUP(Table1[[#This Row],[Ticker]],[1]!Table1[[Symbol]:[Industry]],2,FALSE),"-")</f>
        <v>-</v>
      </c>
      <c r="D682" t="s">
        <v>475</v>
      </c>
      <c r="E682">
        <v>6557.2611426900003</v>
      </c>
      <c r="F682">
        <v>1678.65</v>
      </c>
      <c r="G682">
        <v>9.1408110094633201</v>
      </c>
      <c r="H682">
        <v>21.0972506095627</v>
      </c>
      <c r="I682">
        <v>26.984508067474898</v>
      </c>
      <c r="J682">
        <v>-3.1710757340507798</v>
      </c>
      <c r="K682">
        <v>1565.9889987700401</v>
      </c>
      <c r="L682">
        <v>1389.9237690447501</v>
      </c>
      <c r="M682">
        <v>55.040384840492997</v>
      </c>
      <c r="N682">
        <v>2.1799196446757301</v>
      </c>
      <c r="O682">
        <v>7.7055967593006196</v>
      </c>
      <c r="P682">
        <v>72.169230769230694</v>
      </c>
      <c r="Q682">
        <v>-1.0526165818315E-2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Row],[Ticker]],[1]!Table1[[Symbol]:[Industry]],2,FALSE),"-")</f>
        <v>-</v>
      </c>
      <c r="D683" t="s">
        <v>136</v>
      </c>
      <c r="E683">
        <v>6543.7612286249996</v>
      </c>
      <c r="F683">
        <v>221.75</v>
      </c>
      <c r="G683">
        <v>100.627127226778</v>
      </c>
      <c r="H683">
        <v>-2.0982241022572801</v>
      </c>
      <c r="I683">
        <v>32.428571333446797</v>
      </c>
      <c r="J683">
        <v>-8.5796043388008698</v>
      </c>
      <c r="K683">
        <v>236.79570939361901</v>
      </c>
      <c r="L683">
        <v>192.299586746128</v>
      </c>
      <c r="M683">
        <v>28.5890844654228</v>
      </c>
      <c r="N683">
        <v>0.70142818037473897</v>
      </c>
      <c r="O683">
        <v>21.7361894024802</v>
      </c>
      <c r="P683">
        <v>138.69752421959001</v>
      </c>
      <c r="Q683">
        <v>0.15766591070237601</v>
      </c>
    </row>
    <row r="684" spans="1:17" x14ac:dyDescent="0.3">
      <c r="A684" t="s">
        <v>1505</v>
      </c>
      <c r="B684" t="s">
        <v>1506</v>
      </c>
      <c r="C684" t="str">
        <f>IFERROR(VLOOKUP(Table1[[#This Row],[Ticker]],[1]!Table1[[Symbol]:[Industry]],2,FALSE),"-")</f>
        <v>-</v>
      </c>
      <c r="D684" t="s">
        <v>402</v>
      </c>
      <c r="E684">
        <v>6524.5582503260002</v>
      </c>
      <c r="F684">
        <v>210.02</v>
      </c>
      <c r="G684">
        <v>145.36662694123899</v>
      </c>
      <c r="H684">
        <v>-1.19685482540661</v>
      </c>
      <c r="I684">
        <v>7.9482062509034401</v>
      </c>
      <c r="J684">
        <v>2.38641650523103</v>
      </c>
      <c r="K684">
        <v>212.740132430008</v>
      </c>
      <c r="L684">
        <v>188.00904501253001</v>
      </c>
      <c r="M684">
        <v>47.480258200405402</v>
      </c>
      <c r="N684">
        <v>2.0142720220306201</v>
      </c>
      <c r="O684">
        <v>9.3514903342538602</v>
      </c>
      <c r="P684">
        <v>179.09634551495</v>
      </c>
      <c r="Q684">
        <v>0.134017401043906</v>
      </c>
    </row>
    <row r="685" spans="1:17" hidden="1" x14ac:dyDescent="0.3">
      <c r="A685" t="s">
        <v>1507</v>
      </c>
      <c r="B685" t="s">
        <v>1508</v>
      </c>
      <c r="C685" t="str">
        <f>IFERROR(VLOOKUP(Table1[[#This Row],[Ticker]],[1]!Table1[[Symbol]:[Industry]],2,FALSE),"-")</f>
        <v>-</v>
      </c>
      <c r="D685" t="s">
        <v>1509</v>
      </c>
      <c r="E685">
        <v>6520.2995246099999</v>
      </c>
      <c r="F685">
        <v>511.1</v>
      </c>
      <c r="G685">
        <v>-18.763570397111199</v>
      </c>
      <c r="H685">
        <v>6.6750441967000702</v>
      </c>
      <c r="I685">
        <v>-26.492218611001501</v>
      </c>
      <c r="J685">
        <v>0.82751301906220798</v>
      </c>
      <c r="K685">
        <v>530.96487836548704</v>
      </c>
      <c r="L685">
        <v>538.91053974950103</v>
      </c>
      <c r="M685">
        <v>47.537331335076999</v>
      </c>
      <c r="N685">
        <v>1.51570843533063</v>
      </c>
      <c r="O685">
        <v>29.5245548816278</v>
      </c>
      <c r="P685">
        <v>18.584686774942</v>
      </c>
      <c r="Q685">
        <v>5.9545381110731002E-2</v>
      </c>
    </row>
    <row r="686" spans="1:17" x14ac:dyDescent="0.3">
      <c r="A686" t="s">
        <v>1510</v>
      </c>
      <c r="B686" t="s">
        <v>1511</v>
      </c>
      <c r="C686" t="str">
        <f>IFERROR(VLOOKUP(Table1[[#This Row],[Ticker]],[1]!Table1[[Symbol]:[Industry]],2,FALSE),"-")</f>
        <v>-</v>
      </c>
      <c r="D686" t="s">
        <v>264</v>
      </c>
      <c r="E686">
        <v>6517.1824211100002</v>
      </c>
      <c r="F686">
        <v>2874.45</v>
      </c>
      <c r="G686">
        <v>6.60187326156578</v>
      </c>
      <c r="H686">
        <v>-6.4236113649802604</v>
      </c>
      <c r="I686">
        <v>17.507316496539801</v>
      </c>
      <c r="J686">
        <v>-4.3800420313683404</v>
      </c>
      <c r="K686">
        <v>3144.9140760590299</v>
      </c>
      <c r="L686">
        <v>2776.2664348108401</v>
      </c>
      <c r="M686">
        <v>23.7999565051852</v>
      </c>
      <c r="N686">
        <v>0.27749397542978999</v>
      </c>
      <c r="O686">
        <v>36.826175442258503</v>
      </c>
      <c r="P686">
        <v>87.566068515497506</v>
      </c>
      <c r="Q686">
        <v>0.12342120611144999</v>
      </c>
    </row>
    <row r="687" spans="1:17" hidden="1" x14ac:dyDescent="0.3">
      <c r="A687" t="s">
        <v>1512</v>
      </c>
      <c r="B687" t="s">
        <v>1513</v>
      </c>
      <c r="C687" t="str">
        <f>IFERROR(VLOOKUP(Table1[[#This Row],[Ticker]],[1]!Table1[[Symbol]:[Industry]],2,FALSE),"-")</f>
        <v>-</v>
      </c>
      <c r="D687" t="s">
        <v>1514</v>
      </c>
      <c r="E687">
        <v>6502.8915120000001</v>
      </c>
      <c r="F687">
        <v>642.20000000000005</v>
      </c>
      <c r="G687">
        <v>4047.0992145141199</v>
      </c>
      <c r="H687">
        <v>4.0868848267540798</v>
      </c>
      <c r="I687">
        <v>295.59260755477101</v>
      </c>
      <c r="J687">
        <v>-18.518042087892599</v>
      </c>
      <c r="K687">
        <v>617.069783378907</v>
      </c>
      <c r="L687">
        <v>310.316980029543</v>
      </c>
      <c r="M687">
        <v>24.333117457273399</v>
      </c>
      <c r="N687">
        <v>1.17703792230316</v>
      </c>
      <c r="O687">
        <v>66.552475864216703</v>
      </c>
      <c r="P687">
        <v>4075.5526657997402</v>
      </c>
    </row>
    <row r="688" spans="1:17" hidden="1" x14ac:dyDescent="0.3">
      <c r="A688" t="s">
        <v>1515</v>
      </c>
      <c r="B688" t="s">
        <v>1516</v>
      </c>
      <c r="C688" t="str">
        <f>IFERROR(VLOOKUP(Table1[[#This Row],[Ticker]],[1]!Table1[[Symbol]:[Industry]],2,FALSE),"-")</f>
        <v>-</v>
      </c>
      <c r="D688" t="s">
        <v>1314</v>
      </c>
      <c r="E688">
        <v>6496.9056107910001</v>
      </c>
      <c r="F688">
        <v>1201.5</v>
      </c>
      <c r="G688">
        <v>-18.059008219381901</v>
      </c>
      <c r="H688">
        <v>7.2392294186163104</v>
      </c>
      <c r="I688">
        <v>-2.0079385307011299</v>
      </c>
      <c r="J688">
        <v>0.229786334914726</v>
      </c>
      <c r="K688">
        <v>1189.3231368268</v>
      </c>
      <c r="L688">
        <v>1154.8037576227</v>
      </c>
      <c r="M688">
        <v>63.340787818078198</v>
      </c>
      <c r="N688">
        <v>1.1394364393334</v>
      </c>
      <c r="O688">
        <v>10.310445276737401</v>
      </c>
      <c r="P688">
        <v>13.220882020354299</v>
      </c>
    </row>
    <row r="689" spans="1:17" hidden="1" x14ac:dyDescent="0.3">
      <c r="A689" t="s">
        <v>1517</v>
      </c>
      <c r="B689" t="s">
        <v>1518</v>
      </c>
      <c r="C689" t="str">
        <f>IFERROR(VLOOKUP(Table1[[#This Row],[Ticker]],[1]!Table1[[Symbol]:[Industry]],2,FALSE),"-")</f>
        <v>-</v>
      </c>
      <c r="D689" t="s">
        <v>264</v>
      </c>
      <c r="E689">
        <v>6485.8885152000003</v>
      </c>
      <c r="F689">
        <v>2951.05</v>
      </c>
      <c r="G689">
        <v>-11.884878051300401</v>
      </c>
      <c r="H689">
        <v>-1.6100774031964999</v>
      </c>
      <c r="I689">
        <v>9.8476209604323497</v>
      </c>
      <c r="J689">
        <v>-7.8231158310623901</v>
      </c>
      <c r="K689">
        <v>3121.92011938929</v>
      </c>
      <c r="L689">
        <v>2972.34400990215</v>
      </c>
      <c r="M689">
        <v>40.806710409662898</v>
      </c>
      <c r="N689">
        <v>0.66859577846947504</v>
      </c>
      <c r="O689">
        <v>31.817488690466099</v>
      </c>
      <c r="P689">
        <v>40.593139590281098</v>
      </c>
      <c r="Q689">
        <v>8.1772378523676997E-2</v>
      </c>
    </row>
    <row r="690" spans="1:17" x14ac:dyDescent="0.3">
      <c r="A690" t="s">
        <v>1519</v>
      </c>
      <c r="B690" t="s">
        <v>1520</v>
      </c>
      <c r="C690" t="str">
        <f>IFERROR(VLOOKUP(Table1[[#This Row],[Ticker]],[1]!Table1[[Symbol]:[Industry]],2,FALSE),"-")</f>
        <v>-</v>
      </c>
      <c r="D690" t="s">
        <v>48</v>
      </c>
      <c r="E690">
        <v>6474.6002768879998</v>
      </c>
      <c r="F690">
        <v>230.64</v>
      </c>
      <c r="G690">
        <v>47.272263000095599</v>
      </c>
      <c r="H690">
        <v>5.5546804518530699</v>
      </c>
      <c r="I690">
        <v>23.816741377852502</v>
      </c>
      <c r="J690">
        <v>-3.36866337554796</v>
      </c>
      <c r="K690">
        <v>238.35343006945399</v>
      </c>
      <c r="L690">
        <v>206.73686592758099</v>
      </c>
      <c r="M690">
        <v>44.738728036539598</v>
      </c>
      <c r="N690">
        <v>0.73797227528787801</v>
      </c>
      <c r="O690">
        <v>23.456468955948601</v>
      </c>
      <c r="P690">
        <v>81.892744479495207</v>
      </c>
      <c r="Q690">
        <v>8.2918801258584002E-2</v>
      </c>
    </row>
    <row r="691" spans="1:17" hidden="1" x14ac:dyDescent="0.3">
      <c r="A691" t="s">
        <v>1521</v>
      </c>
      <c r="B691" t="s">
        <v>1522</v>
      </c>
      <c r="C691" t="str">
        <f>IFERROR(VLOOKUP(Table1[[#This Row],[Ticker]],[1]!Table1[[Symbol]:[Industry]],2,FALSE),"-")</f>
        <v>-</v>
      </c>
      <c r="D691" t="s">
        <v>998</v>
      </c>
      <c r="E691">
        <v>6435.3539852000004</v>
      </c>
      <c r="F691">
        <v>682.15</v>
      </c>
      <c r="G691">
        <v>140.85172044750399</v>
      </c>
      <c r="H691">
        <v>-2.6098978397542099</v>
      </c>
      <c r="I691">
        <v>-0.712221783742782</v>
      </c>
      <c r="J691">
        <v>-4.7660824091834701</v>
      </c>
      <c r="K691">
        <v>729.33819071738401</v>
      </c>
      <c r="L691">
        <v>613.80383459756695</v>
      </c>
      <c r="M691">
        <v>44.590871253761399</v>
      </c>
      <c r="N691">
        <v>0.79119145711004601</v>
      </c>
      <c r="O691">
        <v>33.504361210877299</v>
      </c>
      <c r="P691">
        <v>224.833333333333</v>
      </c>
      <c r="Q691">
        <v>0.22681475837336401</v>
      </c>
    </row>
    <row r="692" spans="1:17" hidden="1" x14ac:dyDescent="0.3">
      <c r="A692" t="s">
        <v>1523</v>
      </c>
      <c r="B692" t="s">
        <v>1524</v>
      </c>
      <c r="C692" t="str">
        <f>IFERROR(VLOOKUP(Table1[[#This Row],[Ticker]],[1]!Table1[[Symbol]:[Industry]],2,FALSE),"-")</f>
        <v>-</v>
      </c>
      <c r="D692" t="s">
        <v>422</v>
      </c>
      <c r="E692">
        <v>6407.9106573749996</v>
      </c>
      <c r="F692">
        <v>710.25</v>
      </c>
      <c r="G692">
        <v>43.145968864175998</v>
      </c>
      <c r="H692">
        <v>23.115855816071502</v>
      </c>
      <c r="I692">
        <v>81.145290182512298</v>
      </c>
      <c r="J692">
        <v>9.8027818493526198</v>
      </c>
      <c r="K692">
        <v>574.44153411707896</v>
      </c>
      <c r="L692">
        <v>496.76020681504298</v>
      </c>
      <c r="M692">
        <v>87.095457991961396</v>
      </c>
      <c r="N692">
        <v>2.0830165982245301</v>
      </c>
      <c r="O692">
        <v>0.95036958817318296</v>
      </c>
      <c r="P692">
        <v>123.313944348372</v>
      </c>
      <c r="Q692">
        <v>7.7692133745991002E-2</v>
      </c>
    </row>
    <row r="693" spans="1:17" x14ac:dyDescent="0.3">
      <c r="A693" t="s">
        <v>1525</v>
      </c>
      <c r="B693" t="s">
        <v>1526</v>
      </c>
      <c r="C693" t="str">
        <f>IFERROR(VLOOKUP(Table1[[#This Row],[Ticker]],[1]!Table1[[Symbol]:[Industry]],2,FALSE),"-")</f>
        <v>-</v>
      </c>
      <c r="D693" t="s">
        <v>371</v>
      </c>
      <c r="E693">
        <v>6392.89468356</v>
      </c>
      <c r="F693">
        <v>279.3</v>
      </c>
      <c r="G693">
        <v>-52.864817997391299</v>
      </c>
      <c r="H693">
        <v>-4.14654121755279</v>
      </c>
      <c r="I693">
        <v>-14.012494375911499</v>
      </c>
      <c r="J693">
        <v>-4.06479286870203</v>
      </c>
      <c r="K693">
        <v>291.936808614808</v>
      </c>
      <c r="L693">
        <v>308.82572378696699</v>
      </c>
      <c r="M693">
        <v>46.099125780509603</v>
      </c>
      <c r="N693">
        <v>0.54653138204145901</v>
      </c>
      <c r="O693">
        <v>40.529896168993901</v>
      </c>
      <c r="P693">
        <v>8.1929110981987296</v>
      </c>
      <c r="Q693">
        <v>-1.8799545301825999E-2</v>
      </c>
    </row>
    <row r="694" spans="1:17" x14ac:dyDescent="0.3">
      <c r="A694" t="s">
        <v>1527</v>
      </c>
      <c r="B694" t="s">
        <v>1528</v>
      </c>
      <c r="C694" t="str">
        <f>IFERROR(VLOOKUP(Table1[[#This Row],[Ticker]],[1]!Table1[[Symbol]:[Industry]],2,FALSE),"-")</f>
        <v>-</v>
      </c>
      <c r="D694" t="s">
        <v>539</v>
      </c>
      <c r="E694">
        <v>6353.4640907249996</v>
      </c>
      <c r="F694">
        <v>291.14999999999998</v>
      </c>
      <c r="G694">
        <v>-30.6667917840401</v>
      </c>
      <c r="H694">
        <v>-6.0038322598477896</v>
      </c>
      <c r="I694">
        <v>-22.324731641684998</v>
      </c>
      <c r="J694">
        <v>-6.2663144326828499</v>
      </c>
      <c r="K694">
        <v>305.14109918809697</v>
      </c>
      <c r="L694">
        <v>310.97405455909899</v>
      </c>
      <c r="M694">
        <v>36.415310667517602</v>
      </c>
      <c r="N694">
        <v>1.00087567835877</v>
      </c>
      <c r="O694">
        <v>39.199725227545898</v>
      </c>
      <c r="P694">
        <v>8.0133555926544098</v>
      </c>
      <c r="Q694">
        <v>4.8931194512937003E-2</v>
      </c>
    </row>
    <row r="695" spans="1:17" hidden="1" x14ac:dyDescent="0.3">
      <c r="A695" t="s">
        <v>1529</v>
      </c>
      <c r="B695" t="s">
        <v>1530</v>
      </c>
      <c r="C695" t="str">
        <f>IFERROR(VLOOKUP(Table1[[#This Row],[Ticker]],[1]!Table1[[Symbol]:[Industry]],2,FALSE),"-")</f>
        <v>-</v>
      </c>
      <c r="D695" t="s">
        <v>48</v>
      </c>
      <c r="E695">
        <v>6347.84</v>
      </c>
      <c r="F695">
        <v>90</v>
      </c>
      <c r="G695">
        <v>-31.679257737231499</v>
      </c>
      <c r="H695">
        <v>8.8127145525838007</v>
      </c>
      <c r="I695">
        <v>-10.226811459793799</v>
      </c>
      <c r="J695">
        <v>2.14530015813926E-2</v>
      </c>
      <c r="K695">
        <v>89.864950158645001</v>
      </c>
      <c r="L695">
        <v>91.394272038382994</v>
      </c>
      <c r="M695">
        <v>53.081674366169402</v>
      </c>
      <c r="N695">
        <v>1.5371900826446201</v>
      </c>
      <c r="O695">
        <v>9.44444444444445</v>
      </c>
      <c r="P695">
        <v>5.8823529411764701</v>
      </c>
    </row>
    <row r="696" spans="1:17" x14ac:dyDescent="0.3">
      <c r="A696" t="s">
        <v>1531</v>
      </c>
      <c r="B696" t="s">
        <v>1532</v>
      </c>
      <c r="C696" t="str">
        <f>IFERROR(VLOOKUP(Table1[[#This Row],[Ticker]],[1]!Table1[[Symbol]:[Industry]],2,FALSE),"-")</f>
        <v>-</v>
      </c>
      <c r="D696" t="s">
        <v>48</v>
      </c>
      <c r="E696">
        <v>6334.8304364639998</v>
      </c>
      <c r="F696">
        <v>37.71</v>
      </c>
      <c r="G696">
        <v>22.3434732223268</v>
      </c>
      <c r="H696">
        <v>-4.3377852543577102</v>
      </c>
      <c r="I696">
        <v>-8.4227795259588802</v>
      </c>
      <c r="J696">
        <v>-5.4353680247014502</v>
      </c>
      <c r="K696">
        <v>42.6164429896711</v>
      </c>
      <c r="L696">
        <v>40.482388670606099</v>
      </c>
      <c r="M696">
        <v>37.435150464885503</v>
      </c>
      <c r="N696">
        <v>0.79502280028515604</v>
      </c>
      <c r="O696">
        <v>52.479448422169099</v>
      </c>
      <c r="P696">
        <v>57.761441101685897</v>
      </c>
      <c r="Q696">
        <v>0.12705595050070001</v>
      </c>
    </row>
    <row r="697" spans="1:17" x14ac:dyDescent="0.3">
      <c r="A697" t="s">
        <v>1533</v>
      </c>
      <c r="B697" t="s">
        <v>1534</v>
      </c>
      <c r="C697" t="str">
        <f>IFERROR(VLOOKUP(Table1[[#This Row],[Ticker]],[1]!Table1[[Symbol]:[Industry]],2,FALSE),"-")</f>
        <v>-</v>
      </c>
      <c r="D697" t="s">
        <v>24</v>
      </c>
      <c r="E697">
        <v>6334.0151752350002</v>
      </c>
      <c r="F697">
        <v>24.21</v>
      </c>
      <c r="G697">
        <v>-19.771514302897501</v>
      </c>
      <c r="H697">
        <v>2.5560838593333801</v>
      </c>
      <c r="I697">
        <v>-30.0818839235619</v>
      </c>
      <c r="J697">
        <v>-3.6134419903410699</v>
      </c>
      <c r="K697">
        <v>24.710025184243701</v>
      </c>
      <c r="L697">
        <v>25.564608812709299</v>
      </c>
      <c r="M697">
        <v>52.496689215106102</v>
      </c>
      <c r="N697">
        <v>1.4868473004482701</v>
      </c>
      <c r="O697">
        <v>52.340871819022802</v>
      </c>
      <c r="P697">
        <v>14.0925096030729</v>
      </c>
      <c r="Q697">
        <v>0.11057111104690601</v>
      </c>
    </row>
    <row r="698" spans="1:17" hidden="1" x14ac:dyDescent="0.3">
      <c r="A698" t="s">
        <v>1535</v>
      </c>
      <c r="B698" t="s">
        <v>1536</v>
      </c>
      <c r="C698" t="str">
        <f>IFERROR(VLOOKUP(Table1[[#This Row],[Ticker]],[1]!Table1[[Symbol]:[Industry]],2,FALSE),"-")</f>
        <v>-</v>
      </c>
      <c r="D698" t="s">
        <v>586</v>
      </c>
      <c r="E698">
        <v>6298.4765064100002</v>
      </c>
      <c r="F698">
        <v>3148.85</v>
      </c>
      <c r="G698">
        <v>127.618274983517</v>
      </c>
      <c r="H698">
        <v>29.360253038253902</v>
      </c>
      <c r="I698">
        <v>69.112544518390607</v>
      </c>
      <c r="J698">
        <v>-1.7808652885452601</v>
      </c>
      <c r="K698">
        <v>2454.1195112942701</v>
      </c>
      <c r="L698">
        <v>1914.92730921523</v>
      </c>
      <c r="M698">
        <v>86.788556404665499</v>
      </c>
      <c r="N698">
        <v>1.7461911011101801</v>
      </c>
      <c r="O698">
        <v>2.8296044587706501</v>
      </c>
      <c r="P698">
        <v>196.88626988803699</v>
      </c>
      <c r="Q698">
        <v>0.21563527696465201</v>
      </c>
    </row>
    <row r="699" spans="1:17" hidden="1" x14ac:dyDescent="0.3">
      <c r="A699" t="s">
        <v>1537</v>
      </c>
      <c r="B699" t="s">
        <v>1538</v>
      </c>
      <c r="C699" t="str">
        <f>IFERROR(VLOOKUP(Table1[[#This Row],[Ticker]],[1]!Table1[[Symbol]:[Industry]],2,FALSE),"-")</f>
        <v>-</v>
      </c>
      <c r="D699" t="s">
        <v>117</v>
      </c>
      <c r="E699">
        <v>6289.6353716000003</v>
      </c>
      <c r="F699">
        <v>401.75</v>
      </c>
      <c r="G699">
        <v>-13.7824080431468</v>
      </c>
      <c r="H699">
        <v>-5.1305438010753397</v>
      </c>
      <c r="I699">
        <v>6.6181448261562501</v>
      </c>
      <c r="J699">
        <v>-6.7601829807071203</v>
      </c>
      <c r="K699">
        <v>405.75381538768403</v>
      </c>
      <c r="M699">
        <v>38.071016318504</v>
      </c>
      <c r="N699">
        <v>0.32193098782790902</v>
      </c>
      <c r="O699">
        <v>16.652146857498401</v>
      </c>
      <c r="P699">
        <v>23.577360812057801</v>
      </c>
    </row>
    <row r="700" spans="1:17" hidden="1" x14ac:dyDescent="0.3">
      <c r="A700" t="s">
        <v>1539</v>
      </c>
      <c r="B700" t="s">
        <v>1540</v>
      </c>
      <c r="C700" t="str">
        <f>IFERROR(VLOOKUP(Table1[[#This Row],[Ticker]],[1]!Table1[[Symbol]:[Industry]],2,FALSE),"-")</f>
        <v>-</v>
      </c>
      <c r="D700" t="s">
        <v>1040</v>
      </c>
      <c r="E700">
        <v>6266.1528877000001</v>
      </c>
      <c r="F700">
        <v>113</v>
      </c>
      <c r="G700">
        <v>-30.192581720401201</v>
      </c>
      <c r="I700">
        <v>-9.7920288510981592</v>
      </c>
      <c r="M700">
        <v>50</v>
      </c>
      <c r="N700">
        <v>0.2</v>
      </c>
      <c r="O700">
        <v>1.76991150442478</v>
      </c>
      <c r="P700">
        <v>0</v>
      </c>
    </row>
    <row r="701" spans="1:17" x14ac:dyDescent="0.3">
      <c r="A701" t="s">
        <v>1541</v>
      </c>
      <c r="B701" t="s">
        <v>1542</v>
      </c>
      <c r="C701" t="str">
        <f>IFERROR(VLOOKUP(Table1[[#This Row],[Ticker]],[1]!Table1[[Symbol]:[Industry]],2,FALSE),"-")</f>
        <v>-</v>
      </c>
      <c r="D701" t="s">
        <v>249</v>
      </c>
      <c r="E701">
        <v>6264.0397810199902</v>
      </c>
      <c r="F701">
        <v>449.4</v>
      </c>
      <c r="G701">
        <v>-3.5680823819087801</v>
      </c>
      <c r="H701">
        <v>8.8892158913572299</v>
      </c>
      <c r="I701">
        <v>15.4765133483903</v>
      </c>
      <c r="J701">
        <v>2.5144305296712801</v>
      </c>
      <c r="K701">
        <v>416.577389998483</v>
      </c>
      <c r="L701">
        <v>381.016069985049</v>
      </c>
      <c r="M701">
        <v>64.321449036695995</v>
      </c>
      <c r="N701">
        <v>0.50621701236120997</v>
      </c>
      <c r="O701">
        <v>2.7369826435247102</v>
      </c>
      <c r="P701">
        <v>43.121019108280201</v>
      </c>
      <c r="Q701">
        <v>7.2164344545549E-2</v>
      </c>
    </row>
    <row r="702" spans="1:17" x14ac:dyDescent="0.3">
      <c r="A702" t="s">
        <v>1543</v>
      </c>
      <c r="B702" t="s">
        <v>1544</v>
      </c>
      <c r="C702" t="str">
        <f>IFERROR(VLOOKUP(Table1[[#This Row],[Ticker]],[1]!Table1[[Symbol]:[Industry]],2,FALSE),"-")</f>
        <v>-</v>
      </c>
      <c r="D702" t="s">
        <v>422</v>
      </c>
      <c r="E702">
        <v>6221.0597911000004</v>
      </c>
      <c r="F702">
        <v>319.89999999999998</v>
      </c>
      <c r="G702">
        <v>19.614125664161399</v>
      </c>
      <c r="H702">
        <v>5.7466997131135802</v>
      </c>
      <c r="I702">
        <v>11.290507664639399</v>
      </c>
      <c r="J702">
        <v>-5.1134849998774001</v>
      </c>
      <c r="K702">
        <v>329.96079302974198</v>
      </c>
      <c r="L702">
        <v>301.50447727658599</v>
      </c>
      <c r="M702">
        <v>40.530762467038002</v>
      </c>
      <c r="N702">
        <v>3.17090880321437</v>
      </c>
      <c r="O702">
        <v>18.380743982494501</v>
      </c>
      <c r="P702">
        <v>50.896226415094297</v>
      </c>
      <c r="Q702">
        <v>3.1667474122759999E-3</v>
      </c>
    </row>
    <row r="703" spans="1:17" x14ac:dyDescent="0.3">
      <c r="A703" t="s">
        <v>1545</v>
      </c>
      <c r="B703" t="s">
        <v>1546</v>
      </c>
      <c r="C703" t="str">
        <f>IFERROR(VLOOKUP(Table1[[#This Row],[Ticker]],[1]!Table1[[Symbol]:[Industry]],2,FALSE),"-")</f>
        <v>-</v>
      </c>
      <c r="D703" t="s">
        <v>197</v>
      </c>
      <c r="E703">
        <v>6173.8165411999998</v>
      </c>
      <c r="F703">
        <v>429.8</v>
      </c>
      <c r="G703">
        <v>0.28700101331798999</v>
      </c>
      <c r="H703">
        <v>-9.9004785975137608</v>
      </c>
      <c r="I703">
        <v>5.3358365790676299</v>
      </c>
      <c r="J703">
        <v>0.12523528940426801</v>
      </c>
      <c r="K703">
        <v>476.13967569908698</v>
      </c>
      <c r="L703">
        <v>431.58266507400401</v>
      </c>
      <c r="M703">
        <v>38.840859213326901</v>
      </c>
      <c r="N703">
        <v>0.734553305885014</v>
      </c>
      <c r="O703">
        <v>30.188459748720302</v>
      </c>
      <c r="P703">
        <v>58.276560486098298</v>
      </c>
      <c r="Q703">
        <v>0.119680093726956</v>
      </c>
    </row>
    <row r="704" spans="1:17" x14ac:dyDescent="0.3">
      <c r="A704" t="s">
        <v>1547</v>
      </c>
      <c r="B704" t="s">
        <v>1548</v>
      </c>
      <c r="C704" t="str">
        <f>IFERROR(VLOOKUP(Table1[[#This Row],[Ticker]],[1]!Table1[[Symbol]:[Industry]],2,FALSE),"-")</f>
        <v>-</v>
      </c>
      <c r="D704" t="s">
        <v>197</v>
      </c>
      <c r="E704">
        <v>6171.2152247800004</v>
      </c>
      <c r="F704">
        <v>1523.05</v>
      </c>
      <c r="G704">
        <v>45.589515232493497</v>
      </c>
      <c r="H704">
        <v>8.4031157714766405</v>
      </c>
      <c r="I704">
        <v>-9.6328661061378504</v>
      </c>
      <c r="J704">
        <v>-21.1599505906117</v>
      </c>
      <c r="K704">
        <v>1926.44534694239</v>
      </c>
      <c r="L704">
        <v>1624.5793596958499</v>
      </c>
      <c r="M704">
        <v>21.633579528887299</v>
      </c>
      <c r="N704">
        <v>2.9188971202280301</v>
      </c>
      <c r="O704">
        <v>54.945668231509103</v>
      </c>
      <c r="P704">
        <v>79.182352941176404</v>
      </c>
      <c r="Q704">
        <v>1.9784189112604999E-2</v>
      </c>
    </row>
    <row r="705" spans="1:17" hidden="1" x14ac:dyDescent="0.3">
      <c r="A705" t="s">
        <v>1549</v>
      </c>
      <c r="B705" t="s">
        <v>1550</v>
      </c>
      <c r="C705" t="str">
        <f>IFERROR(VLOOKUP(Table1[[#This Row],[Ticker]],[1]!Table1[[Symbol]:[Industry]],2,FALSE),"-")</f>
        <v>-</v>
      </c>
      <c r="D705" t="s">
        <v>220</v>
      </c>
      <c r="E705">
        <v>6167.1942770799997</v>
      </c>
      <c r="F705">
        <v>514</v>
      </c>
      <c r="G705">
        <v>109.771880198966</v>
      </c>
      <c r="H705">
        <v>18.181778324632599</v>
      </c>
      <c r="I705">
        <v>43.346217931254401</v>
      </c>
      <c r="J705">
        <v>-3.56904598571376</v>
      </c>
      <c r="K705">
        <v>479.13215332690697</v>
      </c>
      <c r="L705">
        <v>374.29791910328902</v>
      </c>
      <c r="M705">
        <v>45.484744893661897</v>
      </c>
      <c r="N705">
        <v>0.80218891842948703</v>
      </c>
      <c r="O705">
        <v>20.408560311283999</v>
      </c>
      <c r="P705">
        <v>148.170115369672</v>
      </c>
      <c r="Q705">
        <v>0.18398263031641901</v>
      </c>
    </row>
    <row r="706" spans="1:17" x14ac:dyDescent="0.3">
      <c r="A706" t="s">
        <v>1551</v>
      </c>
      <c r="B706" t="s">
        <v>1552</v>
      </c>
      <c r="C706" t="str">
        <f>IFERROR(VLOOKUP(Table1[[#This Row],[Ticker]],[1]!Table1[[Symbol]:[Industry]],2,FALSE),"-")</f>
        <v>-</v>
      </c>
      <c r="D706" t="s">
        <v>149</v>
      </c>
      <c r="E706">
        <v>6144.7520000000004</v>
      </c>
      <c r="F706">
        <v>328</v>
      </c>
      <c r="G706">
        <v>-45.989592077573398</v>
      </c>
      <c r="H706">
        <v>-10.135224204378201</v>
      </c>
      <c r="I706">
        <v>-32.1357591963178</v>
      </c>
      <c r="J706">
        <v>-9.9494651537987497</v>
      </c>
      <c r="K706">
        <v>385.07861158328001</v>
      </c>
      <c r="L706">
        <v>408.79224721651298</v>
      </c>
      <c r="M706">
        <v>25.564466356424699</v>
      </c>
      <c r="N706">
        <v>0.66809401859803397</v>
      </c>
      <c r="O706">
        <v>66.920731707317003</v>
      </c>
      <c r="P706">
        <v>4.9264235444657496</v>
      </c>
      <c r="Q706">
        <v>5.1351314956326999E-2</v>
      </c>
    </row>
    <row r="707" spans="1:17" x14ac:dyDescent="0.3">
      <c r="A707" t="s">
        <v>1553</v>
      </c>
      <c r="B707" t="s">
        <v>1554</v>
      </c>
      <c r="C707" t="str">
        <f>IFERROR(VLOOKUP(Table1[[#This Row],[Ticker]],[1]!Table1[[Symbol]:[Industry]],2,FALSE),"-")</f>
        <v>-</v>
      </c>
      <c r="D707" t="s">
        <v>264</v>
      </c>
      <c r="E707">
        <v>6117.7790419200001</v>
      </c>
      <c r="F707">
        <v>1360.8</v>
      </c>
      <c r="G707">
        <v>-50.448292214251502</v>
      </c>
      <c r="H707">
        <v>1.65673783914064</v>
      </c>
      <c r="I707">
        <v>-13.1575009267758</v>
      </c>
      <c r="J707">
        <v>-4.4007458041790599</v>
      </c>
      <c r="K707">
        <v>1402.2883331543401</v>
      </c>
      <c r="L707">
        <v>1415.04550439681</v>
      </c>
      <c r="M707">
        <v>29.416271757290701</v>
      </c>
      <c r="N707">
        <v>0.47652856253512998</v>
      </c>
      <c r="O707">
        <v>32.642563198118701</v>
      </c>
      <c r="P707">
        <v>19.044703000612301</v>
      </c>
      <c r="Q707">
        <v>-5.6179342627205003E-2</v>
      </c>
    </row>
    <row r="708" spans="1:17" x14ac:dyDescent="0.3">
      <c r="A708" t="s">
        <v>1555</v>
      </c>
      <c r="B708" t="s">
        <v>1556</v>
      </c>
      <c r="C708" t="str">
        <f>IFERROR(VLOOKUP(Table1[[#This Row],[Ticker]],[1]!Table1[[Symbol]:[Industry]],2,FALSE),"-")</f>
        <v>-</v>
      </c>
      <c r="D708" t="s">
        <v>285</v>
      </c>
      <c r="E708">
        <v>6042.0232512000002</v>
      </c>
      <c r="F708">
        <v>822.75</v>
      </c>
      <c r="G708">
        <v>-12.979767075092299</v>
      </c>
      <c r="H708">
        <v>7.7594994749784796</v>
      </c>
      <c r="I708">
        <v>-4.9384730497282598</v>
      </c>
      <c r="J708">
        <v>0.63361131420639405</v>
      </c>
      <c r="K708">
        <v>815.48086273583601</v>
      </c>
      <c r="L708">
        <v>782.45435150755202</v>
      </c>
      <c r="M708">
        <v>43.951127310828703</v>
      </c>
      <c r="N708">
        <v>0.91740593150874195</v>
      </c>
      <c r="O708">
        <v>9.3892433910665396</v>
      </c>
      <c r="P708">
        <v>27.558139534883701</v>
      </c>
      <c r="Q708">
        <v>-2.5545828832259998E-3</v>
      </c>
    </row>
    <row r="709" spans="1:17" x14ac:dyDescent="0.3">
      <c r="A709" t="s">
        <v>1557</v>
      </c>
      <c r="B709" t="s">
        <v>1558</v>
      </c>
      <c r="C709" t="str">
        <f>IFERROR(VLOOKUP(Table1[[#This Row],[Ticker]],[1]!Table1[[Symbol]:[Industry]],2,FALSE),"-")</f>
        <v>-</v>
      </c>
      <c r="D709" t="s">
        <v>162</v>
      </c>
      <c r="E709">
        <v>6023.1125242790004</v>
      </c>
      <c r="F709">
        <v>164.11</v>
      </c>
      <c r="G709">
        <v>133.07642919246899</v>
      </c>
      <c r="H709">
        <v>-13.163566215701501</v>
      </c>
      <c r="I709">
        <v>2.8697105732079402</v>
      </c>
      <c r="J709">
        <v>-6.0180950210174702</v>
      </c>
      <c r="K709">
        <v>187.13718349351601</v>
      </c>
      <c r="L709">
        <v>157.10321848514201</v>
      </c>
      <c r="M709">
        <v>30.3363866147346</v>
      </c>
      <c r="N709">
        <v>0.373866957225374</v>
      </c>
      <c r="O709">
        <v>36.889890926817301</v>
      </c>
      <c r="P709">
        <v>164.26731078904899</v>
      </c>
    </row>
    <row r="710" spans="1:17" hidden="1" x14ac:dyDescent="0.3">
      <c r="A710" t="s">
        <v>1559</v>
      </c>
      <c r="B710" t="s">
        <v>1560</v>
      </c>
      <c r="C710" t="str">
        <f>IFERROR(VLOOKUP(Table1[[#This Row],[Ticker]],[1]!Table1[[Symbol]:[Industry]],2,FALSE),"-")</f>
        <v>-</v>
      </c>
      <c r="D710" t="s">
        <v>88</v>
      </c>
      <c r="E710">
        <v>6008.35374108</v>
      </c>
      <c r="F710">
        <v>2189.6999999999998</v>
      </c>
      <c r="G710">
        <v>26.093607330325099</v>
      </c>
      <c r="H710">
        <v>-0.20550562787079699</v>
      </c>
      <c r="I710">
        <v>58.889502376578797</v>
      </c>
      <c r="J710">
        <v>-4.1557676226404796</v>
      </c>
      <c r="K710">
        <v>2216.0579367213199</v>
      </c>
      <c r="L710">
        <v>1746.3060215728799</v>
      </c>
      <c r="M710">
        <v>37.056062570682599</v>
      </c>
      <c r="N710">
        <v>0.36834955373093597</v>
      </c>
      <c r="O710">
        <v>21.021144449011199</v>
      </c>
      <c r="P710">
        <v>92.078947368420998</v>
      </c>
      <c r="Q710">
        <v>0.119112905301811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Row],[Ticker]],[1]!Table1[[Symbol]:[Industry]],2,FALSE),"-")</f>
        <v>-</v>
      </c>
      <c r="D711" t="s">
        <v>454</v>
      </c>
      <c r="E711">
        <v>5985.3161087500002</v>
      </c>
      <c r="F711">
        <v>837.5</v>
      </c>
      <c r="G711">
        <v>-30.7744216611726</v>
      </c>
      <c r="H711">
        <v>-7.8774093385993602</v>
      </c>
      <c r="I711">
        <v>-6.0431542019428397</v>
      </c>
      <c r="J711">
        <v>-6.09062029860298</v>
      </c>
      <c r="K711">
        <v>911.48398733129295</v>
      </c>
      <c r="L711">
        <v>868.050097556948</v>
      </c>
      <c r="M711">
        <v>20.730623073287099</v>
      </c>
      <c r="N711">
        <v>0.25352576204310801</v>
      </c>
      <c r="O711">
        <v>34.686567164179102</v>
      </c>
      <c r="P711">
        <v>21.960099024319099</v>
      </c>
      <c r="Q711">
        <v>0.13087957611602899</v>
      </c>
    </row>
    <row r="712" spans="1:17" hidden="1" x14ac:dyDescent="0.3">
      <c r="A712" t="s">
        <v>1563</v>
      </c>
      <c r="B712" t="s">
        <v>1564</v>
      </c>
      <c r="C712" t="str">
        <f>IFERROR(VLOOKUP(Table1[[#This Row],[Ticker]],[1]!Table1[[Symbol]:[Industry]],2,FALSE),"-")</f>
        <v>-</v>
      </c>
      <c r="D712" t="s">
        <v>249</v>
      </c>
      <c r="E712">
        <v>5977.8671532199996</v>
      </c>
      <c r="F712">
        <v>5463.1</v>
      </c>
      <c r="G712">
        <v>82.623745221606399</v>
      </c>
      <c r="H712">
        <v>-2.8915043725640799</v>
      </c>
      <c r="I712">
        <v>23.151770395827199</v>
      </c>
      <c r="J712">
        <v>-5.8431091646678297</v>
      </c>
      <c r="K712">
        <v>5288.3572301956901</v>
      </c>
      <c r="L712">
        <v>4465.2890704637803</v>
      </c>
      <c r="M712">
        <v>57.131418305028099</v>
      </c>
      <c r="N712">
        <v>0.883204976104776</v>
      </c>
      <c r="O712">
        <v>5.6176895901594204</v>
      </c>
      <c r="P712">
        <v>117.65338645418301</v>
      </c>
      <c r="Q712">
        <v>0.156691948801881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Row],[Ticker]],[1]!Table1[[Symbol]:[Industry]],2,FALSE),"-")</f>
        <v>-</v>
      </c>
      <c r="D713" t="s">
        <v>197</v>
      </c>
      <c r="E713">
        <v>5955.331901175</v>
      </c>
      <c r="F713">
        <v>2074.75</v>
      </c>
      <c r="G713">
        <v>95.468625234806495</v>
      </c>
      <c r="H713">
        <v>-9.5451473506873903</v>
      </c>
      <c r="I713">
        <v>24.463947622071</v>
      </c>
      <c r="J713">
        <v>-5.1565784557215402</v>
      </c>
      <c r="K713">
        <v>2288.2754465491298</v>
      </c>
      <c r="L713">
        <v>1964.3662025552801</v>
      </c>
      <c r="M713">
        <v>38.894965962606598</v>
      </c>
      <c r="N713">
        <v>0.52929656285520599</v>
      </c>
      <c r="O713">
        <v>42.287022532835202</v>
      </c>
      <c r="P713">
        <v>130.47656076427401</v>
      </c>
      <c r="Q713">
        <v>0.13796301036527001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Row],[Ticker]],[1]!Table1[[Symbol]:[Industry]],2,FALSE),"-")</f>
        <v>-</v>
      </c>
      <c r="D714" t="s">
        <v>454</v>
      </c>
      <c r="E714">
        <v>5938.8278806400003</v>
      </c>
      <c r="F714">
        <v>1099.5999999999999</v>
      </c>
      <c r="G714">
        <v>-40.457292514811897</v>
      </c>
      <c r="H714">
        <v>-9.4573769987977805</v>
      </c>
      <c r="I714">
        <v>-10.458152698733199</v>
      </c>
      <c r="J714">
        <v>-4.7667300613620496</v>
      </c>
      <c r="K714">
        <v>1217.91232960862</v>
      </c>
      <c r="L714">
        <v>1162.38360858392</v>
      </c>
      <c r="M714">
        <v>10.384060421729799</v>
      </c>
      <c r="N714">
        <v>1.21784898504706</v>
      </c>
      <c r="O714">
        <v>28.028373954165101</v>
      </c>
      <c r="P714">
        <v>17.818493517625601</v>
      </c>
      <c r="Q714">
        <v>-5.3089341072438997E-2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Row],[Ticker]],[1]!Table1[[Symbol]:[Industry]],2,FALSE),"-")</f>
        <v>-</v>
      </c>
      <c r="D715" t="s">
        <v>162</v>
      </c>
      <c r="E715">
        <v>5914.1617248699904</v>
      </c>
      <c r="F715">
        <v>378.7</v>
      </c>
      <c r="G715">
        <v>27.230001951791401</v>
      </c>
      <c r="H715">
        <v>-1.0851794070145999</v>
      </c>
      <c r="I715">
        <v>0.70643529993946896</v>
      </c>
      <c r="J715">
        <v>-7.8159925717132301</v>
      </c>
      <c r="K715">
        <v>399.97704486515102</v>
      </c>
      <c r="L715">
        <v>355.45544896745201</v>
      </c>
      <c r="M715">
        <v>30.6088274729562</v>
      </c>
      <c r="N715">
        <v>1.0479052902111201</v>
      </c>
      <c r="O715">
        <v>19.091629257987801</v>
      </c>
      <c r="P715">
        <v>58.617801047120402</v>
      </c>
      <c r="Q715">
        <v>0.17837383991936401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Row],[Ticker]],[1]!Table1[[Symbol]:[Industry]],2,FALSE),"-")</f>
        <v>-</v>
      </c>
      <c r="D716" t="s">
        <v>48</v>
      </c>
      <c r="E716">
        <v>5895.9635205449904</v>
      </c>
      <c r="F716">
        <v>338.45</v>
      </c>
      <c r="G716">
        <v>-40.942139068423998</v>
      </c>
      <c r="H716">
        <v>-2.93756588370344</v>
      </c>
      <c r="I716">
        <v>-20.5415861991209</v>
      </c>
      <c r="J716">
        <v>-7.5884076629416404</v>
      </c>
      <c r="K716">
        <v>377.743123942034</v>
      </c>
      <c r="M716">
        <v>13.2753036456592</v>
      </c>
      <c r="O716">
        <v>25.513369773969501</v>
      </c>
      <c r="P716">
        <v>0.72916666666666896</v>
      </c>
    </row>
    <row r="717" spans="1:17" hidden="1" x14ac:dyDescent="0.3">
      <c r="A717" t="s">
        <v>1573</v>
      </c>
      <c r="B717" t="s">
        <v>1574</v>
      </c>
      <c r="C717" t="str">
        <f>IFERROR(VLOOKUP(Table1[[#This Row],[Ticker]],[1]!Table1[[Symbol]:[Industry]],2,FALSE),"-")</f>
        <v>-</v>
      </c>
      <c r="D717" t="s">
        <v>51</v>
      </c>
      <c r="E717">
        <v>5895.14517918</v>
      </c>
      <c r="F717">
        <v>1355.4</v>
      </c>
      <c r="G717">
        <v>-10.546444195887799</v>
      </c>
      <c r="H717">
        <v>3.70969859747782</v>
      </c>
      <c r="I717">
        <v>10.8418384257897</v>
      </c>
      <c r="J717">
        <v>-0.65036669068184105</v>
      </c>
      <c r="K717">
        <v>1333.8867776555801</v>
      </c>
      <c r="M717">
        <v>47.656391690616097</v>
      </c>
      <c r="N717">
        <v>0.80380119300946495</v>
      </c>
      <c r="O717">
        <v>11.472628006492499</v>
      </c>
      <c r="P717">
        <v>39.731958762886599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Row],[Ticker]],[1]!Table1[[Symbol]:[Industry]],2,FALSE),"-")</f>
        <v>-</v>
      </c>
      <c r="D718" t="s">
        <v>1577</v>
      </c>
      <c r="E718">
        <v>5882.3652235949903</v>
      </c>
      <c r="F718">
        <v>431.55</v>
      </c>
      <c r="G718">
        <v>-17.5151479437163</v>
      </c>
      <c r="H718">
        <v>-10.7415661182017</v>
      </c>
      <c r="I718">
        <v>-23.675148880681501</v>
      </c>
      <c r="J718">
        <v>-13.0397714882145</v>
      </c>
      <c r="K718">
        <v>484.595345000306</v>
      </c>
      <c r="L718">
        <v>466.025665150593</v>
      </c>
      <c r="M718">
        <v>22.462163256907999</v>
      </c>
      <c r="N718">
        <v>1.04749233072345</v>
      </c>
      <c r="O718">
        <v>33.680917622523403</v>
      </c>
      <c r="P718">
        <v>16.951219512195099</v>
      </c>
    </row>
    <row r="719" spans="1:17" x14ac:dyDescent="0.3">
      <c r="A719" t="s">
        <v>1578</v>
      </c>
      <c r="B719" t="s">
        <v>1579</v>
      </c>
      <c r="C719" t="str">
        <f>IFERROR(VLOOKUP(Table1[[#This Row],[Ticker]],[1]!Table1[[Symbol]:[Industry]],2,FALSE),"-")</f>
        <v>-</v>
      </c>
      <c r="D719" t="s">
        <v>962</v>
      </c>
      <c r="E719">
        <v>5810.4399208799996</v>
      </c>
      <c r="F719">
        <v>126.68</v>
      </c>
      <c r="G719">
        <v>-51.747426459702801</v>
      </c>
      <c r="H719">
        <v>4.3095912867433697</v>
      </c>
      <c r="I719">
        <v>-33.116489069968303</v>
      </c>
      <c r="J719">
        <v>-5.0108541059822702</v>
      </c>
      <c r="K719">
        <v>133.467073067147</v>
      </c>
      <c r="L719">
        <v>145.74178666434301</v>
      </c>
      <c r="M719">
        <v>41.768114803141003</v>
      </c>
      <c r="N719">
        <v>0.51754184400209702</v>
      </c>
      <c r="O719">
        <v>66.245658351752397</v>
      </c>
      <c r="P719">
        <v>5.5402815962676</v>
      </c>
      <c r="Q719">
        <v>3.9544097322551E-2</v>
      </c>
    </row>
    <row r="720" spans="1:17" x14ac:dyDescent="0.3">
      <c r="A720" t="s">
        <v>1580</v>
      </c>
      <c r="B720" t="s">
        <v>1581</v>
      </c>
      <c r="C720" t="str">
        <f>IFERROR(VLOOKUP(Table1[[#This Row],[Ticker]],[1]!Table1[[Symbol]:[Industry]],2,FALSE),"-")</f>
        <v>-</v>
      </c>
      <c r="D720" t="s">
        <v>586</v>
      </c>
      <c r="E720">
        <v>5805.0655800000004</v>
      </c>
      <c r="F720">
        <v>289.5</v>
      </c>
      <c r="G720">
        <v>-47.1332265665175</v>
      </c>
      <c r="H720">
        <v>-11.3779012831933</v>
      </c>
      <c r="I720">
        <v>-22.2496974678863</v>
      </c>
      <c r="J720">
        <v>-7.9818337691663501</v>
      </c>
      <c r="K720">
        <v>329.53363022907598</v>
      </c>
      <c r="L720">
        <v>342.43660069865098</v>
      </c>
      <c r="M720">
        <v>34.2203519517833</v>
      </c>
      <c r="N720">
        <v>0.49688351493539101</v>
      </c>
      <c r="O720">
        <v>50.9326424870466</v>
      </c>
      <c r="P720">
        <v>8.1232492997198804</v>
      </c>
      <c r="Q720">
        <v>7.4536840341824007E-2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Row],[Ticker]],[1]!Table1[[Symbol]:[Industry]],2,FALSE),"-")</f>
        <v>-</v>
      </c>
      <c r="D721" t="s">
        <v>1319</v>
      </c>
      <c r="E721">
        <v>5754.5085530449996</v>
      </c>
      <c r="F721">
        <v>889.45</v>
      </c>
      <c r="G721">
        <v>-29.844803835507701</v>
      </c>
      <c r="H721">
        <v>-2.2235181223043301</v>
      </c>
      <c r="I721">
        <v>0.72836496043489496</v>
      </c>
      <c r="J721">
        <v>-6.6074663937500402</v>
      </c>
      <c r="K721">
        <v>909.57132980842096</v>
      </c>
      <c r="L721">
        <v>828.690198791939</v>
      </c>
      <c r="M721">
        <v>41.179302605001403</v>
      </c>
      <c r="N721">
        <v>0.79540702370449201</v>
      </c>
      <c r="O721">
        <v>19.9111810669514</v>
      </c>
      <c r="P721">
        <v>45.7159239842726</v>
      </c>
      <c r="Q721">
        <v>0.122520603381754</v>
      </c>
    </row>
    <row r="722" spans="1:17" x14ac:dyDescent="0.3">
      <c r="A722" t="s">
        <v>1584</v>
      </c>
      <c r="B722" t="s">
        <v>1585</v>
      </c>
      <c r="C722" t="str">
        <f>IFERROR(VLOOKUP(Table1[[#This Row],[Ticker]],[1]!Table1[[Symbol]:[Industry]],2,FALSE),"-")</f>
        <v>-</v>
      </c>
      <c r="D722" t="s">
        <v>454</v>
      </c>
      <c r="E722">
        <v>5742.1874869499998</v>
      </c>
      <c r="F722">
        <v>1909.5</v>
      </c>
      <c r="G722">
        <v>21.688080401753499</v>
      </c>
      <c r="H722">
        <v>0.21471580897795101</v>
      </c>
      <c r="I722">
        <v>26.941799356749101</v>
      </c>
      <c r="J722">
        <v>-2.6529059727775799</v>
      </c>
      <c r="K722">
        <v>2058.9282126101798</v>
      </c>
      <c r="L722">
        <v>1784.19006125632</v>
      </c>
      <c r="M722">
        <v>40.555647306899601</v>
      </c>
      <c r="N722">
        <v>0.369880269473501</v>
      </c>
      <c r="O722">
        <v>30.5577376276512</v>
      </c>
      <c r="P722">
        <v>78.166550034989498</v>
      </c>
      <c r="Q722">
        <v>-9.4755848170456E-2</v>
      </c>
    </row>
    <row r="723" spans="1:17" x14ac:dyDescent="0.3">
      <c r="A723" t="s">
        <v>1586</v>
      </c>
      <c r="B723" t="s">
        <v>1587</v>
      </c>
      <c r="C723" t="str">
        <f>IFERROR(VLOOKUP(Table1[[#This Row],[Ticker]],[1]!Table1[[Symbol]:[Industry]],2,FALSE),"-")</f>
        <v>-</v>
      </c>
      <c r="D723" t="s">
        <v>586</v>
      </c>
      <c r="E723">
        <v>5725.8504618750003</v>
      </c>
      <c r="F723">
        <v>326.25</v>
      </c>
      <c r="G723">
        <v>-21.010671769728599</v>
      </c>
      <c r="H723">
        <v>-7.3908261300539797</v>
      </c>
      <c r="I723">
        <v>-4.5143392287560502</v>
      </c>
      <c r="J723">
        <v>-10.229243377248601</v>
      </c>
      <c r="K723">
        <v>354.10828405145003</v>
      </c>
      <c r="L723">
        <v>336.04743847710699</v>
      </c>
      <c r="M723">
        <v>34.0923206661816</v>
      </c>
      <c r="N723">
        <v>0.58387570485627005</v>
      </c>
      <c r="O723">
        <v>34.344827586206897</v>
      </c>
      <c r="P723">
        <v>30.997791608110798</v>
      </c>
      <c r="Q723">
        <v>0.101882998700026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Row],[Ticker]],[1]!Table1[[Symbol]:[Industry]],2,FALSE),"-")</f>
        <v>-</v>
      </c>
      <c r="D724" t="s">
        <v>48</v>
      </c>
      <c r="E724">
        <v>5706.6924625199999</v>
      </c>
      <c r="F724">
        <v>754.2</v>
      </c>
      <c r="G724">
        <v>56.739918880127199</v>
      </c>
      <c r="H724">
        <v>-0.77443714840461197</v>
      </c>
      <c r="I724">
        <v>1.7527360016796401</v>
      </c>
      <c r="J724">
        <v>-0.32197717906288198</v>
      </c>
      <c r="K724">
        <v>762.61959774911497</v>
      </c>
      <c r="L724">
        <v>706.50893300997802</v>
      </c>
      <c r="M724">
        <v>60.473819768978402</v>
      </c>
      <c r="N724">
        <v>0.85899961870629804</v>
      </c>
      <c r="O724">
        <v>24.211084592946101</v>
      </c>
      <c r="P724">
        <v>88.55</v>
      </c>
      <c r="Q724">
        <v>0.17985170563845099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Row],[Ticker]],[1]!Table1[[Symbol]:[Industry]],2,FALSE),"-")</f>
        <v>-</v>
      </c>
      <c r="D725" t="s">
        <v>285</v>
      </c>
      <c r="E725">
        <v>5706.5971606249996</v>
      </c>
      <c r="F725">
        <v>472.75</v>
      </c>
      <c r="G725">
        <v>293.94647723475299</v>
      </c>
      <c r="H725">
        <v>-13.5059388980648</v>
      </c>
      <c r="I725">
        <v>171.598092414799</v>
      </c>
      <c r="J725">
        <v>-3.0610212252227198</v>
      </c>
      <c r="K725">
        <v>436.73627066941998</v>
      </c>
      <c r="L725">
        <v>277.03124968935299</v>
      </c>
      <c r="M725">
        <v>40.090196027808098</v>
      </c>
      <c r="N725">
        <v>0.18773165676124901</v>
      </c>
      <c r="O725">
        <v>26.916975145425699</v>
      </c>
      <c r="P725">
        <v>361.57976957625402</v>
      </c>
      <c r="Q725">
        <v>0.234902112360204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Row],[Ticker]],[1]!Table1[[Symbol]:[Industry]],2,FALSE),"-")</f>
        <v>-</v>
      </c>
      <c r="D726" t="s">
        <v>21</v>
      </c>
      <c r="E726">
        <v>5688.0296355999999</v>
      </c>
      <c r="F726">
        <v>480.8</v>
      </c>
      <c r="G726">
        <v>-32.168280563680099</v>
      </c>
      <c r="H726">
        <v>8.2236661181181301</v>
      </c>
      <c r="I726">
        <v>-3.8708832483848901</v>
      </c>
      <c r="J726">
        <v>-6.7603336084899901</v>
      </c>
      <c r="K726">
        <v>497.01319028225998</v>
      </c>
      <c r="L726">
        <v>479.72528462199699</v>
      </c>
      <c r="M726">
        <v>36.482785467552702</v>
      </c>
      <c r="N726">
        <v>1.15558072595021</v>
      </c>
      <c r="O726">
        <v>24.584026622296101</v>
      </c>
      <c r="P726">
        <v>23.250448602922301</v>
      </c>
      <c r="Q726">
        <v>7.7317497371324997E-2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Row],[Ticker]],[1]!Table1[[Symbol]:[Industry]],2,FALSE),"-")</f>
        <v>-</v>
      </c>
      <c r="D727" t="s">
        <v>125</v>
      </c>
      <c r="E727">
        <v>5679.2362490300002</v>
      </c>
      <c r="F727">
        <v>146.59</v>
      </c>
      <c r="G727">
        <v>-39.997018748809502</v>
      </c>
      <c r="H727">
        <v>6.10594184072463</v>
      </c>
      <c r="I727">
        <v>-19.5964658795064</v>
      </c>
      <c r="J727">
        <v>-7.2134768606705899</v>
      </c>
      <c r="K727">
        <v>154.474530421482</v>
      </c>
      <c r="M727">
        <v>40.715801134092303</v>
      </c>
      <c r="N727">
        <v>0.76763062369884005</v>
      </c>
      <c r="O727">
        <v>34.729517702435302</v>
      </c>
      <c r="P727">
        <v>8.5851851851851801</v>
      </c>
    </row>
    <row r="728" spans="1:17" hidden="1" x14ac:dyDescent="0.3">
      <c r="A728" t="s">
        <v>1596</v>
      </c>
      <c r="B728" t="s">
        <v>1597</v>
      </c>
      <c r="C728" t="str">
        <f>IFERROR(VLOOKUP(Table1[[#This Row],[Ticker]],[1]!Table1[[Symbol]:[Industry]],2,FALSE),"-")</f>
        <v>-</v>
      </c>
      <c r="D728" t="s">
        <v>51</v>
      </c>
      <c r="E728">
        <v>5668.7189612499997</v>
      </c>
      <c r="F728">
        <v>805.15</v>
      </c>
      <c r="G728">
        <v>54.555981604482497</v>
      </c>
      <c r="H728">
        <v>28.538604685187099</v>
      </c>
      <c r="I728">
        <v>31.827226670550299</v>
      </c>
      <c r="J728">
        <v>4.5492582006600299</v>
      </c>
      <c r="K728">
        <v>675.67578451145698</v>
      </c>
      <c r="L728">
        <v>568.88760153543001</v>
      </c>
      <c r="M728">
        <v>63.513612297864597</v>
      </c>
      <c r="N728">
        <v>2.8564420168068199</v>
      </c>
      <c r="O728">
        <v>12.860957585543</v>
      </c>
      <c r="P728">
        <v>101.791979949874</v>
      </c>
      <c r="Q728">
        <v>0.13741596764043701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Row],[Ticker]],[1]!Table1[[Symbol]:[Industry]],2,FALSE),"-")</f>
        <v>-</v>
      </c>
      <c r="D729" t="s">
        <v>264</v>
      </c>
      <c r="E729">
        <v>5657.7205679999997</v>
      </c>
      <c r="F729">
        <v>2077.5</v>
      </c>
      <c r="G729">
        <v>-34.703451285618598</v>
      </c>
      <c r="H729">
        <v>-15.1319209704589</v>
      </c>
      <c r="I729">
        <v>4.4816338408752801</v>
      </c>
      <c r="J729">
        <v>-7.1784577525462199</v>
      </c>
      <c r="K729">
        <v>2341.0387718247198</v>
      </c>
      <c r="L729">
        <v>2296.7784752756502</v>
      </c>
      <c r="M729">
        <v>20.175290745432999</v>
      </c>
      <c r="N729">
        <v>0.44674576586876502</v>
      </c>
      <c r="O729">
        <v>34.488567990372999</v>
      </c>
      <c r="P729">
        <v>20.7848837209302</v>
      </c>
      <c r="Q729">
        <v>6.6012709528661007E-2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Row],[Ticker]],[1]!Table1[[Symbol]:[Industry]],2,FALSE),"-")</f>
        <v>-</v>
      </c>
      <c r="D730" t="s">
        <v>249</v>
      </c>
      <c r="E730">
        <v>5657.5303547000003</v>
      </c>
      <c r="F730">
        <v>659</v>
      </c>
      <c r="G730">
        <v>55.265533938802797</v>
      </c>
      <c r="H730">
        <v>23.761915712784401</v>
      </c>
      <c r="I730">
        <v>38.8977092322517</v>
      </c>
      <c r="J730">
        <v>7.97599845612684</v>
      </c>
      <c r="K730">
        <v>569.78559629207905</v>
      </c>
      <c r="L730">
        <v>476.78247830424698</v>
      </c>
      <c r="M730">
        <v>65.411565714870093</v>
      </c>
      <c r="N730">
        <v>0.90972769818045995</v>
      </c>
      <c r="O730">
        <v>2.6100151745068301</v>
      </c>
      <c r="P730">
        <v>91.514094739901097</v>
      </c>
    </row>
    <row r="731" spans="1:17" hidden="1" x14ac:dyDescent="0.3">
      <c r="A731" t="s">
        <v>1602</v>
      </c>
      <c r="B731" t="s">
        <v>1603</v>
      </c>
      <c r="C731" t="str">
        <f>IFERROR(VLOOKUP(Table1[[#This Row],[Ticker]],[1]!Table1[[Symbol]:[Industry]],2,FALSE),"-")</f>
        <v>-</v>
      </c>
      <c r="D731" t="s">
        <v>371</v>
      </c>
      <c r="E731">
        <v>5608.5686002499997</v>
      </c>
      <c r="F731">
        <v>941.05</v>
      </c>
      <c r="G731">
        <v>92.082744257021503</v>
      </c>
      <c r="H731">
        <v>15.100229315805899</v>
      </c>
      <c r="I731">
        <v>33.034058105423497</v>
      </c>
      <c r="J731">
        <v>-5.4976755027296198</v>
      </c>
      <c r="K731">
        <v>850.48512985504999</v>
      </c>
      <c r="L731">
        <v>663.42473379219496</v>
      </c>
      <c r="M731">
        <v>55.3136809399345</v>
      </c>
      <c r="N731">
        <v>1.57756930498264</v>
      </c>
      <c r="O731">
        <v>8.6871048297114903</v>
      </c>
      <c r="P731">
        <v>212.07096667219301</v>
      </c>
      <c r="Q731">
        <v>0.17333520580151901</v>
      </c>
    </row>
    <row r="732" spans="1:17" x14ac:dyDescent="0.3">
      <c r="A732" t="s">
        <v>1604</v>
      </c>
      <c r="B732" t="s">
        <v>1605</v>
      </c>
      <c r="C732" t="str">
        <f>IFERROR(VLOOKUP(Table1[[#This Row],[Ticker]],[1]!Table1[[Symbol]:[Industry]],2,FALSE),"-")</f>
        <v>-</v>
      </c>
      <c r="D732" t="s">
        <v>750</v>
      </c>
      <c r="E732">
        <v>5592.5308366199997</v>
      </c>
      <c r="F732">
        <v>114.66</v>
      </c>
      <c r="G732">
        <v>-45.964242652525101</v>
      </c>
      <c r="H732">
        <v>-0.94413970427045502</v>
      </c>
      <c r="I732">
        <v>-25.4448292520504</v>
      </c>
      <c r="J732">
        <v>-3.5919089961034101</v>
      </c>
      <c r="K732">
        <v>125.391146758286</v>
      </c>
      <c r="L732">
        <v>134.12479034957099</v>
      </c>
      <c r="M732">
        <v>36.694099459196103</v>
      </c>
      <c r="N732">
        <v>0.75683521063926096</v>
      </c>
      <c r="O732">
        <v>42.072213500784898</v>
      </c>
      <c r="P732">
        <v>4.7123287671232799</v>
      </c>
      <c r="Q732">
        <v>-0.108885952189871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Row],[Ticker]],[1]!Table1[[Symbol]:[Industry]],2,FALSE),"-")</f>
        <v>-</v>
      </c>
      <c r="D733" t="s">
        <v>1028</v>
      </c>
      <c r="E733">
        <v>5589.3031340999996</v>
      </c>
      <c r="F733">
        <v>651</v>
      </c>
      <c r="G733">
        <v>78.311674964976802</v>
      </c>
      <c r="H733">
        <v>-20.621666855481799</v>
      </c>
      <c r="I733">
        <v>124.115432539461</v>
      </c>
      <c r="J733">
        <v>-7.4343272805292102</v>
      </c>
      <c r="K733">
        <v>638.27007207265297</v>
      </c>
      <c r="L733">
        <v>459.33572800199101</v>
      </c>
      <c r="M733">
        <v>46.215947075907202</v>
      </c>
      <c r="N733">
        <v>0.150489438093556</v>
      </c>
      <c r="O733">
        <v>34.2242703533026</v>
      </c>
      <c r="P733">
        <v>201.66821130676499</v>
      </c>
      <c r="Q733">
        <v>6.9883608101521999E-2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Row],[Ticker]],[1]!Table1[[Symbol]:[Industry]],2,FALSE),"-")</f>
        <v>-</v>
      </c>
      <c r="D734" t="s">
        <v>271</v>
      </c>
      <c r="E734">
        <v>5582.8772099999996</v>
      </c>
      <c r="F734">
        <v>2879.85</v>
      </c>
      <c r="G734">
        <v>292.42342120250697</v>
      </c>
      <c r="H734">
        <v>5.4669516273816203</v>
      </c>
      <c r="I734">
        <v>80.820687417427607</v>
      </c>
      <c r="J734">
        <v>-1.3928277848966999</v>
      </c>
      <c r="K734">
        <v>2731.48039618743</v>
      </c>
      <c r="L734">
        <v>2014.02975219827</v>
      </c>
      <c r="M734">
        <v>60.210618950871897</v>
      </c>
      <c r="N734">
        <v>1.07184314723233</v>
      </c>
      <c r="O734">
        <v>24.207858048162201</v>
      </c>
      <c r="P734">
        <v>342.77001921844902</v>
      </c>
      <c r="Q734">
        <v>0.32176528891349998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Row],[Ticker]],[1]!Table1[[Symbol]:[Industry]],2,FALSE),"-")</f>
        <v>-</v>
      </c>
      <c r="D735" t="s">
        <v>117</v>
      </c>
      <c r="E735">
        <v>5565.5539668749998</v>
      </c>
      <c r="F735">
        <v>43.75</v>
      </c>
      <c r="G735">
        <v>-19.023736428189899</v>
      </c>
      <c r="H735">
        <v>-2.8131235565670298</v>
      </c>
      <c r="I735">
        <v>4.6757797594123396</v>
      </c>
      <c r="J735">
        <v>-14.1248884618332</v>
      </c>
      <c r="K735">
        <v>45.115409173773003</v>
      </c>
      <c r="L735">
        <v>38.259202267932203</v>
      </c>
      <c r="N735">
        <v>0.65486906406007295</v>
      </c>
      <c r="O735">
        <v>25.1428571428571</v>
      </c>
      <c r="P735">
        <v>60.256410256410199</v>
      </c>
    </row>
    <row r="736" spans="1:17" hidden="1" x14ac:dyDescent="0.3">
      <c r="A736" t="s">
        <v>1612</v>
      </c>
      <c r="B736" t="s">
        <v>1613</v>
      </c>
      <c r="C736" t="str">
        <f>IFERROR(VLOOKUP(Table1[[#This Row],[Ticker]],[1]!Table1[[Symbol]:[Industry]],2,FALSE),"-")</f>
        <v>-</v>
      </c>
      <c r="D736" t="s">
        <v>459</v>
      </c>
      <c r="E736">
        <v>5565.2364217799995</v>
      </c>
      <c r="F736">
        <v>386.05</v>
      </c>
      <c r="G736">
        <v>-38.117660949828299</v>
      </c>
      <c r="H736">
        <v>-3.5723722707052601</v>
      </c>
      <c r="I736">
        <v>-25.2539708023745</v>
      </c>
      <c r="J736">
        <v>-4.5371304468676703</v>
      </c>
      <c r="K736">
        <v>406.82671252089398</v>
      </c>
      <c r="L736">
        <v>426.36577286873597</v>
      </c>
      <c r="M736">
        <v>40.223538072031097</v>
      </c>
      <c r="N736">
        <v>0.49637026461913702</v>
      </c>
      <c r="O736">
        <v>46.237533998186699</v>
      </c>
      <c r="P736">
        <v>2.1296296296296302</v>
      </c>
      <c r="Q736">
        <v>-4.8942166487068998E-2</v>
      </c>
    </row>
    <row r="737" spans="1:17" hidden="1" x14ac:dyDescent="0.3">
      <c r="A737" t="s">
        <v>1614</v>
      </c>
      <c r="B737" t="s">
        <v>1615</v>
      </c>
      <c r="C737" t="str">
        <f>IFERROR(VLOOKUP(Table1[[#This Row],[Ticker]],[1]!Table1[[Symbol]:[Industry]],2,FALSE),"-")</f>
        <v>-</v>
      </c>
      <c r="D737" t="s">
        <v>128</v>
      </c>
      <c r="E737">
        <v>5529.3189187500002</v>
      </c>
      <c r="F737">
        <v>443.75</v>
      </c>
      <c r="G737">
        <v>-6.1071595844882296</v>
      </c>
      <c r="H737">
        <v>15.3455461632877</v>
      </c>
      <c r="I737">
        <v>30.445853144233698</v>
      </c>
      <c r="J737">
        <v>-4.3785469984186003</v>
      </c>
      <c r="K737">
        <v>402.84895641572803</v>
      </c>
      <c r="M737">
        <v>46.801933933756601</v>
      </c>
      <c r="N737">
        <v>1.37304294456816</v>
      </c>
      <c r="O737">
        <v>9.7464788732394201</v>
      </c>
      <c r="P737">
        <v>47.400763992692198</v>
      </c>
    </row>
    <row r="738" spans="1:17" x14ac:dyDescent="0.3">
      <c r="A738" t="s">
        <v>1616</v>
      </c>
      <c r="B738" t="s">
        <v>1617</v>
      </c>
      <c r="C738" t="str">
        <f>IFERROR(VLOOKUP(Table1[[#This Row],[Ticker]],[1]!Table1[[Symbol]:[Industry]],2,FALSE),"-")</f>
        <v>-</v>
      </c>
      <c r="D738" t="s">
        <v>173</v>
      </c>
      <c r="E738">
        <v>5517.7644970800002</v>
      </c>
      <c r="F738">
        <v>608.85</v>
      </c>
      <c r="G738">
        <v>27.202946515736301</v>
      </c>
      <c r="H738">
        <v>9.2442263573293193</v>
      </c>
      <c r="I738">
        <v>10.2622978526311</v>
      </c>
      <c r="J738">
        <v>3.6938851681524101</v>
      </c>
      <c r="K738">
        <v>623.50082616118004</v>
      </c>
      <c r="L738">
        <v>569.51600359769702</v>
      </c>
      <c r="M738">
        <v>47.775488104716402</v>
      </c>
      <c r="N738">
        <v>0.80246778017528098</v>
      </c>
      <c r="O738">
        <v>18.534942925186801</v>
      </c>
      <c r="P738">
        <v>60.2026049204052</v>
      </c>
    </row>
    <row r="739" spans="1:17" x14ac:dyDescent="0.3">
      <c r="A739" t="s">
        <v>1618</v>
      </c>
      <c r="B739" t="s">
        <v>1619</v>
      </c>
      <c r="C739" t="str">
        <f>IFERROR(VLOOKUP(Table1[[#This Row],[Ticker]],[1]!Table1[[Symbol]:[Industry]],2,FALSE),"-")</f>
        <v>-</v>
      </c>
      <c r="D739" t="s">
        <v>1620</v>
      </c>
      <c r="E739">
        <v>5510.6205407750003</v>
      </c>
      <c r="F739">
        <v>422.05</v>
      </c>
      <c r="G739">
        <v>-24.256438571138901</v>
      </c>
      <c r="H739">
        <v>-8.8001142429860995</v>
      </c>
      <c r="I739">
        <v>-27.5166900392522</v>
      </c>
      <c r="J739">
        <v>-6.6175976029864598</v>
      </c>
      <c r="K739">
        <v>472.95258283048099</v>
      </c>
      <c r="L739">
        <v>494.20417815660102</v>
      </c>
      <c r="M739">
        <v>31.988307837877802</v>
      </c>
      <c r="N739">
        <v>0.43715104512943698</v>
      </c>
      <c r="O739">
        <v>58.5949532045966</v>
      </c>
      <c r="P739">
        <v>4.9484023374362902</v>
      </c>
      <c r="Q739">
        <v>-2.2665491095411001E-2</v>
      </c>
    </row>
    <row r="740" spans="1:17" hidden="1" x14ac:dyDescent="0.3">
      <c r="A740" t="s">
        <v>1621</v>
      </c>
      <c r="B740" t="s">
        <v>1622</v>
      </c>
      <c r="C740" t="str">
        <f>IFERROR(VLOOKUP(Table1[[#This Row],[Ticker]],[1]!Table1[[Symbol]:[Industry]],2,FALSE),"-")</f>
        <v>-</v>
      </c>
      <c r="D740" t="s">
        <v>1623</v>
      </c>
      <c r="E740">
        <v>5475.2560927499999</v>
      </c>
      <c r="F740">
        <v>425.55</v>
      </c>
      <c r="G740">
        <v>27.277354540334599</v>
      </c>
      <c r="H740">
        <v>-4.41096367109441</v>
      </c>
      <c r="I740">
        <v>12.1606639221355</v>
      </c>
      <c r="J740">
        <v>-0.24760529438272999</v>
      </c>
      <c r="K740">
        <v>472.42945351966102</v>
      </c>
      <c r="L740">
        <v>409.63462843212602</v>
      </c>
      <c r="M740">
        <v>28.511156298722501</v>
      </c>
      <c r="N740">
        <v>0.60377738990784302</v>
      </c>
      <c r="O740">
        <v>35.107507930912902</v>
      </c>
      <c r="P740">
        <v>87.384412153236397</v>
      </c>
      <c r="Q740">
        <v>0.158863376104873</v>
      </c>
    </row>
    <row r="741" spans="1:17" x14ac:dyDescent="0.3">
      <c r="A741" t="s">
        <v>1624</v>
      </c>
      <c r="B741" t="s">
        <v>1625</v>
      </c>
      <c r="C741" t="str">
        <f>IFERROR(VLOOKUP(Table1[[#This Row],[Ticker]],[1]!Table1[[Symbol]:[Industry]],2,FALSE),"-")</f>
        <v>-</v>
      </c>
      <c r="D741" t="s">
        <v>197</v>
      </c>
      <c r="E741">
        <v>5469.4322227499997</v>
      </c>
      <c r="F741">
        <v>448.75</v>
      </c>
      <c r="G741">
        <v>-1.4726929381370299</v>
      </c>
      <c r="H741">
        <v>-1.4457749075601699E-2</v>
      </c>
      <c r="I741">
        <v>-3.1802646233732701</v>
      </c>
      <c r="J741">
        <v>-4.2363889731949298</v>
      </c>
      <c r="K741">
        <v>472.40148387717301</v>
      </c>
      <c r="L741">
        <v>441.387104363547</v>
      </c>
      <c r="M741">
        <v>40.099364444185298</v>
      </c>
      <c r="N741">
        <v>0.51207049343121702</v>
      </c>
      <c r="O741">
        <v>20.891364902506901</v>
      </c>
      <c r="P741">
        <v>41.874802402782102</v>
      </c>
      <c r="Q741">
        <v>0.16936647788842299</v>
      </c>
    </row>
    <row r="742" spans="1:17" x14ac:dyDescent="0.3">
      <c r="A742" t="s">
        <v>1626</v>
      </c>
      <c r="B742" t="s">
        <v>1627</v>
      </c>
      <c r="C742" t="str">
        <f>IFERROR(VLOOKUP(Table1[[#This Row],[Ticker]],[1]!Table1[[Symbol]:[Industry]],2,FALSE),"-")</f>
        <v>-</v>
      </c>
      <c r="D742" t="s">
        <v>297</v>
      </c>
      <c r="E742">
        <v>5452.3160596799999</v>
      </c>
      <c r="F742">
        <v>2005.2</v>
      </c>
      <c r="G742">
        <v>56.502504993494</v>
      </c>
      <c r="H742">
        <v>-6.3014366683635199</v>
      </c>
      <c r="I742">
        <v>50.982672825307098</v>
      </c>
      <c r="J742">
        <v>-20.762122502859999</v>
      </c>
      <c r="K742">
        <v>2217.4575939565998</v>
      </c>
      <c r="L742">
        <v>1785.4756912666601</v>
      </c>
      <c r="M742">
        <v>22.152440832518799</v>
      </c>
      <c r="N742">
        <v>0.92449074671575204</v>
      </c>
      <c r="O742">
        <v>30.665270297227199</v>
      </c>
      <c r="P742">
        <v>110.774163031481</v>
      </c>
      <c r="Q742">
        <v>-9.9353342804410008E-3</v>
      </c>
    </row>
    <row r="743" spans="1:17" hidden="1" x14ac:dyDescent="0.3">
      <c r="A743" t="s">
        <v>1628</v>
      </c>
      <c r="B743" t="s">
        <v>1629</v>
      </c>
      <c r="C743" t="str">
        <f>IFERROR(VLOOKUP(Table1[[#This Row],[Ticker]],[1]!Table1[[Symbol]:[Industry]],2,FALSE),"-")</f>
        <v>-</v>
      </c>
      <c r="D743" t="s">
        <v>282</v>
      </c>
      <c r="E743">
        <v>5442.9305091199903</v>
      </c>
      <c r="F743">
        <v>1289.5999999999999</v>
      </c>
      <c r="G743">
        <v>580.11797728580905</v>
      </c>
      <c r="H743">
        <v>17.075074999154701</v>
      </c>
      <c r="I743">
        <v>77.902400790605796</v>
      </c>
      <c r="J743">
        <v>1.49103467408612</v>
      </c>
      <c r="K743">
        <v>1052.9467366474</v>
      </c>
      <c r="L743">
        <v>714.22943650494699</v>
      </c>
      <c r="M743">
        <v>66.7025047647642</v>
      </c>
      <c r="N743">
        <v>1.5600421231192401</v>
      </c>
      <c r="O743">
        <v>1.92307692307693</v>
      </c>
      <c r="P743">
        <v>648.67924528301796</v>
      </c>
      <c r="Q743">
        <v>0.21588408757705399</v>
      </c>
    </row>
    <row r="744" spans="1:17" x14ac:dyDescent="0.3">
      <c r="A744" t="s">
        <v>1630</v>
      </c>
      <c r="B744" t="s">
        <v>1631</v>
      </c>
      <c r="C744" t="str">
        <f>IFERROR(VLOOKUP(Table1[[#This Row],[Ticker]],[1]!Table1[[Symbol]:[Industry]],2,FALSE),"-")</f>
        <v>-</v>
      </c>
      <c r="D744" t="s">
        <v>285</v>
      </c>
      <c r="E744">
        <v>5437.1692464199996</v>
      </c>
      <c r="F744">
        <v>1104.2</v>
      </c>
      <c r="G744">
        <v>52.607465333222002</v>
      </c>
      <c r="H744">
        <v>-11.5197521314598</v>
      </c>
      <c r="I744">
        <v>-0.50444219736162699</v>
      </c>
      <c r="J744">
        <v>-10.1019546417307</v>
      </c>
      <c r="K744">
        <v>1281.2269235343099</v>
      </c>
      <c r="L744">
        <v>1102.71713672227</v>
      </c>
      <c r="M744">
        <v>18.9752341338253</v>
      </c>
      <c r="N744">
        <v>0.49979163040671898</v>
      </c>
      <c r="O744">
        <v>37.072088389784398</v>
      </c>
      <c r="P744">
        <v>84.033333333333303</v>
      </c>
      <c r="Q744">
        <v>6.6411127849644994E-2</v>
      </c>
    </row>
    <row r="745" spans="1:17" x14ac:dyDescent="0.3">
      <c r="A745" t="s">
        <v>1632</v>
      </c>
      <c r="B745" t="s">
        <v>1633</v>
      </c>
      <c r="C745" t="str">
        <f>IFERROR(VLOOKUP(Table1[[#This Row],[Ticker]],[1]!Table1[[Symbol]:[Industry]],2,FALSE),"-")</f>
        <v>-</v>
      </c>
      <c r="D745" t="s">
        <v>449</v>
      </c>
      <c r="E745">
        <v>5422.0088236319998</v>
      </c>
      <c r="F745">
        <v>55.17</v>
      </c>
      <c r="G745">
        <v>-40.795060024446798</v>
      </c>
      <c r="H745">
        <v>-9.6432188270136994</v>
      </c>
      <c r="I745">
        <v>-33.347414326945199</v>
      </c>
      <c r="J745">
        <v>-8.3104888918899693</v>
      </c>
      <c r="K745">
        <v>62.594865395156397</v>
      </c>
      <c r="L745">
        <v>67.018546828912307</v>
      </c>
      <c r="M745">
        <v>19.0395651821404</v>
      </c>
      <c r="N745">
        <v>0.33045255885785402</v>
      </c>
      <c r="O745">
        <v>77.632771433750193</v>
      </c>
      <c r="P745">
        <v>2.2803114571746401</v>
      </c>
      <c r="Q745">
        <v>-3.0158976031011999E-2</v>
      </c>
    </row>
    <row r="746" spans="1:17" hidden="1" x14ac:dyDescent="0.3">
      <c r="A746" t="s">
        <v>1634</v>
      </c>
      <c r="B746" t="s">
        <v>1635</v>
      </c>
      <c r="C746" t="str">
        <f>IFERROR(VLOOKUP(Table1[[#This Row],[Ticker]],[1]!Table1[[Symbol]:[Industry]],2,FALSE),"-")</f>
        <v>-</v>
      </c>
      <c r="D746" t="s">
        <v>271</v>
      </c>
      <c r="E746">
        <v>5400.2164619550003</v>
      </c>
      <c r="F746">
        <v>440.45</v>
      </c>
      <c r="G746">
        <v>82.490035304419607</v>
      </c>
      <c r="H746">
        <v>2.00538107460594</v>
      </c>
      <c r="I746">
        <v>33.981929058692401</v>
      </c>
      <c r="J746">
        <v>-4.20839536234518</v>
      </c>
      <c r="K746">
        <v>407.73243213126801</v>
      </c>
      <c r="L746">
        <v>330.25701266387603</v>
      </c>
      <c r="M746">
        <v>59.281750184001503</v>
      </c>
      <c r="N746">
        <v>0.11154966425072201</v>
      </c>
      <c r="O746">
        <v>11.987739811556301</v>
      </c>
      <c r="P746">
        <v>114.27876429092601</v>
      </c>
    </row>
    <row r="747" spans="1:17" x14ac:dyDescent="0.3">
      <c r="A747" t="s">
        <v>1636</v>
      </c>
      <c r="B747" t="s">
        <v>1637</v>
      </c>
      <c r="C747" t="str">
        <f>IFERROR(VLOOKUP(Table1[[#This Row],[Ticker]],[1]!Table1[[Symbol]:[Industry]],2,FALSE),"-")</f>
        <v>-</v>
      </c>
      <c r="D747" t="s">
        <v>907</v>
      </c>
      <c r="E747">
        <v>5395.9356835089902</v>
      </c>
      <c r="F747">
        <v>182.29</v>
      </c>
      <c r="G747">
        <v>0.83023665764375199</v>
      </c>
      <c r="H747">
        <v>-8.9963282564589999</v>
      </c>
      <c r="I747">
        <v>-28.3632809299767</v>
      </c>
      <c r="J747">
        <v>-1.7572694505944599</v>
      </c>
      <c r="K747">
        <v>199.03776078064701</v>
      </c>
      <c r="L747">
        <v>197.96258804443599</v>
      </c>
      <c r="M747">
        <v>48.823034813869199</v>
      </c>
      <c r="N747">
        <v>0.76387814116250996</v>
      </c>
      <c r="O747">
        <v>39.667562674858701</v>
      </c>
      <c r="P747">
        <v>34.929681717246403</v>
      </c>
      <c r="Q747">
        <v>3.4671003241605998E-2</v>
      </c>
    </row>
    <row r="748" spans="1:17" x14ac:dyDescent="0.3">
      <c r="A748" t="s">
        <v>1638</v>
      </c>
      <c r="B748" t="s">
        <v>1639</v>
      </c>
      <c r="C748" t="str">
        <f>IFERROR(VLOOKUP(Table1[[#This Row],[Ticker]],[1]!Table1[[Symbol]:[Industry]],2,FALSE),"-")</f>
        <v>-</v>
      </c>
      <c r="D748" t="s">
        <v>285</v>
      </c>
      <c r="E748">
        <v>5389.0793560800003</v>
      </c>
      <c r="F748">
        <v>562.79999999999995</v>
      </c>
      <c r="G748">
        <v>-32.420689575866902</v>
      </c>
      <c r="H748">
        <v>-8.33731333364039</v>
      </c>
      <c r="I748">
        <v>-1.85420042593912</v>
      </c>
      <c r="J748">
        <v>-6.2127081742929002</v>
      </c>
      <c r="K748">
        <v>619.12110407836497</v>
      </c>
      <c r="L748">
        <v>581.20163705889297</v>
      </c>
      <c r="M748">
        <v>31.376281540163301</v>
      </c>
      <c r="N748">
        <v>0.30549490377900101</v>
      </c>
      <c r="O748">
        <v>29.140014214640999</v>
      </c>
      <c r="P748">
        <v>29.394183239452701</v>
      </c>
      <c r="Q748">
        <v>3.1155264319110001E-2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Row],[Ticker]],[1]!Table1[[Symbol]:[Industry]],2,FALSE),"-")</f>
        <v>-</v>
      </c>
      <c r="D749" t="s">
        <v>285</v>
      </c>
      <c r="E749">
        <v>5382.8762467160004</v>
      </c>
      <c r="F749">
        <v>160.04</v>
      </c>
      <c r="G749">
        <v>-24.430051870604</v>
      </c>
      <c r="H749">
        <v>-6.23271975487188</v>
      </c>
      <c r="I749">
        <v>-17.914909117526399</v>
      </c>
      <c r="J749">
        <v>-7.7410234579289598</v>
      </c>
      <c r="K749">
        <v>169.32552557576301</v>
      </c>
      <c r="L749">
        <v>167.63055538149001</v>
      </c>
      <c r="M749">
        <v>38.772664543117997</v>
      </c>
      <c r="N749">
        <v>0.702269588413033</v>
      </c>
      <c r="O749">
        <v>37.215696075981</v>
      </c>
      <c r="P749">
        <v>23.060361399461701</v>
      </c>
      <c r="Q749">
        <v>-4.9888229409017E-2</v>
      </c>
    </row>
    <row r="750" spans="1:17" x14ac:dyDescent="0.3">
      <c r="A750" t="s">
        <v>1642</v>
      </c>
      <c r="B750" t="s">
        <v>1643</v>
      </c>
      <c r="C750" t="str">
        <f>IFERROR(VLOOKUP(Table1[[#This Row],[Ticker]],[1]!Table1[[Symbol]:[Industry]],2,FALSE),"-")</f>
        <v>-</v>
      </c>
      <c r="D750" t="s">
        <v>37</v>
      </c>
      <c r="E750">
        <v>5338.9298534</v>
      </c>
      <c r="F750">
        <v>314.89999999999998</v>
      </c>
      <c r="G750">
        <v>-21.087314129477601</v>
      </c>
      <c r="H750">
        <v>-10.805353362273401</v>
      </c>
      <c r="I750">
        <v>-22.641548537754002</v>
      </c>
      <c r="J750">
        <v>-12.7711661116105</v>
      </c>
      <c r="K750">
        <v>376.58173311235998</v>
      </c>
      <c r="L750">
        <v>365.77446013519301</v>
      </c>
      <c r="M750">
        <v>19.7502339423649</v>
      </c>
      <c r="N750">
        <v>0.42460207947116402</v>
      </c>
      <c r="O750">
        <v>54.382343601143198</v>
      </c>
      <c r="P750">
        <v>9.1043671354552096</v>
      </c>
      <c r="Q750">
        <v>-2.3478716472293E-2</v>
      </c>
    </row>
    <row r="751" spans="1:17" hidden="1" x14ac:dyDescent="0.3">
      <c r="A751" t="s">
        <v>1644</v>
      </c>
      <c r="B751" t="s">
        <v>1645</v>
      </c>
      <c r="C751" t="str">
        <f>IFERROR(VLOOKUP(Table1[[#This Row],[Ticker]],[1]!Table1[[Symbol]:[Industry]],2,FALSE),"-")</f>
        <v>-</v>
      </c>
      <c r="D751" t="s">
        <v>131</v>
      </c>
      <c r="E751">
        <v>5336.8914340000001</v>
      </c>
      <c r="F751">
        <v>6997.55</v>
      </c>
      <c r="G751">
        <v>120.304102926965</v>
      </c>
      <c r="H751">
        <v>34.231044338943299</v>
      </c>
      <c r="I751">
        <v>1.02901180901745</v>
      </c>
      <c r="J751">
        <v>-9.19932621919782</v>
      </c>
      <c r="K751">
        <v>6351.4345546746699</v>
      </c>
      <c r="L751">
        <v>5188.7072319543404</v>
      </c>
      <c r="M751">
        <v>54.855534060490101</v>
      </c>
      <c r="N751">
        <v>2.21259188341614</v>
      </c>
      <c r="O751">
        <v>10.848797078977601</v>
      </c>
      <c r="P751">
        <v>216.47370087286799</v>
      </c>
      <c r="Q751">
        <v>0.32215061924593902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Row],[Ticker]],[1]!Table1[[Symbol]:[Industry]],2,FALSE),"-")</f>
        <v>-</v>
      </c>
      <c r="D752" t="s">
        <v>464</v>
      </c>
      <c r="E752">
        <v>5325.72717543</v>
      </c>
      <c r="F752">
        <v>481.7</v>
      </c>
      <c r="G752">
        <v>-52.439564588443297</v>
      </c>
      <c r="H752">
        <v>-6.8153227700365502</v>
      </c>
      <c r="I752">
        <v>-33.103466332917399</v>
      </c>
      <c r="J752">
        <v>-9.4544848183944001</v>
      </c>
      <c r="K752">
        <v>558.51034319002804</v>
      </c>
      <c r="L752">
        <v>610.15950858889801</v>
      </c>
      <c r="M752">
        <v>3.0407513371910699</v>
      </c>
      <c r="N752">
        <v>0.79048226297420898</v>
      </c>
      <c r="O752">
        <v>61.096117915715098</v>
      </c>
      <c r="P752">
        <v>0.39599833263859102</v>
      </c>
      <c r="Q752">
        <v>-0.109231048161175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Row],[Ticker]],[1]!Table1[[Symbol]:[Industry]],2,FALSE),"-")</f>
        <v>-</v>
      </c>
      <c r="D753" t="s">
        <v>475</v>
      </c>
      <c r="E753">
        <v>5299.0230396400002</v>
      </c>
      <c r="F753">
        <v>2008.6</v>
      </c>
      <c r="G753">
        <v>-1.2423299708208499</v>
      </c>
      <c r="H753">
        <v>-0.82678748497245702</v>
      </c>
      <c r="I753">
        <v>22.791997681658501</v>
      </c>
      <c r="J753">
        <v>3.1372521771875199</v>
      </c>
      <c r="K753">
        <v>1907.45398416432</v>
      </c>
      <c r="L753">
        <v>1662.1448560035999</v>
      </c>
      <c r="M753">
        <v>50.210220025411502</v>
      </c>
      <c r="N753">
        <v>0.32877719605602801</v>
      </c>
      <c r="O753">
        <v>18.988350094593201</v>
      </c>
      <c r="P753">
        <v>70.799319727891103</v>
      </c>
      <c r="Q753">
        <v>4.4387840367862003E-2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Row],[Ticker]],[1]!Table1[[Symbol]:[Industry]],2,FALSE),"-")</f>
        <v>-</v>
      </c>
      <c r="D754" t="s">
        <v>237</v>
      </c>
      <c r="E754">
        <v>5293.7581206900004</v>
      </c>
      <c r="F754">
        <v>274.35000000000002</v>
      </c>
      <c r="G754">
        <v>8.3112545967342992</v>
      </c>
      <c r="H754">
        <v>1.05888762349914</v>
      </c>
      <c r="I754">
        <v>10.7133353499182</v>
      </c>
      <c r="J754">
        <v>-4.4750747761963803</v>
      </c>
      <c r="K754">
        <v>285.62934874437099</v>
      </c>
      <c r="L754">
        <v>253.06532935511899</v>
      </c>
      <c r="M754">
        <v>35.591898403473799</v>
      </c>
      <c r="N754">
        <v>0.36722841266717499</v>
      </c>
      <c r="O754">
        <v>20.247858574813101</v>
      </c>
      <c r="P754">
        <v>50.700357044767898</v>
      </c>
      <c r="Q754">
        <v>0.12844345864654599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Row],[Ticker]],[1]!Table1[[Symbol]:[Industry]],2,FALSE),"-")</f>
        <v>-</v>
      </c>
      <c r="D755" t="s">
        <v>892</v>
      </c>
      <c r="E755">
        <v>5289.5412447299996</v>
      </c>
      <c r="F755">
        <v>29.85</v>
      </c>
      <c r="G755">
        <v>-52.9793678469334</v>
      </c>
      <c r="H755">
        <v>-8.2131700106141992</v>
      </c>
      <c r="I755">
        <v>-43.928301209011501</v>
      </c>
      <c r="J755">
        <v>-5.8422553977846903</v>
      </c>
      <c r="K755">
        <v>35.493531951759202</v>
      </c>
      <c r="L755">
        <v>40.379183025316799</v>
      </c>
      <c r="M755">
        <v>30.422721675521601</v>
      </c>
      <c r="N755">
        <v>0.38248236696152499</v>
      </c>
      <c r="O755">
        <v>80.904522613065296</v>
      </c>
      <c r="P755">
        <v>5.0686378035902804</v>
      </c>
      <c r="Q755">
        <v>-1.1667622129509E-2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Row],[Ticker]],[1]!Table1[[Symbol]:[Industry]],2,FALSE),"-")</f>
        <v>-</v>
      </c>
      <c r="D756" t="s">
        <v>422</v>
      </c>
      <c r="E756">
        <v>5251.1511935999997</v>
      </c>
      <c r="F756">
        <v>107.04</v>
      </c>
      <c r="G756">
        <v>29.3063129000851</v>
      </c>
      <c r="H756">
        <v>-10.0713871277264</v>
      </c>
      <c r="I756">
        <v>-6.8808757320055296</v>
      </c>
      <c r="J756">
        <v>-8.2742384508161102</v>
      </c>
      <c r="K756">
        <v>122.305495046513</v>
      </c>
      <c r="L756">
        <v>115.342290420211</v>
      </c>
      <c r="M756">
        <v>35.269394735167602</v>
      </c>
      <c r="N756">
        <v>0.49600370876426197</v>
      </c>
      <c r="O756">
        <v>58.772421524663599</v>
      </c>
      <c r="P756">
        <v>58.343195266272197</v>
      </c>
      <c r="Q756">
        <v>6.9953237935135998E-2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Row],[Ticker]],[1]!Table1[[Symbol]:[Industry]],2,FALSE),"-")</f>
        <v>-</v>
      </c>
      <c r="D757" t="s">
        <v>297</v>
      </c>
      <c r="E757">
        <v>5238.1328204499996</v>
      </c>
      <c r="F757">
        <v>245.5</v>
      </c>
      <c r="G757">
        <v>-15.1893221045344</v>
      </c>
      <c r="H757">
        <v>11.7662646521193</v>
      </c>
      <c r="I757">
        <v>3.8686880892691198</v>
      </c>
      <c r="J757">
        <v>12.101065600986001</v>
      </c>
      <c r="K757">
        <v>243.04874653800999</v>
      </c>
      <c r="L757">
        <v>241.58904454307</v>
      </c>
      <c r="M757">
        <v>62.567467377210001</v>
      </c>
      <c r="N757">
        <v>1.78301979424319</v>
      </c>
      <c r="O757">
        <v>21.018329938900202</v>
      </c>
      <c r="P757">
        <v>29.8941798941798</v>
      </c>
      <c r="Q757">
        <v>-0.11017387238431001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Row],[Ticker]],[1]!Table1[[Symbol]:[Industry]],2,FALSE),"-")</f>
        <v>-</v>
      </c>
      <c r="D758" t="s">
        <v>24</v>
      </c>
      <c r="E758">
        <v>5233.3314455500004</v>
      </c>
      <c r="F758">
        <v>309.5</v>
      </c>
      <c r="G758">
        <v>-35.005383652768401</v>
      </c>
      <c r="H758">
        <v>7.4129261741339301</v>
      </c>
      <c r="I758">
        <v>-25.2213715863945</v>
      </c>
      <c r="J758">
        <v>2.08229696625264</v>
      </c>
      <c r="K758">
        <v>317.84073395402902</v>
      </c>
      <c r="L758">
        <v>336.70442388503301</v>
      </c>
      <c r="M758">
        <v>51.1294548647883</v>
      </c>
      <c r="N758">
        <v>0.96487143974011502</v>
      </c>
      <c r="O758">
        <v>36.429725363489403</v>
      </c>
      <c r="P758">
        <v>5.97500428008901</v>
      </c>
      <c r="Q758">
        <v>-2.3072514825136999E-2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Row],[Ticker]],[1]!Table1[[Symbol]:[Industry]],2,FALSE),"-")</f>
        <v>-</v>
      </c>
      <c r="D759" t="s">
        <v>1662</v>
      </c>
      <c r="E759">
        <v>5232.9363695399998</v>
      </c>
      <c r="F759">
        <v>293.7</v>
      </c>
      <c r="G759">
        <v>-30.927301526362399</v>
      </c>
      <c r="H759">
        <v>-7.42317374212801</v>
      </c>
      <c r="I759">
        <v>-3.8115497029171501</v>
      </c>
      <c r="J759">
        <v>-12.749631335767999</v>
      </c>
      <c r="K759">
        <v>330.55183166978799</v>
      </c>
      <c r="L759">
        <v>308.17593687352598</v>
      </c>
      <c r="M759">
        <v>26.579992444929399</v>
      </c>
      <c r="N759">
        <v>1.16568493790783</v>
      </c>
      <c r="O759">
        <v>37.5212802179094</v>
      </c>
      <c r="P759">
        <v>24.554707379134801</v>
      </c>
      <c r="Q759">
        <v>0.112700592878303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Row],[Ticker]],[1]!Table1[[Symbol]:[Industry]],2,FALSE),"-")</f>
        <v>-</v>
      </c>
      <c r="D760" t="s">
        <v>48</v>
      </c>
      <c r="E760">
        <v>5178.0135423000002</v>
      </c>
      <c r="F760">
        <v>479.4</v>
      </c>
      <c r="G760">
        <v>680.52393649703401</v>
      </c>
      <c r="H760">
        <v>-18.803374394440301</v>
      </c>
      <c r="I760">
        <v>60.833172181866601</v>
      </c>
      <c r="J760">
        <v>-16.252499505982499</v>
      </c>
      <c r="K760">
        <v>566.68059577051395</v>
      </c>
      <c r="L760">
        <v>413.79980162407003</v>
      </c>
      <c r="M760">
        <v>31.6625634102978</v>
      </c>
      <c r="N760">
        <v>1.28652692277721</v>
      </c>
      <c r="O760">
        <v>57.275761368377097</v>
      </c>
      <c r="P760">
        <v>777.05817782656402</v>
      </c>
    </row>
    <row r="761" spans="1:17" hidden="1" x14ac:dyDescent="0.3">
      <c r="A761" t="s">
        <v>1665</v>
      </c>
      <c r="B761" t="s">
        <v>1666</v>
      </c>
      <c r="C761" t="str">
        <f>IFERROR(VLOOKUP(Table1[[#This Row],[Ticker]],[1]!Table1[[Symbol]:[Industry]],2,FALSE),"-")</f>
        <v>-</v>
      </c>
      <c r="D761" t="s">
        <v>1667</v>
      </c>
      <c r="E761">
        <v>5168.879891351</v>
      </c>
      <c r="F761">
        <v>66.3</v>
      </c>
      <c r="G761">
        <v>-1.0024708934618001</v>
      </c>
      <c r="H761">
        <v>10.146854503041199</v>
      </c>
      <c r="I761">
        <v>0.103708435234198</v>
      </c>
      <c r="J761">
        <v>9.7521767746001103E-2</v>
      </c>
      <c r="K761">
        <v>63.166933969227699</v>
      </c>
      <c r="L761">
        <v>59.4825922230049</v>
      </c>
      <c r="M761">
        <v>56.425916595309197</v>
      </c>
      <c r="N761">
        <v>0.99617903718838297</v>
      </c>
      <c r="O761">
        <v>1.65912518853696</v>
      </c>
      <c r="P761">
        <v>30.7176656151419</v>
      </c>
      <c r="Q761">
        <v>-3.0196124243903E-2</v>
      </c>
    </row>
    <row r="762" spans="1:17" x14ac:dyDescent="0.3">
      <c r="A762" t="s">
        <v>1668</v>
      </c>
      <c r="B762" t="s">
        <v>1669</v>
      </c>
      <c r="C762" t="str">
        <f>IFERROR(VLOOKUP(Table1[[#This Row],[Ticker]],[1]!Table1[[Symbol]:[Industry]],2,FALSE),"-")</f>
        <v>-</v>
      </c>
      <c r="D762" t="s">
        <v>1620</v>
      </c>
      <c r="E762">
        <v>5141.0363381999996</v>
      </c>
      <c r="F762">
        <v>430.5</v>
      </c>
      <c r="G762">
        <v>7.8146008716887501</v>
      </c>
      <c r="H762">
        <v>13.431879171748401</v>
      </c>
      <c r="I762">
        <v>12.891054386044299</v>
      </c>
      <c r="J762">
        <v>-1.4729430133625501</v>
      </c>
      <c r="K762">
        <v>416.935355220578</v>
      </c>
      <c r="L762">
        <v>381.482111792811</v>
      </c>
      <c r="M762">
        <v>50.070645521410697</v>
      </c>
      <c r="N762">
        <v>0.79956123558724002</v>
      </c>
      <c r="O762">
        <v>6.6202090592334297</v>
      </c>
      <c r="P762">
        <v>50.920245398772998</v>
      </c>
      <c r="Q762">
        <v>5.47790572548E-2</v>
      </c>
    </row>
    <row r="763" spans="1:17" x14ac:dyDescent="0.3">
      <c r="A763" t="s">
        <v>1670</v>
      </c>
      <c r="B763" t="s">
        <v>1671</v>
      </c>
      <c r="C763" t="str">
        <f>IFERROR(VLOOKUP(Table1[[#This Row],[Ticker]],[1]!Table1[[Symbol]:[Industry]],2,FALSE),"-")</f>
        <v>-</v>
      </c>
      <c r="D763" t="s">
        <v>136</v>
      </c>
      <c r="E763">
        <v>5136.2700000000004</v>
      </c>
      <c r="F763">
        <v>180.22</v>
      </c>
      <c r="G763">
        <v>1.3412912422891601</v>
      </c>
      <c r="H763">
        <v>-7.9092880824623002</v>
      </c>
      <c r="I763">
        <v>-24.346442308558899</v>
      </c>
      <c r="J763">
        <v>-6.2305321757611098</v>
      </c>
      <c r="K763">
        <v>191.196705281817</v>
      </c>
      <c r="L763">
        <v>188.421881493683</v>
      </c>
      <c r="M763">
        <v>44.098552147021103</v>
      </c>
      <c r="N763">
        <v>0.98283911715977701</v>
      </c>
      <c r="O763">
        <v>47.014759738097801</v>
      </c>
      <c r="P763">
        <v>38.311588641596202</v>
      </c>
      <c r="Q763">
        <v>1.836181531999E-2</v>
      </c>
    </row>
    <row r="764" spans="1:17" x14ac:dyDescent="0.3">
      <c r="A764" t="s">
        <v>1672</v>
      </c>
      <c r="B764" t="s">
        <v>1673</v>
      </c>
      <c r="C764" t="str">
        <f>IFERROR(VLOOKUP(Table1[[#This Row],[Ticker]],[1]!Table1[[Symbol]:[Industry]],2,FALSE),"-")</f>
        <v>-</v>
      </c>
      <c r="D764" t="s">
        <v>162</v>
      </c>
      <c r="E764">
        <v>5114.0401284</v>
      </c>
      <c r="F764">
        <v>4524.45</v>
      </c>
      <c r="G764">
        <v>109.26886580356999</v>
      </c>
      <c r="H764">
        <v>-3.1548547401272602</v>
      </c>
      <c r="I764">
        <v>32.274934844648399</v>
      </c>
      <c r="J764">
        <v>-9.1981681899737193</v>
      </c>
      <c r="K764">
        <v>4736.99650668308</v>
      </c>
      <c r="L764">
        <v>4044.62966870225</v>
      </c>
      <c r="M764">
        <v>44.004566633877801</v>
      </c>
      <c r="N764">
        <v>0.686263861730118</v>
      </c>
      <c r="O764">
        <v>25.753406491396699</v>
      </c>
      <c r="P764">
        <v>153.399607952954</v>
      </c>
      <c r="Q764">
        <v>0.18363270663436501</v>
      </c>
    </row>
    <row r="765" spans="1:17" hidden="1" x14ac:dyDescent="0.3">
      <c r="A765" t="s">
        <v>1674</v>
      </c>
      <c r="B765" t="s">
        <v>1675</v>
      </c>
      <c r="C765" t="str">
        <f>IFERROR(VLOOKUP(Table1[[#This Row],[Ticker]],[1]!Table1[[Symbol]:[Industry]],2,FALSE),"-")</f>
        <v>-</v>
      </c>
      <c r="D765" t="s">
        <v>397</v>
      </c>
      <c r="E765">
        <v>5019.9076747050003</v>
      </c>
      <c r="F765">
        <v>276.64999999999998</v>
      </c>
      <c r="G765">
        <v>-36.211161760750599</v>
      </c>
      <c r="H765">
        <v>3.5820215299862599</v>
      </c>
      <c r="I765">
        <v>-17.139326283551799</v>
      </c>
      <c r="J765">
        <v>-4.6028244550660098</v>
      </c>
      <c r="K765">
        <v>288.86610396054601</v>
      </c>
      <c r="L765">
        <v>291.101362597584</v>
      </c>
      <c r="M765">
        <v>28.454728119402901</v>
      </c>
      <c r="N765">
        <v>1.1844702748173099</v>
      </c>
      <c r="O765">
        <v>40.231339237303402</v>
      </c>
      <c r="P765">
        <v>2.67210985340509</v>
      </c>
      <c r="Q765">
        <v>-1.360944601526E-3</v>
      </c>
    </row>
    <row r="766" spans="1:17" hidden="1" x14ac:dyDescent="0.3">
      <c r="A766" t="s">
        <v>1676</v>
      </c>
      <c r="B766" t="s">
        <v>1677</v>
      </c>
      <c r="C766" t="str">
        <f>IFERROR(VLOOKUP(Table1[[#This Row],[Ticker]],[1]!Table1[[Symbol]:[Industry]],2,FALSE),"-")</f>
        <v>-</v>
      </c>
      <c r="D766" t="s">
        <v>197</v>
      </c>
      <c r="E766">
        <v>5016.2734706699903</v>
      </c>
      <c r="F766">
        <v>2275.35</v>
      </c>
      <c r="G766">
        <v>22.057545903069901</v>
      </c>
      <c r="H766">
        <v>2.3733206131898599</v>
      </c>
      <c r="I766">
        <v>34.307734756430399</v>
      </c>
      <c r="J766">
        <v>-3.2992699912727499</v>
      </c>
      <c r="K766">
        <v>2139.9433054885599</v>
      </c>
      <c r="L766">
        <v>1729.03436494431</v>
      </c>
      <c r="M766">
        <v>54.761564768279797</v>
      </c>
      <c r="N766">
        <v>0.90773646965518895</v>
      </c>
      <c r="O766">
        <v>14.268134572703101</v>
      </c>
      <c r="P766">
        <v>88.998255669075405</v>
      </c>
    </row>
    <row r="767" spans="1:17" x14ac:dyDescent="0.3">
      <c r="A767" t="s">
        <v>1678</v>
      </c>
      <c r="B767" t="s">
        <v>1679</v>
      </c>
      <c r="C767" t="str">
        <f>IFERROR(VLOOKUP(Table1[[#This Row],[Ticker]],[1]!Table1[[Symbol]:[Industry]],2,FALSE),"-")</f>
        <v>-</v>
      </c>
      <c r="D767" t="s">
        <v>75</v>
      </c>
      <c r="E767">
        <v>5012.908739036</v>
      </c>
      <c r="F767">
        <v>221.21</v>
      </c>
      <c r="G767">
        <v>-10.348806331000301</v>
      </c>
      <c r="H767">
        <v>2.08936141059367</v>
      </c>
      <c r="I767">
        <v>2.0292115612908201</v>
      </c>
      <c r="J767">
        <v>-7.05159002137</v>
      </c>
      <c r="K767">
        <v>224.899507125404</v>
      </c>
      <c r="L767">
        <v>216.54877582662601</v>
      </c>
      <c r="M767">
        <v>46.865042952815202</v>
      </c>
      <c r="N767">
        <v>1.1041202858678201</v>
      </c>
      <c r="O767">
        <v>16.631255368202101</v>
      </c>
      <c r="P767">
        <v>19.897018970189698</v>
      </c>
      <c r="Q767">
        <v>-6.7854574308720994E-2</v>
      </c>
    </row>
    <row r="768" spans="1:17" hidden="1" x14ac:dyDescent="0.3">
      <c r="A768" t="s">
        <v>1680</v>
      </c>
      <c r="B768" t="s">
        <v>1681</v>
      </c>
      <c r="C768" t="str">
        <f>IFERROR(VLOOKUP(Table1[[#This Row],[Ticker]],[1]!Table1[[Symbol]:[Industry]],2,FALSE),"-")</f>
        <v>-</v>
      </c>
      <c r="D768" t="s">
        <v>586</v>
      </c>
      <c r="E768">
        <v>5012.2078094999997</v>
      </c>
      <c r="F768">
        <v>1980.5</v>
      </c>
      <c r="G768">
        <v>93.103769880059801</v>
      </c>
      <c r="H768">
        <v>19.427068081719302</v>
      </c>
      <c r="I768">
        <v>72.369803596984895</v>
      </c>
      <c r="J768">
        <v>-7.7418430096152404</v>
      </c>
      <c r="K768">
        <v>1959.4162953303401</v>
      </c>
      <c r="L768">
        <v>1511.00878063762</v>
      </c>
      <c r="M768">
        <v>35.078446096196203</v>
      </c>
      <c r="N768">
        <v>1.13127618018522</v>
      </c>
      <c r="O768">
        <v>23.069931835395</v>
      </c>
      <c r="P768">
        <v>144.15952659803901</v>
      </c>
      <c r="Q768">
        <v>0.16159646430257199</v>
      </c>
    </row>
    <row r="769" spans="1:17" x14ac:dyDescent="0.3">
      <c r="A769" t="s">
        <v>1682</v>
      </c>
      <c r="B769" t="s">
        <v>1683</v>
      </c>
      <c r="C769" t="str">
        <f>IFERROR(VLOOKUP(Table1[[#This Row],[Ticker]],[1]!Table1[[Symbol]:[Industry]],2,FALSE),"-")</f>
        <v>-</v>
      </c>
      <c r="D769" t="s">
        <v>475</v>
      </c>
      <c r="E769">
        <v>5008.3372972500001</v>
      </c>
      <c r="F769">
        <v>447.65</v>
      </c>
      <c r="G769">
        <v>13.906224338486901</v>
      </c>
      <c r="H769">
        <v>-4.8695422138269304</v>
      </c>
      <c r="I769">
        <v>6.4648810669282399</v>
      </c>
      <c r="J769">
        <v>-1.78670576357847</v>
      </c>
      <c r="K769">
        <v>468.03507416874203</v>
      </c>
      <c r="L769">
        <v>414.32806233589503</v>
      </c>
      <c r="M769">
        <v>39.258429894412501</v>
      </c>
      <c r="N769">
        <v>0.43393345673037798</v>
      </c>
      <c r="O769">
        <v>27.555009494024301</v>
      </c>
      <c r="P769">
        <v>46.842709529276597</v>
      </c>
      <c r="Q769">
        <v>5.7683874148629997E-3</v>
      </c>
    </row>
    <row r="770" spans="1:17" hidden="1" x14ac:dyDescent="0.3">
      <c r="A770" t="s">
        <v>1684</v>
      </c>
      <c r="B770" t="s">
        <v>1685</v>
      </c>
      <c r="C770" t="str">
        <f>IFERROR(VLOOKUP(Table1[[#This Row],[Ticker]],[1]!Table1[[Symbol]:[Industry]],2,FALSE),"-")</f>
        <v>-</v>
      </c>
      <c r="D770" t="s">
        <v>249</v>
      </c>
      <c r="E770">
        <v>5001.3894292449904</v>
      </c>
      <c r="F770">
        <v>944.15</v>
      </c>
      <c r="G770">
        <v>47.022805567833601</v>
      </c>
      <c r="H770">
        <v>21.050853499151</v>
      </c>
      <c r="I770">
        <v>37.055839000114098</v>
      </c>
      <c r="J770">
        <v>2.7838839408079101</v>
      </c>
      <c r="K770">
        <v>845.23655841354503</v>
      </c>
      <c r="L770">
        <v>731.80566288030195</v>
      </c>
      <c r="M770">
        <v>72.091359500750102</v>
      </c>
      <c r="N770">
        <v>1.3004340788213899</v>
      </c>
      <c r="O770">
        <v>3.3257427315574701</v>
      </c>
      <c r="P770">
        <v>77.956837244368998</v>
      </c>
      <c r="Q770">
        <v>-4.7174293533586001E-2</v>
      </c>
    </row>
    <row r="771" spans="1:17" x14ac:dyDescent="0.3">
      <c r="A771" t="s">
        <v>1686</v>
      </c>
      <c r="B771" t="s">
        <v>1687</v>
      </c>
      <c r="C771" t="str">
        <f>IFERROR(VLOOKUP(Table1[[#This Row],[Ticker]],[1]!Table1[[Symbol]:[Industry]],2,FALSE),"-")</f>
        <v>-</v>
      </c>
      <c r="D771" t="s">
        <v>125</v>
      </c>
      <c r="E771">
        <v>4976.3369486749998</v>
      </c>
      <c r="F771">
        <v>1052.05</v>
      </c>
      <c r="G771">
        <v>26.453417594599198</v>
      </c>
      <c r="H771">
        <v>13.8173933529394</v>
      </c>
      <c r="I771">
        <v>36.320643507658602</v>
      </c>
      <c r="J771">
        <v>4.2675145169602402</v>
      </c>
      <c r="K771">
        <v>949.52672929467894</v>
      </c>
      <c r="L771">
        <v>837.31596298593604</v>
      </c>
      <c r="M771">
        <v>66.641596158950605</v>
      </c>
      <c r="N771">
        <v>0.74984944021142597</v>
      </c>
      <c r="O771">
        <v>3.66427451166768</v>
      </c>
      <c r="P771">
        <v>68.624779612117294</v>
      </c>
      <c r="Q771">
        <v>-6.4575075163639997E-3</v>
      </c>
    </row>
    <row r="772" spans="1:17" x14ac:dyDescent="0.3">
      <c r="A772" t="s">
        <v>1688</v>
      </c>
      <c r="B772" t="s">
        <v>1689</v>
      </c>
      <c r="C772" t="str">
        <f>IFERROR(VLOOKUP(Table1[[#This Row],[Ticker]],[1]!Table1[[Symbol]:[Industry]],2,FALSE),"-")</f>
        <v>-</v>
      </c>
      <c r="D772" t="s">
        <v>197</v>
      </c>
      <c r="E772">
        <v>4969.1158020000003</v>
      </c>
      <c r="F772">
        <v>694.8</v>
      </c>
      <c r="G772">
        <v>27.0001788743544</v>
      </c>
      <c r="H772">
        <v>3.1397354093476002</v>
      </c>
      <c r="I772">
        <v>2.99960697807427</v>
      </c>
      <c r="J772">
        <v>-6.4079385024369699</v>
      </c>
      <c r="K772">
        <v>687.23569592773504</v>
      </c>
      <c r="L772">
        <v>637.71872267197705</v>
      </c>
      <c r="M772">
        <v>55.2141173475678</v>
      </c>
      <c r="N772">
        <v>0.80018957015768699</v>
      </c>
      <c r="O772">
        <v>15.018710420264799</v>
      </c>
      <c r="P772">
        <v>57.551020408163197</v>
      </c>
      <c r="Q772">
        <v>0.14077495558453601</v>
      </c>
    </row>
    <row r="773" spans="1:17" hidden="1" x14ac:dyDescent="0.3">
      <c r="A773" t="s">
        <v>1690</v>
      </c>
      <c r="B773" t="s">
        <v>1691</v>
      </c>
      <c r="C773" t="str">
        <f>IFERROR(VLOOKUP(Table1[[#This Row],[Ticker]],[1]!Table1[[Symbol]:[Industry]],2,FALSE),"-")</f>
        <v>-</v>
      </c>
      <c r="D773" t="s">
        <v>892</v>
      </c>
      <c r="E773">
        <v>4935.6001230000002</v>
      </c>
      <c r="F773">
        <v>575.45000000000005</v>
      </c>
      <c r="G773">
        <v>5.5747308501679997</v>
      </c>
      <c r="H773">
        <v>-9.5038083405814202</v>
      </c>
      <c r="I773">
        <v>-23.601768389899298</v>
      </c>
      <c r="J773">
        <v>-8.8013769627467795</v>
      </c>
      <c r="K773">
        <v>670.27156797473401</v>
      </c>
      <c r="L773">
        <v>662.07084076219905</v>
      </c>
      <c r="M773">
        <v>23.521291048454302</v>
      </c>
      <c r="N773">
        <v>0.37011223101297003</v>
      </c>
      <c r="O773">
        <v>61.751672604048899</v>
      </c>
      <c r="P773">
        <v>41.771372259177099</v>
      </c>
      <c r="Q773">
        <v>4.3236848071156998E-2</v>
      </c>
    </row>
    <row r="774" spans="1:17" x14ac:dyDescent="0.3">
      <c r="A774" t="s">
        <v>1692</v>
      </c>
      <c r="B774" t="s">
        <v>1693</v>
      </c>
      <c r="C774" t="str">
        <f>IFERROR(VLOOKUP(Table1[[#This Row],[Ticker]],[1]!Table1[[Symbol]:[Industry]],2,FALSE),"-")</f>
        <v>-</v>
      </c>
      <c r="D774" t="s">
        <v>1444</v>
      </c>
      <c r="E774">
        <v>4921.3130198099998</v>
      </c>
      <c r="F774">
        <v>869.9</v>
      </c>
      <c r="G774">
        <v>-27.3316843574001</v>
      </c>
      <c r="H774">
        <v>4.43466406424632</v>
      </c>
      <c r="I774">
        <v>-20.1175938926865</v>
      </c>
      <c r="J774">
        <v>-2.3012157904031199</v>
      </c>
      <c r="K774">
        <v>871.53738928100802</v>
      </c>
      <c r="L774">
        <v>857.96145699383896</v>
      </c>
      <c r="M774">
        <v>48.116299587113801</v>
      </c>
      <c r="N774">
        <v>0.44740196132319998</v>
      </c>
      <c r="O774">
        <v>27.129555121278301</v>
      </c>
      <c r="P774">
        <v>12.9666904746445</v>
      </c>
      <c r="Q774">
        <v>0.155871071499041</v>
      </c>
    </row>
    <row r="775" spans="1:17" x14ac:dyDescent="0.3">
      <c r="A775" t="s">
        <v>1694</v>
      </c>
      <c r="B775" t="s">
        <v>1695</v>
      </c>
      <c r="C775" t="str">
        <f>IFERROR(VLOOKUP(Table1[[#This Row],[Ticker]],[1]!Table1[[Symbol]:[Industry]],2,FALSE),"-")</f>
        <v>-</v>
      </c>
      <c r="D775" t="s">
        <v>264</v>
      </c>
      <c r="E775">
        <v>4870.6274368949998</v>
      </c>
      <c r="F775">
        <v>1583.45</v>
      </c>
      <c r="G775">
        <v>-64.385071759015304</v>
      </c>
      <c r="H775">
        <v>-5.8297179146111704</v>
      </c>
      <c r="I775">
        <v>-25.097638567195599</v>
      </c>
      <c r="J775">
        <v>-9.0043263749173992</v>
      </c>
      <c r="K775">
        <v>1722.1221875655699</v>
      </c>
      <c r="L775">
        <v>1859.53219605246</v>
      </c>
      <c r="M775">
        <v>40.461608984718097</v>
      </c>
      <c r="N775">
        <v>1.3623256646024799</v>
      </c>
      <c r="O775">
        <v>63.1248223815087</v>
      </c>
      <c r="P775">
        <v>5.8880567072355099</v>
      </c>
      <c r="Q775">
        <v>-2.3546647940905E-2</v>
      </c>
    </row>
    <row r="776" spans="1:17" hidden="1" x14ac:dyDescent="0.3">
      <c r="A776" t="s">
        <v>1696</v>
      </c>
      <c r="B776" t="s">
        <v>1697</v>
      </c>
      <c r="C776" t="str">
        <f>IFERROR(VLOOKUP(Table1[[#This Row],[Ticker]],[1]!Table1[[Symbol]:[Industry]],2,FALSE),"-")</f>
        <v>-</v>
      </c>
      <c r="D776" t="s">
        <v>24</v>
      </c>
      <c r="E776">
        <v>4869.7232039999999</v>
      </c>
      <c r="F776">
        <v>465.6</v>
      </c>
      <c r="G776">
        <v>-1.9832625038720599</v>
      </c>
      <c r="H776">
        <v>-17.370853652260902</v>
      </c>
      <c r="I776">
        <v>-14.9887369132174</v>
      </c>
      <c r="J776">
        <v>-5.4735134413716198</v>
      </c>
      <c r="K776">
        <v>550.47674011881702</v>
      </c>
      <c r="M776">
        <v>29.6531662770035</v>
      </c>
      <c r="N776">
        <v>1.24865985072408</v>
      </c>
      <c r="O776">
        <v>63.423539518900299</v>
      </c>
      <c r="P776">
        <v>27.561643835616401</v>
      </c>
    </row>
    <row r="777" spans="1:17" x14ac:dyDescent="0.3">
      <c r="A777" t="s">
        <v>1698</v>
      </c>
      <c r="B777" t="s">
        <v>1699</v>
      </c>
      <c r="C777" t="str">
        <f>IFERROR(VLOOKUP(Table1[[#This Row],[Ticker]],[1]!Table1[[Symbol]:[Industry]],2,FALSE),"-")</f>
        <v>-</v>
      </c>
      <c r="D777" t="s">
        <v>51</v>
      </c>
      <c r="E777">
        <v>4855.5273239999997</v>
      </c>
      <c r="F777">
        <v>603.29999999999995</v>
      </c>
      <c r="G777">
        <v>114.37206692730101</v>
      </c>
      <c r="H777">
        <v>6.1789446592154702</v>
      </c>
      <c r="I777">
        <v>38.717567463747599</v>
      </c>
      <c r="J777">
        <v>5.96714588547652</v>
      </c>
      <c r="K777">
        <v>550.22507705195005</v>
      </c>
      <c r="L777">
        <v>444.29460110456199</v>
      </c>
      <c r="M777">
        <v>70.164626678902096</v>
      </c>
      <c r="N777">
        <v>0.67678963533312897</v>
      </c>
      <c r="O777">
        <v>11.8846345101939</v>
      </c>
      <c r="P777">
        <v>151.58465387823099</v>
      </c>
      <c r="Q777">
        <v>1.4690012062518999E-2</v>
      </c>
    </row>
    <row r="778" spans="1:17" x14ac:dyDescent="0.3">
      <c r="A778" t="s">
        <v>1700</v>
      </c>
      <c r="B778" t="s">
        <v>1701</v>
      </c>
      <c r="C778" t="str">
        <f>IFERROR(VLOOKUP(Table1[[#This Row],[Ticker]],[1]!Table1[[Symbol]:[Industry]],2,FALSE),"-")</f>
        <v>-</v>
      </c>
      <c r="D778" t="s">
        <v>120</v>
      </c>
      <c r="E778">
        <v>4843.0200000000004</v>
      </c>
      <c r="F778">
        <v>8071.7</v>
      </c>
      <c r="G778">
        <v>-5.57969384548226</v>
      </c>
      <c r="H778">
        <v>-3.98301209002374</v>
      </c>
      <c r="I778">
        <v>13.6701682986078</v>
      </c>
      <c r="J778">
        <v>-6.7025407879802898</v>
      </c>
      <c r="K778">
        <v>8348.1265460928498</v>
      </c>
      <c r="L778">
        <v>7273.84449748107</v>
      </c>
      <c r="M778">
        <v>39.483157584111098</v>
      </c>
      <c r="N778">
        <v>0.41469847077717198</v>
      </c>
      <c r="O778">
        <v>20.433737626522198</v>
      </c>
      <c r="P778">
        <v>70.503057635639607</v>
      </c>
      <c r="Q778">
        <v>0.121006896157187</v>
      </c>
    </row>
    <row r="779" spans="1:17" x14ac:dyDescent="0.3">
      <c r="A779" t="s">
        <v>1702</v>
      </c>
      <c r="B779" t="s">
        <v>1703</v>
      </c>
      <c r="C779" t="str">
        <f>IFERROR(VLOOKUP(Table1[[#This Row],[Ticker]],[1]!Table1[[Symbol]:[Industry]],2,FALSE),"-")</f>
        <v>-</v>
      </c>
      <c r="D779" t="s">
        <v>264</v>
      </c>
      <c r="E779">
        <v>4836.8805027600001</v>
      </c>
      <c r="F779">
        <v>609.9</v>
      </c>
      <c r="G779">
        <v>-33.193787091944301</v>
      </c>
      <c r="H779">
        <v>-3.9407819509126898</v>
      </c>
      <c r="I779">
        <v>-19.757567254534798</v>
      </c>
      <c r="J779">
        <v>-13.255990391941101</v>
      </c>
      <c r="K779">
        <v>693.89728586866795</v>
      </c>
      <c r="L779">
        <v>697.7848455971</v>
      </c>
      <c r="M779">
        <v>21.265048484025701</v>
      </c>
      <c r="N779">
        <v>0.77386690906663902</v>
      </c>
      <c r="O779">
        <v>44.909001475651699</v>
      </c>
      <c r="P779">
        <v>5.0465036169479802</v>
      </c>
    </row>
    <row r="780" spans="1:17" hidden="1" x14ac:dyDescent="0.3">
      <c r="A780" t="s">
        <v>1704</v>
      </c>
      <c r="B780" t="s">
        <v>1705</v>
      </c>
      <c r="C780" t="str">
        <f>IFERROR(VLOOKUP(Table1[[#This Row],[Ticker]],[1]!Table1[[Symbol]:[Industry]],2,FALSE),"-")</f>
        <v>-</v>
      </c>
      <c r="D780" t="s">
        <v>459</v>
      </c>
      <c r="E780">
        <v>4778.26826841</v>
      </c>
      <c r="F780">
        <v>680.55</v>
      </c>
      <c r="G780">
        <v>32.909915637914203</v>
      </c>
      <c r="H780">
        <v>7.2138224053045699</v>
      </c>
      <c r="I780">
        <v>53.310468507217301</v>
      </c>
      <c r="J780">
        <v>-5.7108600605745901</v>
      </c>
      <c r="K780">
        <v>701.62145906280398</v>
      </c>
      <c r="M780">
        <v>37.311655199212296</v>
      </c>
      <c r="N780">
        <v>0.39564100265630198</v>
      </c>
      <c r="O780">
        <v>39.005216369113199</v>
      </c>
      <c r="P780">
        <v>83.239095315024201</v>
      </c>
    </row>
    <row r="781" spans="1:17" x14ac:dyDescent="0.3">
      <c r="A781" t="s">
        <v>1706</v>
      </c>
      <c r="B781" t="s">
        <v>1707</v>
      </c>
      <c r="C781" t="str">
        <f>IFERROR(VLOOKUP(Table1[[#This Row],[Ticker]],[1]!Table1[[Symbol]:[Industry]],2,FALSE),"-")</f>
        <v>-</v>
      </c>
      <c r="D781" t="s">
        <v>454</v>
      </c>
      <c r="E781">
        <v>4772.1280322100001</v>
      </c>
      <c r="F781">
        <v>287.7</v>
      </c>
      <c r="G781">
        <v>-57.643704792879298</v>
      </c>
      <c r="H781">
        <v>-0.23967373709262399</v>
      </c>
      <c r="I781">
        <v>-40.406531146153299</v>
      </c>
      <c r="J781">
        <v>-1.09567040564499</v>
      </c>
      <c r="K781">
        <v>302.64558858427898</v>
      </c>
      <c r="L781">
        <v>341.58172418931002</v>
      </c>
      <c r="M781">
        <v>48.5340789032213</v>
      </c>
      <c r="N781">
        <v>0.38830356363748703</v>
      </c>
      <c r="O781">
        <v>88.529718456725703</v>
      </c>
      <c r="P781">
        <v>9.5374071958880702</v>
      </c>
      <c r="Q781">
        <v>-9.2060465333763997E-2</v>
      </c>
    </row>
    <row r="782" spans="1:17" x14ac:dyDescent="0.3">
      <c r="A782" t="s">
        <v>1708</v>
      </c>
      <c r="B782" t="s">
        <v>1709</v>
      </c>
      <c r="C782" t="str">
        <f>IFERROR(VLOOKUP(Table1[[#This Row],[Ticker]],[1]!Table1[[Symbol]:[Industry]],2,FALSE),"-")</f>
        <v>-</v>
      </c>
      <c r="D782" t="s">
        <v>197</v>
      </c>
      <c r="E782">
        <v>4750.8181217900001</v>
      </c>
      <c r="F782">
        <v>6995.3</v>
      </c>
      <c r="G782">
        <v>47.102745620006601</v>
      </c>
      <c r="H782">
        <v>-7.0163943806143401</v>
      </c>
      <c r="I782">
        <v>-18.625236475454098</v>
      </c>
      <c r="J782">
        <v>-8.0657166208065494</v>
      </c>
      <c r="K782">
        <v>7545.7818841554399</v>
      </c>
      <c r="L782">
        <v>6998.1825568199602</v>
      </c>
      <c r="M782">
        <v>29.4381830892385</v>
      </c>
      <c r="N782">
        <v>0.6479342757687</v>
      </c>
      <c r="O782">
        <v>29.842894514888499</v>
      </c>
      <c r="P782">
        <v>78.406018872736496</v>
      </c>
      <c r="Q782">
        <v>0.113249685573402</v>
      </c>
    </row>
    <row r="783" spans="1:17" x14ac:dyDescent="0.3">
      <c r="A783" t="s">
        <v>1710</v>
      </c>
      <c r="B783" t="s">
        <v>1711</v>
      </c>
      <c r="C783" t="str">
        <f>IFERROR(VLOOKUP(Table1[[#This Row],[Ticker]],[1]!Table1[[Symbol]:[Industry]],2,FALSE),"-")</f>
        <v>-</v>
      </c>
      <c r="D783" t="s">
        <v>128</v>
      </c>
      <c r="E783">
        <v>4732.13202</v>
      </c>
      <c r="F783">
        <v>509.95</v>
      </c>
      <c r="G783">
        <v>107.416113931772</v>
      </c>
      <c r="H783">
        <v>-13.803628495231299</v>
      </c>
      <c r="I783">
        <v>45.778172473578799</v>
      </c>
      <c r="J783">
        <v>-20.8842541944483</v>
      </c>
      <c r="K783">
        <v>583.18056862464005</v>
      </c>
      <c r="L783">
        <v>476.61000652302903</v>
      </c>
      <c r="M783">
        <v>17.2949847522327</v>
      </c>
      <c r="N783">
        <v>1.2890561517635499</v>
      </c>
      <c r="O783">
        <v>42.631630552014897</v>
      </c>
      <c r="P783">
        <v>136.63573085846801</v>
      </c>
      <c r="Q783">
        <v>6.2869826905896001E-2</v>
      </c>
    </row>
    <row r="784" spans="1:17" hidden="1" x14ac:dyDescent="0.3">
      <c r="A784" t="s">
        <v>1712</v>
      </c>
      <c r="B784" t="s">
        <v>1713</v>
      </c>
      <c r="C784" t="str">
        <f>IFERROR(VLOOKUP(Table1[[#This Row],[Ticker]],[1]!Table1[[Symbol]:[Industry]],2,FALSE),"-")</f>
        <v>-</v>
      </c>
      <c r="D784" t="s">
        <v>539</v>
      </c>
      <c r="E784">
        <v>4725</v>
      </c>
      <c r="F784">
        <v>236250</v>
      </c>
      <c r="G784">
        <v>7359684.6306608599</v>
      </c>
      <c r="H784">
        <v>6.5399872798565299</v>
      </c>
      <c r="I784">
        <v>7010277.7037781402</v>
      </c>
      <c r="J784">
        <v>2.14530015813926E-2</v>
      </c>
      <c r="K784">
        <v>9268.0920964391808</v>
      </c>
      <c r="L784">
        <v>2354.2016163316098</v>
      </c>
      <c r="M784">
        <v>100</v>
      </c>
      <c r="N784">
        <v>5.5454545454545396</v>
      </c>
      <c r="O784">
        <v>0</v>
      </c>
      <c r="P784">
        <v>7359713.0841121497</v>
      </c>
    </row>
    <row r="785" spans="1:17" hidden="1" x14ac:dyDescent="0.3">
      <c r="A785" t="s">
        <v>1714</v>
      </c>
      <c r="B785" t="s">
        <v>1715</v>
      </c>
      <c r="C785" t="str">
        <f>IFERROR(VLOOKUP(Table1[[#This Row],[Ticker]],[1]!Table1[[Symbol]:[Industry]],2,FALSE),"-")</f>
        <v>-</v>
      </c>
      <c r="D785" t="s">
        <v>21</v>
      </c>
      <c r="E785">
        <v>4721.9125696000001</v>
      </c>
      <c r="F785">
        <v>80.8</v>
      </c>
      <c r="G785">
        <v>-40.503086639923602</v>
      </c>
      <c r="H785">
        <v>-20.101486503799499</v>
      </c>
      <c r="I785">
        <v>-38.3015172008459</v>
      </c>
      <c r="J785">
        <v>-11.8900614624004</v>
      </c>
      <c r="K785">
        <v>104.864901500389</v>
      </c>
      <c r="L785">
        <v>108.21849887861001</v>
      </c>
      <c r="M785">
        <v>36.569617030939398</v>
      </c>
      <c r="N785">
        <v>1.2267224917594099</v>
      </c>
      <c r="O785">
        <v>77.227722772277204</v>
      </c>
      <c r="P785">
        <v>19.703703703703599</v>
      </c>
      <c r="Q785">
        <v>0.26965952991641101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Row],[Ticker]],[1]!Table1[[Symbol]:[Industry]],2,FALSE),"-")</f>
        <v>-</v>
      </c>
      <c r="D786" t="s">
        <v>539</v>
      </c>
      <c r="E786">
        <v>4694.699670125</v>
      </c>
      <c r="F786">
        <v>4509.25</v>
      </c>
      <c r="G786">
        <v>17.919879018050999</v>
      </c>
      <c r="H786">
        <v>-9.7235036021680195</v>
      </c>
      <c r="I786">
        <v>-21.571880417216899</v>
      </c>
      <c r="J786">
        <v>-8.6302460768157392</v>
      </c>
      <c r="K786">
        <v>5275.4793601515903</v>
      </c>
      <c r="L786">
        <v>5041.3681012585203</v>
      </c>
      <c r="M786">
        <v>9.6306029204479806</v>
      </c>
      <c r="N786">
        <v>0.79128456434850203</v>
      </c>
      <c r="O786">
        <v>48.559073016577003</v>
      </c>
      <c r="P786">
        <v>48.562721357384</v>
      </c>
      <c r="Q786">
        <v>0.123066337001835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Row],[Ticker]],[1]!Table1[[Symbol]:[Industry]],2,FALSE),"-")</f>
        <v>-</v>
      </c>
      <c r="D787" t="s">
        <v>449</v>
      </c>
      <c r="E787">
        <v>4692.6847567499999</v>
      </c>
      <c r="F787">
        <v>536.5</v>
      </c>
      <c r="G787">
        <v>-47.2885496214734</v>
      </c>
      <c r="H787">
        <v>1.3225189478519199</v>
      </c>
      <c r="I787">
        <v>-12.7936654617701</v>
      </c>
      <c r="J787">
        <v>-5.9374149892781496</v>
      </c>
      <c r="K787">
        <v>562.68331095794599</v>
      </c>
      <c r="L787">
        <v>585.72911215861598</v>
      </c>
      <c r="M787">
        <v>38.900565388156402</v>
      </c>
      <c r="N787">
        <v>0.349506860742338</v>
      </c>
      <c r="O787">
        <v>48.928238583411002</v>
      </c>
      <c r="P787">
        <v>4.9388753056234602</v>
      </c>
      <c r="Q787">
        <v>1.2251831647158E-2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Row],[Ticker]],[1]!Table1[[Symbol]:[Industry]],2,FALSE),"-")</f>
        <v>-</v>
      </c>
      <c r="D788" t="s">
        <v>1722</v>
      </c>
      <c r="E788">
        <v>4688.9414749999996</v>
      </c>
      <c r="F788">
        <v>418.45</v>
      </c>
      <c r="G788">
        <v>-25.282761672955601</v>
      </c>
      <c r="H788">
        <v>0.64656297683335795</v>
      </c>
      <c r="I788">
        <v>-17.6065566893081</v>
      </c>
      <c r="J788">
        <v>0.77712050787862197</v>
      </c>
      <c r="K788">
        <v>416.46783116205199</v>
      </c>
      <c r="L788">
        <v>411.43774704349602</v>
      </c>
      <c r="M788">
        <v>60.3916917412987</v>
      </c>
      <c r="N788">
        <v>0.87686640853963305</v>
      </c>
      <c r="O788">
        <v>52.586927948380897</v>
      </c>
      <c r="P788">
        <v>17.6578096443132</v>
      </c>
      <c r="Q788">
        <v>0.32962938712071399</v>
      </c>
    </row>
    <row r="789" spans="1:17" x14ac:dyDescent="0.3">
      <c r="A789" t="s">
        <v>1723</v>
      </c>
      <c r="B789" t="s">
        <v>1724</v>
      </c>
      <c r="C789" t="str">
        <f>IFERROR(VLOOKUP(Table1[[#This Row],[Ticker]],[1]!Table1[[Symbol]:[Industry]],2,FALSE),"-")</f>
        <v>-</v>
      </c>
      <c r="D789" t="s">
        <v>586</v>
      </c>
      <c r="E789">
        <v>4623.6968063000004</v>
      </c>
      <c r="F789">
        <v>223.87</v>
      </c>
      <c r="G789">
        <v>16.072049037170199</v>
      </c>
      <c r="H789">
        <v>8.8144058845076891</v>
      </c>
      <c r="I789">
        <v>20.4603047983802</v>
      </c>
      <c r="J789">
        <v>-8.5671980065250395</v>
      </c>
      <c r="K789">
        <v>220.83684944383799</v>
      </c>
      <c r="L789">
        <v>193.817825936145</v>
      </c>
      <c r="M789">
        <v>47.0718959766129</v>
      </c>
      <c r="N789">
        <v>1.85190819131576</v>
      </c>
      <c r="O789">
        <v>14.530754455710801</v>
      </c>
      <c r="P789">
        <v>66.942580164056594</v>
      </c>
      <c r="Q789">
        <v>9.3274038654377001E-2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Row],[Ticker]],[1]!Table1[[Symbol]:[Industry]],2,FALSE),"-")</f>
        <v>-</v>
      </c>
      <c r="D790" t="s">
        <v>1184</v>
      </c>
      <c r="E790">
        <v>4607.101694</v>
      </c>
      <c r="F790">
        <v>2748.4</v>
      </c>
      <c r="G790">
        <v>-15.659246126896599</v>
      </c>
      <c r="H790">
        <v>-3.9616204371852599</v>
      </c>
      <c r="I790">
        <v>-24.3546312177285</v>
      </c>
      <c r="J790">
        <v>-6.76510449075798</v>
      </c>
      <c r="K790">
        <v>3023.5165855261298</v>
      </c>
      <c r="L790">
        <v>2997.9256637513199</v>
      </c>
      <c r="M790">
        <v>15.794875398654399</v>
      </c>
      <c r="N790">
        <v>0.54395620098229303</v>
      </c>
      <c r="O790">
        <v>34.623781109008803</v>
      </c>
      <c r="P790">
        <v>19.495652173913001</v>
      </c>
      <c r="Q790">
        <v>-8.7857622524533996E-2</v>
      </c>
    </row>
    <row r="791" spans="1:17" x14ac:dyDescent="0.3">
      <c r="A791" t="s">
        <v>1727</v>
      </c>
      <c r="B791" t="s">
        <v>1728</v>
      </c>
      <c r="C791" t="str">
        <f>IFERROR(VLOOKUP(Table1[[#This Row],[Ticker]],[1]!Table1[[Symbol]:[Industry]],2,FALSE),"-")</f>
        <v>-</v>
      </c>
      <c r="D791" t="s">
        <v>533</v>
      </c>
      <c r="E791">
        <v>4604.3672280519904</v>
      </c>
      <c r="F791">
        <v>92.42</v>
      </c>
      <c r="G791">
        <v>-45.004241353338699</v>
      </c>
      <c r="H791">
        <v>-7.93794598171504</v>
      </c>
      <c r="I791">
        <v>-15.5866652997572</v>
      </c>
      <c r="J791">
        <v>-4.0244407182253603</v>
      </c>
      <c r="K791">
        <v>104.730312986214</v>
      </c>
      <c r="L791">
        <v>107.603001827386</v>
      </c>
      <c r="M791">
        <v>16.894236077508602</v>
      </c>
      <c r="N791">
        <v>0.441899019784182</v>
      </c>
      <c r="O791">
        <v>44.665656784245797</v>
      </c>
      <c r="P791">
        <v>1.8851284312644701</v>
      </c>
      <c r="Q791">
        <v>-0.111284549435857</v>
      </c>
    </row>
    <row r="792" spans="1:17" x14ac:dyDescent="0.3">
      <c r="A792" t="s">
        <v>1729</v>
      </c>
      <c r="B792" t="s">
        <v>1730</v>
      </c>
      <c r="C792" t="str">
        <f>IFERROR(VLOOKUP(Table1[[#This Row],[Ticker]],[1]!Table1[[Symbol]:[Industry]],2,FALSE),"-")</f>
        <v>-</v>
      </c>
      <c r="D792" t="s">
        <v>813</v>
      </c>
      <c r="E792">
        <v>4593.0090797250004</v>
      </c>
      <c r="F792">
        <v>374.55</v>
      </c>
      <c r="G792">
        <v>-23.772065036317301</v>
      </c>
      <c r="H792">
        <v>4.32508945520261</v>
      </c>
      <c r="I792">
        <v>10.232274487521501</v>
      </c>
      <c r="J792">
        <v>-4.5093746467645799</v>
      </c>
      <c r="K792">
        <v>383.01200087037898</v>
      </c>
      <c r="L792">
        <v>358.40946565573699</v>
      </c>
      <c r="M792">
        <v>34.759489119265503</v>
      </c>
      <c r="N792">
        <v>0.74689531738065296</v>
      </c>
      <c r="O792">
        <v>20.117474302496301</v>
      </c>
      <c r="P792">
        <v>39.783541705542</v>
      </c>
      <c r="Q792">
        <v>-2.7638167794069999E-2</v>
      </c>
    </row>
    <row r="793" spans="1:17" x14ac:dyDescent="0.3">
      <c r="A793" t="s">
        <v>1731</v>
      </c>
      <c r="B793" t="s">
        <v>1732</v>
      </c>
      <c r="C793" t="str">
        <f>IFERROR(VLOOKUP(Table1[[#This Row],[Ticker]],[1]!Table1[[Symbol]:[Industry]],2,FALSE),"-")</f>
        <v>-</v>
      </c>
      <c r="D793" t="s">
        <v>285</v>
      </c>
      <c r="E793">
        <v>4591.5147348</v>
      </c>
      <c r="F793">
        <v>275.10000000000002</v>
      </c>
      <c r="G793">
        <v>-4.1144682347711798</v>
      </c>
      <c r="H793">
        <v>1.9945327344019801</v>
      </c>
      <c r="I793">
        <v>-7.2467423151795902</v>
      </c>
      <c r="J793">
        <v>-5.3511639828206796</v>
      </c>
      <c r="K793">
        <v>284.88177413625698</v>
      </c>
      <c r="L793">
        <v>274.86232466785401</v>
      </c>
      <c r="M793">
        <v>42.686390656974602</v>
      </c>
      <c r="N793">
        <v>0.58331756188712003</v>
      </c>
      <c r="O793">
        <v>22.137404580152602</v>
      </c>
      <c r="P793">
        <v>30.317385125532901</v>
      </c>
      <c r="Q793">
        <v>-2.1347286217527E-2</v>
      </c>
    </row>
    <row r="794" spans="1:17" hidden="1" x14ac:dyDescent="0.3">
      <c r="A794" t="s">
        <v>1733</v>
      </c>
      <c r="B794" t="s">
        <v>1734</v>
      </c>
      <c r="C794" t="str">
        <f>IFERROR(VLOOKUP(Table1[[#This Row],[Ticker]],[1]!Table1[[Symbol]:[Industry]],2,FALSE),"-")</f>
        <v>-</v>
      </c>
      <c r="D794" t="s">
        <v>43</v>
      </c>
      <c r="E794">
        <v>4523.2051587199903</v>
      </c>
      <c r="F794">
        <v>642.79999999999995</v>
      </c>
      <c r="G794">
        <v>10.051181336660999</v>
      </c>
      <c r="H794">
        <v>4.6824021405376399</v>
      </c>
      <c r="I794">
        <v>15.5387185804158</v>
      </c>
      <c r="J794">
        <v>0.10037959984500699</v>
      </c>
      <c r="K794">
        <v>628.29028242501101</v>
      </c>
      <c r="M794">
        <v>53.880729502102298</v>
      </c>
      <c r="N794">
        <v>0.44496538198004698</v>
      </c>
      <c r="O794">
        <v>11.411014312383299</v>
      </c>
      <c r="P794">
        <v>49.297410289165001</v>
      </c>
    </row>
    <row r="795" spans="1:17" x14ac:dyDescent="0.3">
      <c r="A795" t="s">
        <v>1735</v>
      </c>
      <c r="B795" t="s">
        <v>1736</v>
      </c>
      <c r="C795" t="str">
        <f>IFERROR(VLOOKUP(Table1[[#This Row],[Ticker]],[1]!Table1[[Symbol]:[Industry]],2,FALSE),"-")</f>
        <v>-</v>
      </c>
      <c r="D795" t="s">
        <v>72</v>
      </c>
      <c r="E795">
        <v>4522.848</v>
      </c>
      <c r="F795">
        <v>642.45000000000005</v>
      </c>
      <c r="G795">
        <v>15.6259387121387</v>
      </c>
      <c r="H795">
        <v>1.0445853219805199</v>
      </c>
      <c r="I795">
        <v>-37.716791562801198</v>
      </c>
      <c r="J795">
        <v>-10.061809770081</v>
      </c>
      <c r="K795">
        <v>722.68031120220996</v>
      </c>
      <c r="L795">
        <v>758.41906954869</v>
      </c>
      <c r="M795">
        <v>33.944760532930601</v>
      </c>
      <c r="N795">
        <v>0.71694338979688799</v>
      </c>
      <c r="O795">
        <v>81.337069032609506</v>
      </c>
      <c r="P795">
        <v>53.953989935298303</v>
      </c>
      <c r="Q795">
        <v>5.2979720860470002E-2</v>
      </c>
    </row>
    <row r="796" spans="1:17" hidden="1" x14ac:dyDescent="0.3">
      <c r="A796" t="s">
        <v>1737</v>
      </c>
      <c r="B796" t="s">
        <v>1738</v>
      </c>
      <c r="C796" t="str">
        <f>IFERROR(VLOOKUP(Table1[[#This Row],[Ticker]],[1]!Table1[[Symbol]:[Industry]],2,FALSE),"-")</f>
        <v>-</v>
      </c>
      <c r="D796" t="s">
        <v>117</v>
      </c>
      <c r="E796">
        <v>4505.9418158999997</v>
      </c>
      <c r="F796">
        <v>430.5</v>
      </c>
      <c r="G796">
        <v>-14.549495735942701</v>
      </c>
      <c r="K796">
        <v>425.76520424318301</v>
      </c>
      <c r="L796">
        <v>384.46648021701702</v>
      </c>
      <c r="M796">
        <v>38.331602171758398</v>
      </c>
      <c r="N796">
        <v>1</v>
      </c>
      <c r="O796">
        <v>7.2938443670151001</v>
      </c>
      <c r="P796">
        <v>18.939079983423099</v>
      </c>
      <c r="Q796">
        <v>9.3594908740256E-2</v>
      </c>
    </row>
    <row r="797" spans="1:17" hidden="1" x14ac:dyDescent="0.3">
      <c r="A797" t="s">
        <v>1739</v>
      </c>
      <c r="B797" t="s">
        <v>1740</v>
      </c>
      <c r="C797" t="str">
        <f>IFERROR(VLOOKUP(Table1[[#This Row],[Ticker]],[1]!Table1[[Symbol]:[Industry]],2,FALSE),"-")</f>
        <v>-</v>
      </c>
      <c r="D797" t="s">
        <v>264</v>
      </c>
      <c r="E797">
        <v>4504.2089560799996</v>
      </c>
      <c r="F797">
        <v>1270.05</v>
      </c>
      <c r="G797">
        <v>54.920790701097999</v>
      </c>
      <c r="H797">
        <v>2.95341089768523</v>
      </c>
      <c r="I797">
        <v>33.252175014926102</v>
      </c>
      <c r="J797">
        <v>-0.44330597671704802</v>
      </c>
      <c r="K797">
        <v>1283.3498961392399</v>
      </c>
      <c r="L797">
        <v>1048.2639654915999</v>
      </c>
      <c r="M797">
        <v>41.212352068148498</v>
      </c>
      <c r="N797">
        <v>0.61886168016140697</v>
      </c>
      <c r="O797">
        <v>14.7671351521593</v>
      </c>
      <c r="P797">
        <v>103.86035313001599</v>
      </c>
      <c r="Q797">
        <v>0.215994149051429</v>
      </c>
    </row>
    <row r="798" spans="1:17" hidden="1" x14ac:dyDescent="0.3">
      <c r="A798" t="s">
        <v>1741</v>
      </c>
      <c r="B798" t="s">
        <v>1742</v>
      </c>
      <c r="C798" t="str">
        <f>IFERROR(VLOOKUP(Table1[[#This Row],[Ticker]],[1]!Table1[[Symbol]:[Industry]],2,FALSE),"-")</f>
        <v>-</v>
      </c>
      <c r="D798" t="s">
        <v>1620</v>
      </c>
      <c r="E798">
        <v>4500.7766154000001</v>
      </c>
      <c r="F798">
        <v>8511.6</v>
      </c>
      <c r="G798">
        <v>-8.5962390261504993</v>
      </c>
      <c r="H798">
        <v>5.0126071076310499</v>
      </c>
      <c r="I798">
        <v>24.178455185573501</v>
      </c>
      <c r="J798">
        <v>-1.08353213250053</v>
      </c>
      <c r="K798">
        <v>8589.1616700964205</v>
      </c>
      <c r="L798">
        <v>7863.8016754904402</v>
      </c>
      <c r="M798">
        <v>41.520560064773498</v>
      </c>
      <c r="N798">
        <v>0.37304875817029098</v>
      </c>
      <c r="O798">
        <v>6.9011701677710304</v>
      </c>
      <c r="P798">
        <v>46.497878675742797</v>
      </c>
      <c r="Q798">
        <v>9.9018205003270007E-3</v>
      </c>
    </row>
    <row r="799" spans="1:17" hidden="1" x14ac:dyDescent="0.3">
      <c r="A799" t="s">
        <v>1743</v>
      </c>
      <c r="B799" t="s">
        <v>1744</v>
      </c>
      <c r="C799" t="str">
        <f>IFERROR(VLOOKUP(Table1[[#This Row],[Ticker]],[1]!Table1[[Symbol]:[Industry]],2,FALSE),"-")</f>
        <v>-</v>
      </c>
      <c r="D799" t="s">
        <v>162</v>
      </c>
      <c r="E799">
        <v>4489.2285000000002</v>
      </c>
      <c r="F799">
        <v>260.85000000000002</v>
      </c>
      <c r="G799">
        <v>4147.7760569110997</v>
      </c>
      <c r="H799">
        <v>-5.0121665115282896</v>
      </c>
      <c r="I799">
        <v>421.269341843424</v>
      </c>
      <c r="J799">
        <v>0.69001053804815804</v>
      </c>
      <c r="K799">
        <v>226.56258194824599</v>
      </c>
      <c r="L799">
        <v>116.57160398904</v>
      </c>
      <c r="M799">
        <v>47.955459095908601</v>
      </c>
      <c r="N799">
        <v>0.777893449812328</v>
      </c>
      <c r="O799">
        <v>36.476902434349199</v>
      </c>
      <c r="P799">
        <v>4468.3012259194402</v>
      </c>
      <c r="Q799">
        <v>0.24868625355367699</v>
      </c>
    </row>
    <row r="800" spans="1:17" hidden="1" x14ac:dyDescent="0.3">
      <c r="A800" t="s">
        <v>1745</v>
      </c>
      <c r="B800" t="s">
        <v>1746</v>
      </c>
      <c r="C800" t="str">
        <f>IFERROR(VLOOKUP(Table1[[#This Row],[Ticker]],[1]!Table1[[Symbol]:[Industry]],2,FALSE),"-")</f>
        <v>-</v>
      </c>
      <c r="D800" t="s">
        <v>422</v>
      </c>
      <c r="E800">
        <v>4460.1785460999999</v>
      </c>
      <c r="F800">
        <v>10497.65</v>
      </c>
      <c r="G800">
        <v>-8.9147462365398695</v>
      </c>
      <c r="H800">
        <v>0.62600878523287795</v>
      </c>
      <c r="I800">
        <v>-0.66390467184605695</v>
      </c>
      <c r="J800">
        <v>-7.4911649198307497</v>
      </c>
      <c r="K800">
        <v>11556.103697517299</v>
      </c>
      <c r="L800">
        <v>10834.4251739008</v>
      </c>
      <c r="M800">
        <v>31.436674093486602</v>
      </c>
      <c r="N800">
        <v>0.26835319466445501</v>
      </c>
      <c r="O800">
        <v>36.073311645939803</v>
      </c>
      <c r="P800">
        <v>25.980618643305</v>
      </c>
      <c r="Q800">
        <v>-1.9458263087627999E-2</v>
      </c>
    </row>
    <row r="801" spans="1:17" hidden="1" x14ac:dyDescent="0.3">
      <c r="A801" t="s">
        <v>1747</v>
      </c>
      <c r="B801" t="s">
        <v>1748</v>
      </c>
      <c r="C801" t="str">
        <f>IFERROR(VLOOKUP(Table1[[#This Row],[Ticker]],[1]!Table1[[Symbol]:[Industry]],2,FALSE),"-")</f>
        <v>-</v>
      </c>
      <c r="D801" t="s">
        <v>475</v>
      </c>
      <c r="E801">
        <v>4454.7679875000003</v>
      </c>
      <c r="F801">
        <v>98.25</v>
      </c>
      <c r="G801">
        <v>37.159696628414203</v>
      </c>
      <c r="H801">
        <v>-5.5865505057322098</v>
      </c>
      <c r="I801">
        <v>-0.14515541796300099</v>
      </c>
      <c r="J801">
        <v>-15.9096104704656</v>
      </c>
      <c r="K801">
        <v>104.50475726211199</v>
      </c>
      <c r="L801">
        <v>91.543576057037797</v>
      </c>
      <c r="M801">
        <v>31.191184897285499</v>
      </c>
      <c r="N801">
        <v>1.21543141063022</v>
      </c>
      <c r="O801">
        <v>22.137404580152602</v>
      </c>
      <c r="P801">
        <v>75.289919714540602</v>
      </c>
      <c r="Q801">
        <v>0.128594198831391</v>
      </c>
    </row>
    <row r="802" spans="1:17" hidden="1" x14ac:dyDescent="0.3">
      <c r="A802" t="s">
        <v>1749</v>
      </c>
      <c r="B802" t="s">
        <v>1750</v>
      </c>
      <c r="C802" t="str">
        <f>IFERROR(VLOOKUP(Table1[[#This Row],[Ticker]],[1]!Table1[[Symbol]:[Industry]],2,FALSE),"-")</f>
        <v>-</v>
      </c>
      <c r="D802" t="s">
        <v>739</v>
      </c>
      <c r="E802">
        <v>4449.3999170859997</v>
      </c>
      <c r="F802">
        <v>273.58999999999997</v>
      </c>
      <c r="G802">
        <v>0.89129152829963498</v>
      </c>
      <c r="H802">
        <v>-0.22700733808592599</v>
      </c>
      <c r="I802">
        <v>1.12544070336199</v>
      </c>
      <c r="J802">
        <v>-1.64888938245271</v>
      </c>
      <c r="K802">
        <v>277.705283574558</v>
      </c>
      <c r="L802">
        <v>261.02036519738198</v>
      </c>
      <c r="M802">
        <v>58.987597709054498</v>
      </c>
      <c r="N802">
        <v>1.0412638063237101</v>
      </c>
      <c r="O802">
        <v>7.4564128805877496</v>
      </c>
      <c r="P802">
        <v>30.648011078745</v>
      </c>
      <c r="Q802">
        <v>3.7892634135868998E-2</v>
      </c>
    </row>
    <row r="803" spans="1:17" hidden="1" x14ac:dyDescent="0.3">
      <c r="A803" t="s">
        <v>1751</v>
      </c>
      <c r="B803" t="s">
        <v>1752</v>
      </c>
      <c r="C803" t="str">
        <f>IFERROR(VLOOKUP(Table1[[#This Row],[Ticker]],[1]!Table1[[Symbol]:[Industry]],2,FALSE),"-")</f>
        <v>-</v>
      </c>
      <c r="D803" t="s">
        <v>271</v>
      </c>
      <c r="E803">
        <v>4426.4454803099998</v>
      </c>
      <c r="F803">
        <v>233.1</v>
      </c>
      <c r="G803">
        <v>151.81587659703101</v>
      </c>
      <c r="H803">
        <v>6.25156535979061</v>
      </c>
      <c r="I803">
        <v>40.759665424338102</v>
      </c>
      <c r="J803">
        <v>7.1247944488042299</v>
      </c>
      <c r="K803">
        <v>236.02705421412799</v>
      </c>
      <c r="L803">
        <v>194.67107578130199</v>
      </c>
      <c r="M803">
        <v>54.400443265009599</v>
      </c>
      <c r="N803">
        <v>1.621699784966</v>
      </c>
      <c r="O803">
        <v>40.197340197340203</v>
      </c>
      <c r="P803">
        <v>187.777777777777</v>
      </c>
      <c r="Q803">
        <v>0.13666826376329799</v>
      </c>
    </row>
    <row r="804" spans="1:17" x14ac:dyDescent="0.3">
      <c r="A804" t="s">
        <v>1753</v>
      </c>
      <c r="B804" t="s">
        <v>1754</v>
      </c>
      <c r="C804" t="str">
        <f>IFERROR(VLOOKUP(Table1[[#This Row],[Ticker]],[1]!Table1[[Symbol]:[Industry]],2,FALSE),"-")</f>
        <v>-</v>
      </c>
      <c r="D804" t="s">
        <v>51</v>
      </c>
      <c r="E804">
        <v>4417.9243500000002</v>
      </c>
      <c r="F804">
        <v>484.05</v>
      </c>
      <c r="G804">
        <v>-24.210961784165001</v>
      </c>
      <c r="H804">
        <v>0.58795310178098603</v>
      </c>
      <c r="I804">
        <v>-12.5889402267878</v>
      </c>
      <c r="J804">
        <v>-1.9421097514550401</v>
      </c>
      <c r="K804">
        <v>513.55196501437501</v>
      </c>
      <c r="L804">
        <v>511.719692614167</v>
      </c>
      <c r="M804">
        <v>32.074377630021402</v>
      </c>
      <c r="N804">
        <v>0.308459277030879</v>
      </c>
      <c r="O804">
        <v>31.184794959198399</v>
      </c>
      <c r="P804">
        <v>12.295557359935</v>
      </c>
      <c r="Q804">
        <v>-3.9132844793111E-2</v>
      </c>
    </row>
    <row r="805" spans="1:17" x14ac:dyDescent="0.3">
      <c r="A805" t="s">
        <v>1755</v>
      </c>
      <c r="B805" t="s">
        <v>1756</v>
      </c>
      <c r="C805" t="str">
        <f>IFERROR(VLOOKUP(Table1[[#This Row],[Ticker]],[1]!Table1[[Symbol]:[Industry]],2,FALSE),"-")</f>
        <v>-</v>
      </c>
      <c r="D805" t="s">
        <v>264</v>
      </c>
      <c r="E805">
        <v>4417.4599746000004</v>
      </c>
      <c r="F805">
        <v>485.2</v>
      </c>
      <c r="G805">
        <v>-0.66835779075428503</v>
      </c>
      <c r="H805">
        <v>0.66334813464040998</v>
      </c>
      <c r="I805">
        <v>3.0913004154333699</v>
      </c>
      <c r="J805">
        <v>-1.9016239214955299</v>
      </c>
      <c r="K805">
        <v>505.13140204103797</v>
      </c>
      <c r="L805">
        <v>483.71765824992002</v>
      </c>
      <c r="M805">
        <v>46.225073829884899</v>
      </c>
      <c r="N805">
        <v>0.43610248214095199</v>
      </c>
      <c r="O805">
        <v>26.514839241549801</v>
      </c>
      <c r="P805">
        <v>34.740349902804702</v>
      </c>
      <c r="Q805">
        <v>-4.4254621922476998E-2</v>
      </c>
    </row>
    <row r="806" spans="1:17" hidden="1" x14ac:dyDescent="0.3">
      <c r="A806" t="s">
        <v>1757</v>
      </c>
      <c r="B806" t="s">
        <v>1758</v>
      </c>
      <c r="C806" t="str">
        <f>IFERROR(VLOOKUP(Table1[[#This Row],[Ticker]],[1]!Table1[[Symbol]:[Industry]],2,FALSE),"-")</f>
        <v>-</v>
      </c>
      <c r="D806" t="s">
        <v>998</v>
      </c>
      <c r="E806">
        <v>4411.9053494999998</v>
      </c>
      <c r="F806">
        <v>3518.35</v>
      </c>
      <c r="G806">
        <v>7.0866519580827001</v>
      </c>
      <c r="H806">
        <v>2.4225174828535398</v>
      </c>
      <c r="I806">
        <v>27.544665849302799</v>
      </c>
      <c r="J806">
        <v>-5.9531870156118103</v>
      </c>
      <c r="K806">
        <v>3513.7570843159701</v>
      </c>
      <c r="L806">
        <v>3063.3723880031298</v>
      </c>
      <c r="M806">
        <v>30.3838758026994</v>
      </c>
      <c r="N806">
        <v>0.48137282444998097</v>
      </c>
      <c r="O806">
        <v>13.490698765046099</v>
      </c>
      <c r="P806">
        <v>60.7139594372373</v>
      </c>
      <c r="Q806">
        <v>4.6542560365990998E-2</v>
      </c>
    </row>
    <row r="807" spans="1:17" x14ac:dyDescent="0.3">
      <c r="A807" t="s">
        <v>1759</v>
      </c>
      <c r="B807" t="s">
        <v>1760</v>
      </c>
      <c r="C807" t="str">
        <f>IFERROR(VLOOKUP(Table1[[#This Row],[Ticker]],[1]!Table1[[Symbol]:[Industry]],2,FALSE),"-")</f>
        <v>-</v>
      </c>
      <c r="D807" t="s">
        <v>397</v>
      </c>
      <c r="E807">
        <v>4402.5568240849998</v>
      </c>
      <c r="F807">
        <v>39.97</v>
      </c>
      <c r="G807">
        <v>-48.4334312655986</v>
      </c>
      <c r="H807">
        <v>-6.5891155647824098</v>
      </c>
      <c r="I807">
        <v>-39.493721743931303</v>
      </c>
      <c r="J807">
        <v>-5.45473747460907</v>
      </c>
      <c r="K807">
        <v>45.323981800229802</v>
      </c>
      <c r="L807">
        <v>49.435677710675698</v>
      </c>
      <c r="M807">
        <v>32.0859903712741</v>
      </c>
      <c r="N807">
        <v>1.22914677067096</v>
      </c>
      <c r="O807">
        <v>70.878158618964207</v>
      </c>
      <c r="P807">
        <v>3.30834841044198</v>
      </c>
    </row>
    <row r="808" spans="1:17" x14ac:dyDescent="0.3">
      <c r="A808" t="s">
        <v>1761</v>
      </c>
      <c r="B808" t="s">
        <v>1762</v>
      </c>
      <c r="C808" t="str">
        <f>IFERROR(VLOOKUP(Table1[[#This Row],[Ticker]],[1]!Table1[[Symbol]:[Industry]],2,FALSE),"-")</f>
        <v>-</v>
      </c>
      <c r="D808" t="s">
        <v>813</v>
      </c>
      <c r="E808">
        <v>4396.8870643500004</v>
      </c>
      <c r="F808">
        <v>355.3</v>
      </c>
      <c r="G808">
        <v>90.867536368702304</v>
      </c>
      <c r="H808">
        <v>7.2537065502768296</v>
      </c>
      <c r="I808">
        <v>29.234582263746201</v>
      </c>
      <c r="J808">
        <v>-2.0351022683414799</v>
      </c>
      <c r="K808">
        <v>372.71139332989901</v>
      </c>
      <c r="L808">
        <v>312.047660634328</v>
      </c>
      <c r="M808">
        <v>34.045913212392598</v>
      </c>
      <c r="N808">
        <v>0.60559381708847904</v>
      </c>
      <c r="O808">
        <v>15.944272445820401</v>
      </c>
      <c r="P808">
        <v>126.305732484076</v>
      </c>
      <c r="Q808">
        <v>3.5708482411280003E-2</v>
      </c>
    </row>
    <row r="809" spans="1:17" x14ac:dyDescent="0.3">
      <c r="A809" t="s">
        <v>1763</v>
      </c>
      <c r="B809" t="s">
        <v>1764</v>
      </c>
      <c r="C809" t="str">
        <f>IFERROR(VLOOKUP(Table1[[#This Row],[Ticker]],[1]!Table1[[Symbol]:[Industry]],2,FALSE),"-")</f>
        <v>-</v>
      </c>
      <c r="D809" t="s">
        <v>51</v>
      </c>
      <c r="E809">
        <v>4394.4387299999999</v>
      </c>
      <c r="F809">
        <v>356.4</v>
      </c>
      <c r="G809">
        <v>1.2172782031934</v>
      </c>
      <c r="H809">
        <v>2.4444696704648501</v>
      </c>
      <c r="I809">
        <v>8.2087228526454403</v>
      </c>
      <c r="J809">
        <v>-2.5270084326059501</v>
      </c>
      <c r="K809">
        <v>355.70749507312098</v>
      </c>
      <c r="L809">
        <v>328.57015917226198</v>
      </c>
      <c r="M809">
        <v>49.094039940254</v>
      </c>
      <c r="N809">
        <v>0.63317441931414298</v>
      </c>
      <c r="O809">
        <v>15.2918069584736</v>
      </c>
      <c r="P809">
        <v>42.502998800479801</v>
      </c>
      <c r="Q809">
        <v>-5.2267862679665003E-2</v>
      </c>
    </row>
    <row r="810" spans="1:17" hidden="1" x14ac:dyDescent="0.3">
      <c r="A810" t="s">
        <v>1765</v>
      </c>
      <c r="B810" t="s">
        <v>1766</v>
      </c>
      <c r="C810" t="str">
        <f>IFERROR(VLOOKUP(Table1[[#This Row],[Ticker]],[1]!Table1[[Symbol]:[Industry]],2,FALSE),"-")</f>
        <v>-</v>
      </c>
      <c r="D810" t="s">
        <v>390</v>
      </c>
      <c r="E810">
        <v>4373.7056175449998</v>
      </c>
      <c r="F810">
        <v>1462.35</v>
      </c>
      <c r="G810">
        <v>33.355677345086697</v>
      </c>
      <c r="H810">
        <v>50.682069763314999</v>
      </c>
      <c r="I810">
        <v>13.435013854183699</v>
      </c>
      <c r="J810">
        <v>20.610789997461001</v>
      </c>
      <c r="K810">
        <v>1142.26066963265</v>
      </c>
      <c r="L810">
        <v>1047.80099223308</v>
      </c>
      <c r="M810">
        <v>81.063985665907694</v>
      </c>
      <c r="N810">
        <v>2.9322134907399202</v>
      </c>
      <c r="O810">
        <v>3.6653331965671798</v>
      </c>
      <c r="P810">
        <v>75.932386910490806</v>
      </c>
      <c r="Q810">
        <v>9.1309050518095E-2</v>
      </c>
    </row>
    <row r="811" spans="1:17" hidden="1" x14ac:dyDescent="0.3">
      <c r="A811" t="s">
        <v>1767</v>
      </c>
      <c r="B811" t="s">
        <v>1768</v>
      </c>
      <c r="C811" t="str">
        <f>IFERROR(VLOOKUP(Table1[[#This Row],[Ticker]],[1]!Table1[[Symbol]:[Industry]],2,FALSE),"-")</f>
        <v>-</v>
      </c>
      <c r="D811" t="s">
        <v>285</v>
      </c>
      <c r="E811">
        <v>4364.0487000000003</v>
      </c>
      <c r="F811">
        <v>2481.6</v>
      </c>
      <c r="G811">
        <v>48.3238674207497</v>
      </c>
      <c r="H811">
        <v>7.3723198816205704</v>
      </c>
      <c r="I811">
        <v>39.626225601775303</v>
      </c>
      <c r="J811">
        <v>-2.13630004217638</v>
      </c>
      <c r="K811">
        <v>2484.0204541897601</v>
      </c>
      <c r="L811">
        <v>2092.9913700027901</v>
      </c>
      <c r="M811">
        <v>51.231684436725402</v>
      </c>
      <c r="N811">
        <v>0.83497479311544398</v>
      </c>
      <c r="O811">
        <v>16.0541586073501</v>
      </c>
      <c r="P811">
        <v>97.257660665315299</v>
      </c>
      <c r="Q811">
        <v>5.2707042643906001E-2</v>
      </c>
    </row>
    <row r="812" spans="1:17" x14ac:dyDescent="0.3">
      <c r="A812" t="s">
        <v>1769</v>
      </c>
      <c r="B812" t="s">
        <v>1770</v>
      </c>
      <c r="C812" t="str">
        <f>IFERROR(VLOOKUP(Table1[[#This Row],[Ticker]],[1]!Table1[[Symbol]:[Industry]],2,FALSE),"-")</f>
        <v>-</v>
      </c>
      <c r="D812" t="s">
        <v>197</v>
      </c>
      <c r="E812">
        <v>4357.6046371709999</v>
      </c>
      <c r="F812">
        <v>171.37</v>
      </c>
      <c r="G812">
        <v>-2.6773044966278201</v>
      </c>
      <c r="H812">
        <v>-0.60529830491226999</v>
      </c>
      <c r="I812">
        <v>-9.6492234234932699</v>
      </c>
      <c r="J812">
        <v>-4.7329788496246499</v>
      </c>
      <c r="K812">
        <v>174.08280137869301</v>
      </c>
      <c r="L812">
        <v>171.46917047777501</v>
      </c>
      <c r="M812">
        <v>52.520577175458399</v>
      </c>
      <c r="N812">
        <v>0.70753071967039205</v>
      </c>
      <c r="O812">
        <v>31.703331971756999</v>
      </c>
      <c r="P812">
        <v>29.924184988627701</v>
      </c>
      <c r="Q812">
        <v>5.6470770473959001E-2</v>
      </c>
    </row>
    <row r="813" spans="1:17" x14ac:dyDescent="0.3">
      <c r="A813" t="s">
        <v>1771</v>
      </c>
      <c r="B813" t="s">
        <v>1772</v>
      </c>
      <c r="C813" t="str">
        <f>IFERROR(VLOOKUP(Table1[[#This Row],[Ticker]],[1]!Table1[[Symbol]:[Industry]],2,FALSE),"-")</f>
        <v>-</v>
      </c>
      <c r="D813" t="s">
        <v>1773</v>
      </c>
      <c r="E813">
        <v>4338.1549626799997</v>
      </c>
      <c r="F813">
        <v>848.3</v>
      </c>
      <c r="G813">
        <v>6.4864994023635303</v>
      </c>
      <c r="H813">
        <v>-13.3767842289018</v>
      </c>
      <c r="I813">
        <v>-10.982295372489</v>
      </c>
      <c r="J813">
        <v>-6.7811148551592204</v>
      </c>
      <c r="K813">
        <v>963.18403100617797</v>
      </c>
      <c r="L813">
        <v>885.19355982073205</v>
      </c>
      <c r="M813">
        <v>36.365677449463497</v>
      </c>
      <c r="N813">
        <v>0.49075198316558499</v>
      </c>
      <c r="O813">
        <v>41.5772721914417</v>
      </c>
      <c r="P813">
        <v>45.9566414315209</v>
      </c>
      <c r="Q813">
        <v>4.7525123991180002E-2</v>
      </c>
    </row>
    <row r="814" spans="1:17" x14ac:dyDescent="0.3">
      <c r="A814" t="s">
        <v>1774</v>
      </c>
      <c r="B814" t="s">
        <v>1775</v>
      </c>
      <c r="C814" t="str">
        <f>IFERROR(VLOOKUP(Table1[[#This Row],[Ticker]],[1]!Table1[[Symbol]:[Industry]],2,FALSE),"-")</f>
        <v>-</v>
      </c>
      <c r="D814" t="s">
        <v>51</v>
      </c>
      <c r="E814">
        <v>4321.893008045</v>
      </c>
      <c r="F814">
        <v>173.41</v>
      </c>
      <c r="G814">
        <v>46.6197440702622</v>
      </c>
      <c r="H814">
        <v>-16.101698902813201</v>
      </c>
      <c r="I814">
        <v>29.192847527491299</v>
      </c>
      <c r="J814">
        <v>-11.182848073687399</v>
      </c>
      <c r="K814">
        <v>179.297956759588</v>
      </c>
      <c r="L814">
        <v>146.60124006308499</v>
      </c>
      <c r="M814">
        <v>37.680206291004303</v>
      </c>
      <c r="N814">
        <v>0.107060549988112</v>
      </c>
      <c r="O814">
        <v>38.803990542644598</v>
      </c>
      <c r="P814">
        <v>88.386746333514395</v>
      </c>
      <c r="Q814">
        <v>1.561167671249E-3</v>
      </c>
    </row>
    <row r="815" spans="1:17" hidden="1" x14ac:dyDescent="0.3">
      <c r="A815" t="s">
        <v>1776</v>
      </c>
      <c r="B815" t="s">
        <v>1777</v>
      </c>
      <c r="C815" t="str">
        <f>IFERROR(VLOOKUP(Table1[[#This Row],[Ticker]],[1]!Table1[[Symbol]:[Industry]],2,FALSE),"-")</f>
        <v>-</v>
      </c>
      <c r="D815" t="s">
        <v>422</v>
      </c>
      <c r="E815">
        <v>4308.5611824999996</v>
      </c>
      <c r="F815">
        <v>346.25</v>
      </c>
      <c r="G815">
        <v>104.139837936159</v>
      </c>
      <c r="H815">
        <v>7.23525355204589</v>
      </c>
      <c r="I815">
        <v>69.584080857232493</v>
      </c>
      <c r="J815">
        <v>-2.41512432391667</v>
      </c>
      <c r="K815">
        <v>349.63467653554301</v>
      </c>
      <c r="L815">
        <v>275.55791481794103</v>
      </c>
      <c r="M815">
        <v>52.674088681093302</v>
      </c>
      <c r="N815">
        <v>0.656955130908355</v>
      </c>
      <c r="O815">
        <v>29.299638989169601</v>
      </c>
      <c r="P815">
        <v>151.461563600711</v>
      </c>
      <c r="Q815">
        <v>0.159784734310356</v>
      </c>
    </row>
    <row r="816" spans="1:17" x14ac:dyDescent="0.3">
      <c r="A816" t="s">
        <v>1778</v>
      </c>
      <c r="B816" t="s">
        <v>1779</v>
      </c>
      <c r="C816" t="str">
        <f>IFERROR(VLOOKUP(Table1[[#This Row],[Ticker]],[1]!Table1[[Symbol]:[Industry]],2,FALSE),"-")</f>
        <v>-</v>
      </c>
      <c r="D816" t="s">
        <v>197</v>
      </c>
      <c r="E816">
        <v>4297.967908605</v>
      </c>
      <c r="F816">
        <v>107.73</v>
      </c>
      <c r="G816">
        <v>-27.251008824369201</v>
      </c>
      <c r="H816">
        <v>-3.7362008266375999</v>
      </c>
      <c r="I816">
        <v>-32.0528984163155</v>
      </c>
      <c r="J816">
        <v>-5.9825438704318099</v>
      </c>
      <c r="K816">
        <v>119.177591962214</v>
      </c>
      <c r="L816">
        <v>122.262941178608</v>
      </c>
      <c r="M816">
        <v>34.165371589968302</v>
      </c>
      <c r="N816">
        <v>0.873986427896005</v>
      </c>
      <c r="O816">
        <v>38.921377517868699</v>
      </c>
      <c r="P816">
        <v>2.8939828080229302</v>
      </c>
      <c r="Q816">
        <v>-1.5308665225071001E-2</v>
      </c>
    </row>
    <row r="817" spans="1:17" hidden="1" x14ac:dyDescent="0.3">
      <c r="A817" t="s">
        <v>1780</v>
      </c>
      <c r="B817" t="s">
        <v>1781</v>
      </c>
      <c r="C817" t="str">
        <f>IFERROR(VLOOKUP(Table1[[#This Row],[Ticker]],[1]!Table1[[Symbol]:[Industry]],2,FALSE),"-")</f>
        <v>-</v>
      </c>
      <c r="D817" t="s">
        <v>51</v>
      </c>
      <c r="E817">
        <v>4284.7374019050003</v>
      </c>
      <c r="F817">
        <v>772.65</v>
      </c>
      <c r="G817">
        <v>142.41415546344501</v>
      </c>
      <c r="H817">
        <v>-1.0366998367078799</v>
      </c>
      <c r="I817">
        <v>50.8533805051824</v>
      </c>
      <c r="J817">
        <v>-9.3074666493364493</v>
      </c>
      <c r="K817">
        <v>737.82701265160802</v>
      </c>
      <c r="L817">
        <v>577.218327844496</v>
      </c>
      <c r="M817">
        <v>50.4022817207671</v>
      </c>
      <c r="N817">
        <v>1.6434845213270299</v>
      </c>
      <c r="O817">
        <v>10.095127159774799</v>
      </c>
      <c r="P817">
        <v>193.17156527682801</v>
      </c>
      <c r="Q817">
        <v>-1.8084728887535002E-2</v>
      </c>
    </row>
    <row r="818" spans="1:17" x14ac:dyDescent="0.3">
      <c r="A818" t="s">
        <v>1782</v>
      </c>
      <c r="B818" t="s">
        <v>1783</v>
      </c>
      <c r="C818" t="str">
        <f>IFERROR(VLOOKUP(Table1[[#This Row],[Ticker]],[1]!Table1[[Symbol]:[Industry]],2,FALSE),"-")</f>
        <v>-</v>
      </c>
      <c r="D818" t="s">
        <v>475</v>
      </c>
      <c r="E818">
        <v>4274.8876418500004</v>
      </c>
      <c r="F818">
        <v>772.25</v>
      </c>
      <c r="G818">
        <v>-23.826706942033699</v>
      </c>
      <c r="H818">
        <v>-8.2154564229555902</v>
      </c>
      <c r="I818">
        <v>-9.0845529081776508</v>
      </c>
      <c r="J818">
        <v>-6.6456130101593596</v>
      </c>
      <c r="K818">
        <v>855.66462665537699</v>
      </c>
      <c r="L818">
        <v>818.89604914542599</v>
      </c>
      <c r="M818">
        <v>24.240318275880099</v>
      </c>
      <c r="N818">
        <v>0.39447110702920002</v>
      </c>
      <c r="O818">
        <v>25.956620265458</v>
      </c>
      <c r="P818">
        <v>17.550802953040499</v>
      </c>
      <c r="Q818">
        <v>-0.13654388254312</v>
      </c>
    </row>
    <row r="819" spans="1:17" x14ac:dyDescent="0.3">
      <c r="A819" t="s">
        <v>1784</v>
      </c>
      <c r="B819" t="s">
        <v>1785</v>
      </c>
      <c r="C819" t="str">
        <f>IFERROR(VLOOKUP(Table1[[#This Row],[Ticker]],[1]!Table1[[Symbol]:[Industry]],2,FALSE),"-")</f>
        <v>-</v>
      </c>
      <c r="D819" t="s">
        <v>998</v>
      </c>
      <c r="E819">
        <v>4271.9172257580003</v>
      </c>
      <c r="F819">
        <v>33.49</v>
      </c>
      <c r="G819">
        <v>-1.5973906795580299</v>
      </c>
      <c r="H819">
        <v>-14.130140138737101</v>
      </c>
      <c r="I819">
        <v>-15.793945248271401</v>
      </c>
      <c r="J819">
        <v>-6.8225481067588802</v>
      </c>
      <c r="K819">
        <v>38.220689190432601</v>
      </c>
      <c r="L819">
        <v>35.708549874578097</v>
      </c>
      <c r="M819">
        <v>31.3193960004253</v>
      </c>
      <c r="N819">
        <v>0.50317781965324204</v>
      </c>
      <c r="O819">
        <v>37.653030755449301</v>
      </c>
      <c r="P819">
        <v>35.313131313131301</v>
      </c>
      <c r="Q819">
        <v>8.7354381385435997E-2</v>
      </c>
    </row>
    <row r="820" spans="1:17" x14ac:dyDescent="0.3">
      <c r="A820" t="s">
        <v>1786</v>
      </c>
      <c r="B820" t="s">
        <v>1787</v>
      </c>
      <c r="C820" t="str">
        <f>IFERROR(VLOOKUP(Table1[[#This Row],[Ticker]],[1]!Table1[[Symbol]:[Industry]],2,FALSE),"-")</f>
        <v>-</v>
      </c>
      <c r="D820" t="s">
        <v>449</v>
      </c>
      <c r="E820">
        <v>4265.9590717680003</v>
      </c>
      <c r="F820">
        <v>85.38</v>
      </c>
      <c r="G820">
        <v>-32.0333496481257</v>
      </c>
      <c r="H820">
        <v>-1.3573258932099299</v>
      </c>
      <c r="I820">
        <v>-29.722623186957701</v>
      </c>
      <c r="J820">
        <v>-1.18041397624824</v>
      </c>
      <c r="K820">
        <v>91.926781582333106</v>
      </c>
      <c r="L820">
        <v>97.695897869054093</v>
      </c>
      <c r="M820">
        <v>47.794573608001102</v>
      </c>
      <c r="N820">
        <v>1.42724184031777</v>
      </c>
      <c r="O820">
        <v>42.3635511829468</v>
      </c>
      <c r="P820">
        <v>5.3943957536106399</v>
      </c>
      <c r="Q820">
        <v>-9.7557211027190002E-3</v>
      </c>
    </row>
    <row r="821" spans="1:17" hidden="1" x14ac:dyDescent="0.3">
      <c r="A821" t="s">
        <v>1788</v>
      </c>
      <c r="B821" t="s">
        <v>1789</v>
      </c>
      <c r="C821" t="str">
        <f>IFERROR(VLOOKUP(Table1[[#This Row],[Ticker]],[1]!Table1[[Symbol]:[Industry]],2,FALSE),"-")</f>
        <v>-</v>
      </c>
      <c r="D821" t="s">
        <v>264</v>
      </c>
      <c r="E821">
        <v>4260.5024480550001</v>
      </c>
      <c r="F821">
        <v>927.15</v>
      </c>
      <c r="G821">
        <v>134.016823881406</v>
      </c>
      <c r="H821">
        <v>-2.12246408201116</v>
      </c>
      <c r="I821">
        <v>38.740958455121998</v>
      </c>
      <c r="J821">
        <v>1.5295611096895001</v>
      </c>
      <c r="K821">
        <v>948.05878751746195</v>
      </c>
      <c r="L821">
        <v>755.25193623291204</v>
      </c>
      <c r="M821">
        <v>43.259155972308598</v>
      </c>
      <c r="N821">
        <v>0.53665011012446395</v>
      </c>
      <c r="O821">
        <v>17.672437038235401</v>
      </c>
      <c r="P821">
        <v>199.370358411365</v>
      </c>
      <c r="Q821">
        <v>8.8262843476862002E-2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Row],[Ticker]],[1]!Table1[[Symbol]:[Industry]],2,FALSE),"-")</f>
        <v>-</v>
      </c>
      <c r="D822" t="s">
        <v>454</v>
      </c>
      <c r="E822">
        <v>4259.193353875</v>
      </c>
      <c r="F822">
        <v>928.75</v>
      </c>
      <c r="G822">
        <v>11.7987383851756</v>
      </c>
      <c r="H822">
        <v>11.231683948237499</v>
      </c>
      <c r="I822">
        <v>49.6563900876749</v>
      </c>
      <c r="J822">
        <v>-3.8206633116665598</v>
      </c>
      <c r="K822">
        <v>927.678763256754</v>
      </c>
      <c r="L822">
        <v>774.31007418682395</v>
      </c>
      <c r="M822">
        <v>47.429955862843499</v>
      </c>
      <c r="N822">
        <v>0.56889234700954505</v>
      </c>
      <c r="O822">
        <v>17.900403768505999</v>
      </c>
      <c r="P822">
        <v>77.921455938697306</v>
      </c>
      <c r="Q822">
        <v>0.16798250349610899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Row],[Ticker]],[1]!Table1[[Symbol]:[Industry]],2,FALSE),"-")</f>
        <v>-</v>
      </c>
      <c r="D823" t="s">
        <v>48</v>
      </c>
      <c r="E823">
        <v>4252.2715460250001</v>
      </c>
      <c r="F823">
        <v>765.75</v>
      </c>
      <c r="G823">
        <v>129.41824428602601</v>
      </c>
      <c r="H823">
        <v>6.9450042644397598</v>
      </c>
      <c r="I823">
        <v>60.225312769268399</v>
      </c>
      <c r="J823">
        <v>-8.1021646683331294</v>
      </c>
      <c r="K823">
        <v>783.78114261682299</v>
      </c>
      <c r="L823">
        <v>632.90417350732503</v>
      </c>
      <c r="M823">
        <v>42.145128864653998</v>
      </c>
      <c r="N823">
        <v>0.76089743131411602</v>
      </c>
      <c r="O823">
        <v>22.102513875285599</v>
      </c>
      <c r="P823">
        <v>162.10850590450099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Row],[Ticker]],[1]!Table1[[Symbol]:[Industry]],2,FALSE),"-")</f>
        <v>-</v>
      </c>
      <c r="D824" t="s">
        <v>51</v>
      </c>
      <c r="E824">
        <v>4242.8054913570004</v>
      </c>
      <c r="F824">
        <v>77.430000000000007</v>
      </c>
      <c r="G824">
        <v>101.30915999034499</v>
      </c>
      <c r="H824">
        <v>-3.4669619904700801</v>
      </c>
      <c r="I824">
        <v>45.1221757676607</v>
      </c>
      <c r="J824">
        <v>-4.9210476101142104</v>
      </c>
      <c r="K824">
        <v>80.442001847815206</v>
      </c>
      <c r="L824">
        <v>63.087474103908797</v>
      </c>
      <c r="M824">
        <v>38.277282369501698</v>
      </c>
      <c r="N824">
        <v>0.57149247207302201</v>
      </c>
      <c r="O824">
        <v>30.311248869947001</v>
      </c>
      <c r="P824">
        <v>137.88018433179701</v>
      </c>
      <c r="Q824">
        <v>4.4553602406144997E-2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Row],[Ticker]],[1]!Table1[[Symbol]:[Industry]],2,FALSE),"-")</f>
        <v>-</v>
      </c>
      <c r="D825" t="s">
        <v>51</v>
      </c>
      <c r="E825">
        <v>4242.7412788599904</v>
      </c>
      <c r="F825">
        <v>423.1</v>
      </c>
      <c r="G825">
        <v>36.176898908933801</v>
      </c>
      <c r="H825">
        <v>19.2076276994555</v>
      </c>
      <c r="I825">
        <v>22.412719838386799</v>
      </c>
      <c r="J825">
        <v>-4.6842972230367499</v>
      </c>
      <c r="K825">
        <v>400.66866704945897</v>
      </c>
      <c r="L825">
        <v>353.89361788153701</v>
      </c>
      <c r="M825">
        <v>50.621566052897897</v>
      </c>
      <c r="N825">
        <v>1.23571308812498</v>
      </c>
      <c r="O825">
        <v>8.8395178444812004</v>
      </c>
      <c r="P825">
        <v>67.763679619349702</v>
      </c>
      <c r="Q825">
        <v>9.2716400689134004E-2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Row],[Ticker]],[1]!Table1[[Symbol]:[Industry]],2,FALSE),"-")</f>
        <v>-</v>
      </c>
      <c r="D826" t="s">
        <v>197</v>
      </c>
      <c r="E826">
        <v>4203.2615858700001</v>
      </c>
      <c r="F826">
        <v>547.9</v>
      </c>
      <c r="G826">
        <v>-7.6508936844721402</v>
      </c>
      <c r="H826">
        <v>-9.7546042046083699</v>
      </c>
      <c r="I826">
        <v>-10.3183283128549</v>
      </c>
      <c r="J826">
        <v>-11.851578255990599</v>
      </c>
      <c r="K826">
        <v>599.785840165987</v>
      </c>
      <c r="L826">
        <v>571.10231096087296</v>
      </c>
      <c r="M826">
        <v>26.753538079157199</v>
      </c>
      <c r="N826">
        <v>1.14792793202637</v>
      </c>
      <c r="O826">
        <v>28.3080854170469</v>
      </c>
      <c r="P826">
        <v>21.863879003558701</v>
      </c>
      <c r="Q826">
        <v>0.14836861428009401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Row],[Ticker]],[1]!Table1[[Symbol]:[Industry]],2,FALSE),"-")</f>
        <v>-</v>
      </c>
      <c r="D827" t="s">
        <v>51</v>
      </c>
      <c r="E827">
        <v>4198.0207914399998</v>
      </c>
      <c r="F827">
        <v>733.6</v>
      </c>
      <c r="G827">
        <v>7.0471028333322199</v>
      </c>
      <c r="H827">
        <v>2.6503768902461302</v>
      </c>
      <c r="I827">
        <v>47.140670443426302</v>
      </c>
      <c r="J827">
        <v>1.12808596831408</v>
      </c>
      <c r="K827">
        <v>714.77814013170598</v>
      </c>
      <c r="L827">
        <v>575.50301812539794</v>
      </c>
      <c r="M827">
        <v>51.5326660077138</v>
      </c>
      <c r="N827">
        <v>0.53622923307024695</v>
      </c>
      <c r="O827">
        <v>14.7151035986913</v>
      </c>
      <c r="P827">
        <v>74.107036905185694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Row],[Ticker]],[1]!Table1[[Symbol]:[Industry]],2,FALSE),"-")</f>
        <v>-</v>
      </c>
      <c r="D828" t="s">
        <v>475</v>
      </c>
      <c r="E828">
        <v>4190.2403900400004</v>
      </c>
      <c r="F828">
        <v>365.8</v>
      </c>
      <c r="G828">
        <v>-3.7347332494781802</v>
      </c>
      <c r="H828">
        <v>-2.9995669694699298</v>
      </c>
      <c r="I828">
        <v>-10.6361207864886</v>
      </c>
      <c r="J828">
        <v>-8.4986708374278894</v>
      </c>
      <c r="K828">
        <v>386.901245648913</v>
      </c>
      <c r="L828">
        <v>369.81919546072697</v>
      </c>
      <c r="M828">
        <v>32.013453784380701</v>
      </c>
      <c r="N828">
        <v>0.62428223200436905</v>
      </c>
      <c r="O828">
        <v>25.4373974849644</v>
      </c>
      <c r="P828">
        <v>26.618206992038701</v>
      </c>
      <c r="Q828">
        <v>0.113613479074122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Row],[Ticker]],[1]!Table1[[Symbol]:[Industry]],2,FALSE),"-")</f>
        <v>-</v>
      </c>
      <c r="D829" t="s">
        <v>264</v>
      </c>
      <c r="E829">
        <v>4130.4981319999997</v>
      </c>
      <c r="F829">
        <v>422.9</v>
      </c>
      <c r="G829">
        <v>3.8081947135369099</v>
      </c>
      <c r="H829">
        <v>1.67854998535207</v>
      </c>
      <c r="I829">
        <v>5.0537224264344101</v>
      </c>
      <c r="J829">
        <v>-7.4688415862240296</v>
      </c>
      <c r="K829">
        <v>435.41929162995399</v>
      </c>
      <c r="L829">
        <v>406.02792206709398</v>
      </c>
      <c r="M829">
        <v>48.948171140019902</v>
      </c>
      <c r="N829">
        <v>0.576229733388545</v>
      </c>
      <c r="O829">
        <v>28.3991487349255</v>
      </c>
      <c r="P829">
        <v>41.544640615848003</v>
      </c>
      <c r="Q829">
        <v>0.138055366312757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Row],[Ticker]],[1]!Table1[[Symbol]:[Industry]],2,FALSE),"-")</f>
        <v>-</v>
      </c>
      <c r="D830" t="s">
        <v>1319</v>
      </c>
      <c r="E830">
        <v>4130.1359417699996</v>
      </c>
      <c r="F830">
        <v>571.95000000000005</v>
      </c>
      <c r="G830">
        <v>6.2180815610966897</v>
      </c>
      <c r="H830">
        <v>-11.3226416426802</v>
      </c>
      <c r="I830">
        <v>17.2373535004423</v>
      </c>
      <c r="J830">
        <v>-12.251984498418601</v>
      </c>
      <c r="K830">
        <v>661.79834174205405</v>
      </c>
      <c r="L830">
        <v>572.40249922378098</v>
      </c>
      <c r="M830">
        <v>24.888217660418601</v>
      </c>
      <c r="N830">
        <v>0.421242520401992</v>
      </c>
      <c r="O830">
        <v>50.327825858903701</v>
      </c>
      <c r="P830">
        <v>52.52</v>
      </c>
      <c r="Q830">
        <v>-6.1635289403500003E-4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Row],[Ticker]],[1]!Table1[[Symbol]:[Industry]],2,FALSE),"-")</f>
        <v>-</v>
      </c>
      <c r="D831" t="s">
        <v>197</v>
      </c>
      <c r="E831">
        <v>4127.4659025000001</v>
      </c>
      <c r="F831">
        <v>632.70000000000005</v>
      </c>
      <c r="G831">
        <v>41.012197569343101</v>
      </c>
      <c r="H831">
        <v>-14.089812036140099</v>
      </c>
      <c r="I831">
        <v>-6.2426160122605197</v>
      </c>
      <c r="J831">
        <v>-5.9418497507121799</v>
      </c>
      <c r="K831">
        <v>698.09426155701499</v>
      </c>
      <c r="L831">
        <v>641.52056018467704</v>
      </c>
      <c r="M831">
        <v>36.648068013763499</v>
      </c>
      <c r="N831">
        <v>0.334879634196521</v>
      </c>
      <c r="O831">
        <v>30.772878141299099</v>
      </c>
      <c r="P831">
        <v>73.366214549938306</v>
      </c>
      <c r="Q831">
        <v>5.0845283498325997E-2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Row],[Ticker]],[1]!Table1[[Symbol]:[Industry]],2,FALSE),"-")</f>
        <v>-</v>
      </c>
      <c r="D832" t="s">
        <v>264</v>
      </c>
      <c r="E832">
        <v>4119.3839126399998</v>
      </c>
      <c r="F832">
        <v>1291.6500000000001</v>
      </c>
      <c r="G832">
        <v>-5.2514291566602402</v>
      </c>
      <c r="H832">
        <v>-2.1685907782973199</v>
      </c>
      <c r="I832">
        <v>-8.9315723477099098</v>
      </c>
      <c r="J832">
        <v>-3.3924326907853102</v>
      </c>
      <c r="K832">
        <v>1342.0314598671901</v>
      </c>
      <c r="L832">
        <v>1287.05578278901</v>
      </c>
      <c r="M832">
        <v>45.102539318962997</v>
      </c>
      <c r="N832">
        <v>0.70099980596158795</v>
      </c>
      <c r="O832">
        <v>21.921573181589402</v>
      </c>
      <c r="P832">
        <v>27.8038885865532</v>
      </c>
      <c r="Q832">
        <v>0.10087974680472001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Row],[Ticker]],[1]!Table1[[Symbol]:[Industry]],2,FALSE),"-")</f>
        <v>-</v>
      </c>
      <c r="D833" t="s">
        <v>1031</v>
      </c>
      <c r="E833">
        <v>4106.8770495600002</v>
      </c>
      <c r="F833">
        <v>168.82</v>
      </c>
      <c r="G833">
        <v>33.899489890851903</v>
      </c>
      <c r="H833">
        <v>-2.76761771446809</v>
      </c>
      <c r="I833">
        <v>38.555872751726099</v>
      </c>
      <c r="J833">
        <v>-6.0153952932049597</v>
      </c>
      <c r="K833">
        <v>175.05999862520599</v>
      </c>
      <c r="L833">
        <v>150.278936813569</v>
      </c>
      <c r="M833">
        <v>42.118335498296801</v>
      </c>
      <c r="N833">
        <v>0.95538395956023003</v>
      </c>
      <c r="O833">
        <v>32.5672313706906</v>
      </c>
      <c r="P833">
        <v>96.188262638001106</v>
      </c>
    </row>
    <row r="834" spans="1:17" hidden="1" x14ac:dyDescent="0.3">
      <c r="A834" t="s">
        <v>1814</v>
      </c>
      <c r="B834" t="s">
        <v>1815</v>
      </c>
      <c r="C834" t="str">
        <f>IFERROR(VLOOKUP(Table1[[#This Row],[Ticker]],[1]!Table1[[Symbol]:[Industry]],2,FALSE),"-")</f>
        <v>-</v>
      </c>
      <c r="D834" t="s">
        <v>264</v>
      </c>
      <c r="E834">
        <v>4077.7532562000001</v>
      </c>
      <c r="F834">
        <v>331.5</v>
      </c>
      <c r="G834">
        <v>469.38243690193701</v>
      </c>
      <c r="H834">
        <v>-9.0642460452726894</v>
      </c>
      <c r="I834">
        <v>152.76535492750801</v>
      </c>
      <c r="J834">
        <v>-3.3869977026439599</v>
      </c>
      <c r="K834">
        <v>340.924336460917</v>
      </c>
      <c r="L834">
        <v>219.048252210268</v>
      </c>
      <c r="M834">
        <v>30.153464096055199</v>
      </c>
      <c r="N834">
        <v>0.53972877043412903</v>
      </c>
      <c r="O834">
        <v>33.906485671191497</v>
      </c>
      <c r="P834">
        <v>502.72727272727201</v>
      </c>
      <c r="Q834">
        <v>0.29637611058208102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Row],[Ticker]],[1]!Table1[[Symbol]:[Industry]],2,FALSE),"-")</f>
        <v>-</v>
      </c>
      <c r="D835" t="s">
        <v>264</v>
      </c>
      <c r="E835">
        <v>4077.262055268</v>
      </c>
      <c r="F835">
        <v>175.38</v>
      </c>
      <c r="G835">
        <v>10.9029253532371</v>
      </c>
      <c r="H835">
        <v>9.0573886719678995</v>
      </c>
      <c r="I835">
        <v>20.902983936625599</v>
      </c>
      <c r="J835">
        <v>-7.2405891854266899</v>
      </c>
      <c r="K835">
        <v>174.94372938648101</v>
      </c>
      <c r="L835">
        <v>157.723636665854</v>
      </c>
      <c r="M835">
        <v>43.686648971931298</v>
      </c>
      <c r="N835">
        <v>1.0879067727129099</v>
      </c>
      <c r="O835">
        <v>13.4678982780248</v>
      </c>
      <c r="P835">
        <v>56.519410977242302</v>
      </c>
      <c r="Q835">
        <v>2.7127721061926999E-2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Row],[Ticker]],[1]!Table1[[Symbol]:[Industry]],2,FALSE),"-")</f>
        <v>-</v>
      </c>
      <c r="D836" t="s">
        <v>117</v>
      </c>
      <c r="E836">
        <v>4073.3376335799999</v>
      </c>
      <c r="F836">
        <v>41.95</v>
      </c>
      <c r="G836">
        <v>-6.8592483870679199</v>
      </c>
      <c r="H836">
        <v>-14.256825469147399</v>
      </c>
      <c r="I836">
        <v>-34.456407188245301</v>
      </c>
      <c r="J836">
        <v>-11.1095259881369</v>
      </c>
      <c r="K836">
        <v>46.891323974936597</v>
      </c>
      <c r="L836">
        <v>46.702082772939399</v>
      </c>
      <c r="M836">
        <v>34.739964584670901</v>
      </c>
      <c r="N836">
        <v>0.49004088159356002</v>
      </c>
      <c r="O836">
        <v>55.899880810488597</v>
      </c>
      <c r="P836">
        <v>22.660818713450201</v>
      </c>
      <c r="Q836">
        <v>4.1303221791323001E-2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Row],[Ticker]],[1]!Table1[[Symbol]:[Industry]],2,FALSE),"-")</f>
        <v>-</v>
      </c>
      <c r="D837" t="s">
        <v>1444</v>
      </c>
      <c r="E837">
        <v>4069.5647100639999</v>
      </c>
      <c r="F837">
        <v>75.040000000000006</v>
      </c>
      <c r="G837">
        <v>28.863110559245001</v>
      </c>
      <c r="H837">
        <v>-5.5747080606452499</v>
      </c>
      <c r="I837">
        <v>-19.4055268864868</v>
      </c>
      <c r="J837">
        <v>-4.6812286929386104</v>
      </c>
      <c r="K837">
        <v>81.791498518510593</v>
      </c>
      <c r="L837">
        <v>77.660074647584395</v>
      </c>
      <c r="M837">
        <v>40.543614520240602</v>
      </c>
      <c r="N837">
        <v>0.31576842384151499</v>
      </c>
      <c r="O837">
        <v>37.593283582089498</v>
      </c>
      <c r="P837">
        <v>65.468577728776097</v>
      </c>
      <c r="Q837">
        <v>0.15681230639417401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Row],[Ticker]],[1]!Table1[[Symbol]:[Industry]],2,FALSE),"-")</f>
        <v>-</v>
      </c>
      <c r="D838" t="s">
        <v>1040</v>
      </c>
      <c r="E838">
        <v>4060.8879999999999</v>
      </c>
      <c r="F838">
        <v>118</v>
      </c>
      <c r="G838">
        <v>-26.7293133545841</v>
      </c>
      <c r="K838">
        <v>104.378999999999</v>
      </c>
      <c r="M838">
        <v>99.990560428137201</v>
      </c>
      <c r="N838">
        <v>1</v>
      </c>
      <c r="O838">
        <v>0</v>
      </c>
      <c r="P838">
        <v>5.3571428571428603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Row],[Ticker]],[1]!Table1[[Symbol]:[Industry]],2,FALSE),"-")</f>
        <v>-</v>
      </c>
      <c r="D839" t="s">
        <v>88</v>
      </c>
      <c r="E839">
        <v>4025.9873606000001</v>
      </c>
      <c r="F839">
        <v>1780.55</v>
      </c>
      <c r="G839">
        <v>184.06080935501299</v>
      </c>
      <c r="H839">
        <v>14.3328251463776</v>
      </c>
      <c r="I839">
        <v>43.367290375248302</v>
      </c>
      <c r="J839">
        <v>-6.9183375743348297</v>
      </c>
      <c r="K839">
        <v>1632.8351974755101</v>
      </c>
      <c r="L839">
        <v>1246.69110518291</v>
      </c>
      <c r="M839">
        <v>52.320593987892401</v>
      </c>
      <c r="N839">
        <v>0.87203293770393198</v>
      </c>
      <c r="O839">
        <v>8.2249866614248308</v>
      </c>
      <c r="P839">
        <v>229.73148148148101</v>
      </c>
      <c r="Q839">
        <v>0.19583782491640001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Row],[Ticker]],[1]!Table1[[Symbol]:[Industry]],2,FALSE),"-")</f>
        <v>-</v>
      </c>
      <c r="D840" t="s">
        <v>51</v>
      </c>
      <c r="E840">
        <v>3998.7544840999999</v>
      </c>
      <c r="F840">
        <v>1608.5</v>
      </c>
      <c r="G840">
        <v>83.41585463074</v>
      </c>
      <c r="H840">
        <v>9.8798565609022795</v>
      </c>
      <c r="I840">
        <v>44.216709194798099</v>
      </c>
      <c r="J840">
        <v>-5.3019002918317799</v>
      </c>
      <c r="K840">
        <v>1475.96877899425</v>
      </c>
      <c r="L840">
        <v>1143.4219118460501</v>
      </c>
      <c r="M840">
        <v>59.586944339413499</v>
      </c>
      <c r="N840">
        <v>0.49526027170768</v>
      </c>
      <c r="O840">
        <v>4.8803232825613803</v>
      </c>
      <c r="P840">
        <v>184.18727915194299</v>
      </c>
      <c r="Q840">
        <v>0.236621215568844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Row],[Ticker]],[1]!Table1[[Symbol]:[Industry]],2,FALSE),"-")</f>
        <v>-</v>
      </c>
      <c r="D841" t="s">
        <v>397</v>
      </c>
      <c r="E841">
        <v>3983.0154575199899</v>
      </c>
      <c r="F841">
        <v>246.95</v>
      </c>
      <c r="G841">
        <v>-52.092907067931499</v>
      </c>
      <c r="H841">
        <v>-17.623824108624401</v>
      </c>
      <c r="I841">
        <v>-31.692354198628401</v>
      </c>
      <c r="J841">
        <v>-7.1670454009745104</v>
      </c>
      <c r="M841">
        <v>39.048326431751299</v>
      </c>
      <c r="O841">
        <v>41.729094958493597</v>
      </c>
      <c r="P841">
        <v>8.9565409221266101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Row],[Ticker]],[1]!Table1[[Symbol]:[Industry]],2,FALSE),"-")</f>
        <v>-</v>
      </c>
      <c r="D842" t="s">
        <v>297</v>
      </c>
      <c r="E842">
        <v>3972.5841419550002</v>
      </c>
      <c r="F842">
        <v>413.95</v>
      </c>
      <c r="G842">
        <v>70.944429253880301</v>
      </c>
      <c r="H842">
        <v>18.440987806449399</v>
      </c>
      <c r="I842">
        <v>95.462342488305794</v>
      </c>
      <c r="J842">
        <v>4.0478879544635298</v>
      </c>
      <c r="K842">
        <v>359.00289640254698</v>
      </c>
      <c r="M842">
        <v>52.793526621615797</v>
      </c>
      <c r="N842">
        <v>0.34314903140258401</v>
      </c>
      <c r="O842">
        <v>13.298707573378399</v>
      </c>
      <c r="P842">
        <v>174.867197875166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Row],[Ticker]],[1]!Table1[[Symbol]:[Industry]],2,FALSE),"-")</f>
        <v>-</v>
      </c>
      <c r="D843" t="s">
        <v>48</v>
      </c>
      <c r="E843">
        <v>3960.5248885619999</v>
      </c>
      <c r="F843">
        <v>49.06</v>
      </c>
      <c r="G843">
        <v>-22.032626990607799</v>
      </c>
      <c r="H843">
        <v>-9.8223844815762504</v>
      </c>
      <c r="I843">
        <v>-30.671194946284</v>
      </c>
      <c r="J843">
        <v>-9.7346445593942104</v>
      </c>
      <c r="K843">
        <v>55.2514252411124</v>
      </c>
      <c r="L843">
        <v>56.845798307759502</v>
      </c>
      <c r="M843">
        <v>31.4359769559026</v>
      </c>
      <c r="N843">
        <v>0.77192037084175202</v>
      </c>
      <c r="O843">
        <v>61.027313493681199</v>
      </c>
      <c r="P843">
        <v>7.3522975929978003</v>
      </c>
      <c r="Q843">
        <v>8.3087909815988001E-2</v>
      </c>
    </row>
    <row r="844" spans="1:17" x14ac:dyDescent="0.3">
      <c r="A844" t="s">
        <v>1834</v>
      </c>
      <c r="B844" t="s">
        <v>1835</v>
      </c>
      <c r="C844" t="str">
        <f>IFERROR(VLOOKUP(Table1[[#This Row],[Ticker]],[1]!Table1[[Symbol]:[Industry]],2,FALSE),"-")</f>
        <v>-</v>
      </c>
      <c r="D844" t="s">
        <v>48</v>
      </c>
      <c r="E844">
        <v>3957.7676562449901</v>
      </c>
      <c r="F844">
        <v>571.95000000000005</v>
      </c>
      <c r="G844">
        <v>-32.761632647505799</v>
      </c>
      <c r="H844">
        <v>-9.2715624167953905</v>
      </c>
      <c r="I844">
        <v>-7.9566436035749</v>
      </c>
      <c r="J844">
        <v>-12.8400091272658</v>
      </c>
      <c r="K844">
        <v>650.10617016372805</v>
      </c>
      <c r="L844">
        <v>626.67887184814094</v>
      </c>
      <c r="M844">
        <v>27.504017114370701</v>
      </c>
      <c r="N844">
        <v>0.92196754779557499</v>
      </c>
      <c r="O844">
        <v>76.422764227642205</v>
      </c>
      <c r="P844">
        <v>34.024604569419999</v>
      </c>
      <c r="Q844">
        <v>0.123531428616665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Row],[Ticker]],[1]!Table1[[Symbol]:[Industry]],2,FALSE),"-")</f>
        <v>-</v>
      </c>
      <c r="E845">
        <v>3956.7765378899999</v>
      </c>
      <c r="F845">
        <v>2140.0500000000002</v>
      </c>
      <c r="G845">
        <v>4171.42599416344</v>
      </c>
      <c r="H845">
        <v>-11.8314247871514</v>
      </c>
      <c r="I845">
        <v>272.63730882374398</v>
      </c>
      <c r="J845">
        <v>-19.814227749592298</v>
      </c>
      <c r="K845">
        <v>2028.52611902481</v>
      </c>
      <c r="L845">
        <v>1088.54897549566</v>
      </c>
      <c r="M845">
        <v>31.762625393630199</v>
      </c>
      <c r="N845">
        <v>0.41315499858832</v>
      </c>
      <c r="O845">
        <v>48.080652321207403</v>
      </c>
      <c r="P845">
        <v>4199.8794454490599</v>
      </c>
    </row>
    <row r="846" spans="1:17" x14ac:dyDescent="0.3">
      <c r="A846" t="s">
        <v>1838</v>
      </c>
      <c r="B846" t="s">
        <v>1839</v>
      </c>
      <c r="C846" t="str">
        <f>IFERROR(VLOOKUP(Table1[[#This Row],[Ticker]],[1]!Table1[[Symbol]:[Industry]],2,FALSE),"-")</f>
        <v>-</v>
      </c>
      <c r="D846" t="s">
        <v>261</v>
      </c>
      <c r="E846">
        <v>3955.8862373719999</v>
      </c>
      <c r="F846">
        <v>179.77</v>
      </c>
      <c r="G846">
        <v>-8.6467201959818603</v>
      </c>
      <c r="H846">
        <v>-3.04918812949732</v>
      </c>
      <c r="I846">
        <v>-15.554827924933999</v>
      </c>
      <c r="J846">
        <v>-6.8324285075857398</v>
      </c>
      <c r="K846">
        <v>197.506993778783</v>
      </c>
      <c r="L846">
        <v>190.99681727286799</v>
      </c>
      <c r="M846">
        <v>24.059215458454201</v>
      </c>
      <c r="N846">
        <v>0.54759652747159204</v>
      </c>
      <c r="O846">
        <v>32.307949046003202</v>
      </c>
      <c r="P846">
        <v>22.709897610921502</v>
      </c>
    </row>
    <row r="847" spans="1:17" hidden="1" x14ac:dyDescent="0.3">
      <c r="A847" t="s">
        <v>1840</v>
      </c>
      <c r="B847" t="s">
        <v>1841</v>
      </c>
      <c r="C847" t="str">
        <f>IFERROR(VLOOKUP(Table1[[#This Row],[Ticker]],[1]!Table1[[Symbol]:[Industry]],2,FALSE),"-")</f>
        <v>-</v>
      </c>
      <c r="D847" t="s">
        <v>1842</v>
      </c>
      <c r="E847">
        <v>3950.074780896</v>
      </c>
      <c r="F847">
        <v>131.71</v>
      </c>
      <c r="G847">
        <v>15.7282673788586</v>
      </c>
      <c r="H847">
        <v>-4.4874099804174303</v>
      </c>
      <c r="I847">
        <v>14.9830660862533</v>
      </c>
      <c r="J847">
        <v>-13.378546998418599</v>
      </c>
      <c r="K847">
        <v>141.71187005523501</v>
      </c>
      <c r="L847">
        <v>125.769596773901</v>
      </c>
      <c r="M847">
        <v>29.742857974308102</v>
      </c>
      <c r="N847">
        <v>1.4064958881518099</v>
      </c>
      <c r="O847">
        <v>25.1917090577784</v>
      </c>
      <c r="P847">
        <v>56.611177170035603</v>
      </c>
      <c r="Q847">
        <v>5.5568687002412E-2</v>
      </c>
    </row>
    <row r="848" spans="1:17" x14ac:dyDescent="0.3">
      <c r="A848" t="s">
        <v>1843</v>
      </c>
      <c r="B848" t="s">
        <v>1844</v>
      </c>
      <c r="C848" t="str">
        <f>IFERROR(VLOOKUP(Table1[[#This Row],[Ticker]],[1]!Table1[[Symbol]:[Industry]],2,FALSE),"-")</f>
        <v>-</v>
      </c>
      <c r="D848" t="s">
        <v>117</v>
      </c>
      <c r="E848">
        <v>3945.75340194</v>
      </c>
      <c r="F848">
        <v>200.76</v>
      </c>
      <c r="G848">
        <v>-36.8240583143726</v>
      </c>
      <c r="H848">
        <v>-9.1085191769459293</v>
      </c>
      <c r="I848">
        <v>-20.556711883301801</v>
      </c>
      <c r="J848">
        <v>-6.9285206182564902</v>
      </c>
      <c r="K848">
        <v>216.23485575726701</v>
      </c>
      <c r="L848">
        <v>218.35910659832601</v>
      </c>
      <c r="M848">
        <v>43.596786737113298</v>
      </c>
      <c r="N848">
        <v>0.282038155045789</v>
      </c>
      <c r="O848">
        <v>38.473799561665601</v>
      </c>
      <c r="P848">
        <v>20.2875973636908</v>
      </c>
      <c r="Q848">
        <v>5.4839650787550001E-2</v>
      </c>
    </row>
    <row r="849" spans="1:17" hidden="1" x14ac:dyDescent="0.3">
      <c r="A849" t="s">
        <v>1845</v>
      </c>
      <c r="B849" t="s">
        <v>1846</v>
      </c>
      <c r="C849" t="str">
        <f>IFERROR(VLOOKUP(Table1[[#This Row],[Ticker]],[1]!Table1[[Symbol]:[Industry]],2,FALSE),"-")</f>
        <v>-</v>
      </c>
      <c r="D849" t="s">
        <v>51</v>
      </c>
      <c r="E849">
        <v>3945.3820282500001</v>
      </c>
      <c r="F849">
        <v>2385.5</v>
      </c>
      <c r="G849">
        <v>43.629506333858302</v>
      </c>
      <c r="H849">
        <v>13.796123628537099</v>
      </c>
      <c r="I849">
        <v>44.809874324064403</v>
      </c>
      <c r="J849">
        <v>-11.7040669290945</v>
      </c>
      <c r="K849">
        <v>2394.5808438929598</v>
      </c>
      <c r="L849">
        <v>1886.0900056171799</v>
      </c>
      <c r="M849">
        <v>31.828152051033101</v>
      </c>
      <c r="N849">
        <v>0.63254691361528903</v>
      </c>
      <c r="O849">
        <v>24.7097044644728</v>
      </c>
      <c r="P849">
        <v>84.636222910216702</v>
      </c>
      <c r="Q849">
        <v>0.1400930717868</v>
      </c>
    </row>
    <row r="850" spans="1:17" x14ac:dyDescent="0.3">
      <c r="A850" t="s">
        <v>1847</v>
      </c>
      <c r="B850" t="s">
        <v>1848</v>
      </c>
      <c r="C850" t="str">
        <f>IFERROR(VLOOKUP(Table1[[#This Row],[Ticker]],[1]!Table1[[Symbol]:[Industry]],2,FALSE),"-")</f>
        <v>-</v>
      </c>
      <c r="D850" t="s">
        <v>54</v>
      </c>
      <c r="E850">
        <v>3939.7189402599902</v>
      </c>
      <c r="F850">
        <v>43.87</v>
      </c>
      <c r="G850">
        <v>-12.701472393797999</v>
      </c>
      <c r="H850">
        <v>-22.524454983800599</v>
      </c>
      <c r="I850">
        <v>-47.7504929180337</v>
      </c>
      <c r="J850">
        <v>-10.537425117618399</v>
      </c>
      <c r="K850">
        <v>55.9137918522731</v>
      </c>
      <c r="L850">
        <v>59.969570833611201</v>
      </c>
      <c r="M850">
        <v>26.306685262990701</v>
      </c>
      <c r="N850">
        <v>1.3475196910107099</v>
      </c>
      <c r="O850">
        <v>127.10280373831699</v>
      </c>
      <c r="P850">
        <v>20.1917808219177</v>
      </c>
      <c r="Q850">
        <v>2.0072018973200001E-4</v>
      </c>
    </row>
    <row r="851" spans="1:17" hidden="1" x14ac:dyDescent="0.3">
      <c r="A851" t="s">
        <v>1849</v>
      </c>
      <c r="B851" t="s">
        <v>1850</v>
      </c>
      <c r="C851" t="str">
        <f>IFERROR(VLOOKUP(Table1[[#This Row],[Ticker]],[1]!Table1[[Symbol]:[Industry]],2,FALSE),"-")</f>
        <v>-</v>
      </c>
      <c r="D851" t="s">
        <v>240</v>
      </c>
      <c r="E851">
        <v>3936.5460096359998</v>
      </c>
      <c r="F851">
        <v>176.57</v>
      </c>
      <c r="G851">
        <v>100.709429960325</v>
      </c>
      <c r="H851">
        <v>-0.28587564883758798</v>
      </c>
      <c r="I851">
        <v>97.261055072056493</v>
      </c>
      <c r="J851">
        <v>-4.4274106347822499</v>
      </c>
      <c r="K851">
        <v>165.336578527965</v>
      </c>
      <c r="L851">
        <v>121.567099114234</v>
      </c>
      <c r="M851">
        <v>51.457043039886997</v>
      </c>
      <c r="N851">
        <v>0.36127394039674099</v>
      </c>
      <c r="O851">
        <v>16.327802004870598</v>
      </c>
      <c r="P851">
        <v>142.70790378006799</v>
      </c>
      <c r="Q851">
        <v>0.30388819602810002</v>
      </c>
    </row>
    <row r="852" spans="1:17" hidden="1" x14ac:dyDescent="0.3">
      <c r="A852" t="s">
        <v>1851</v>
      </c>
      <c r="B852" t="s">
        <v>1852</v>
      </c>
      <c r="C852" t="str">
        <f>IFERROR(VLOOKUP(Table1[[#This Row],[Ticker]],[1]!Table1[[Symbol]:[Industry]],2,FALSE),"-")</f>
        <v>-</v>
      </c>
      <c r="D852" t="s">
        <v>136</v>
      </c>
      <c r="E852">
        <v>3920.41846274</v>
      </c>
      <c r="F852">
        <v>860.6</v>
      </c>
      <c r="G852">
        <v>142.81526423841601</v>
      </c>
      <c r="H852">
        <v>7.7131313058461801</v>
      </c>
      <c r="I852">
        <v>9.2030454490703608</v>
      </c>
      <c r="J852">
        <v>0.31367628402414599</v>
      </c>
      <c r="K852">
        <v>790.52743628761505</v>
      </c>
      <c r="L852">
        <v>674.45256180472597</v>
      </c>
      <c r="M852">
        <v>60.183428703131497</v>
      </c>
      <c r="N852">
        <v>1.1598657308092799</v>
      </c>
      <c r="O852">
        <v>4.8105972577271601</v>
      </c>
      <c r="P852">
        <v>172.12648221343801</v>
      </c>
      <c r="Q852">
        <v>0.14370611785585999</v>
      </c>
    </row>
    <row r="853" spans="1:17" hidden="1" x14ac:dyDescent="0.3">
      <c r="A853" t="s">
        <v>1853</v>
      </c>
      <c r="B853" t="s">
        <v>1854</v>
      </c>
      <c r="C853" t="str">
        <f>IFERROR(VLOOKUP(Table1[[#This Row],[Ticker]],[1]!Table1[[Symbol]:[Industry]],2,FALSE),"-")</f>
        <v>-</v>
      </c>
      <c r="D853" t="s">
        <v>371</v>
      </c>
      <c r="E853">
        <v>3895.8823679900001</v>
      </c>
      <c r="F853">
        <v>264.05</v>
      </c>
      <c r="G853">
        <v>114.239563420263</v>
      </c>
      <c r="H853">
        <v>1.1370402178226799</v>
      </c>
      <c r="I853">
        <v>96.478472613893601</v>
      </c>
      <c r="J853">
        <v>0.50454478902100597</v>
      </c>
      <c r="K853">
        <v>255.71330877475401</v>
      </c>
      <c r="L853">
        <v>193.22745788014001</v>
      </c>
      <c r="M853">
        <v>50.170804886004603</v>
      </c>
      <c r="N853">
        <v>0.22397486569776601</v>
      </c>
      <c r="O853">
        <v>27.892444612762699</v>
      </c>
      <c r="P853">
        <v>177.947368421052</v>
      </c>
      <c r="Q853">
        <v>0.12560035536406899</v>
      </c>
    </row>
    <row r="854" spans="1:17" x14ac:dyDescent="0.3">
      <c r="A854" t="s">
        <v>1855</v>
      </c>
      <c r="B854" t="s">
        <v>1856</v>
      </c>
      <c r="C854" t="str">
        <f>IFERROR(VLOOKUP(Table1[[#This Row],[Ticker]],[1]!Table1[[Symbol]:[Industry]],2,FALSE),"-")</f>
        <v>-</v>
      </c>
      <c r="D854" t="s">
        <v>197</v>
      </c>
      <c r="E854">
        <v>3895.5728766000002</v>
      </c>
      <c r="F854">
        <v>1480.1</v>
      </c>
      <c r="G854">
        <v>39.306034135593499</v>
      </c>
      <c r="H854">
        <v>-7.0723960467131297</v>
      </c>
      <c r="I854">
        <v>16.231256424561</v>
      </c>
      <c r="J854">
        <v>-5.75489149239566</v>
      </c>
      <c r="K854">
        <v>1574.9757005737499</v>
      </c>
      <c r="L854">
        <v>1349.7983799281601</v>
      </c>
      <c r="M854">
        <v>22.699142089004699</v>
      </c>
      <c r="N854">
        <v>0.57430916069495097</v>
      </c>
      <c r="O854">
        <v>20.937774474697601</v>
      </c>
      <c r="P854">
        <v>73.009935710110994</v>
      </c>
      <c r="Q854">
        <v>9.7890218276993998E-2</v>
      </c>
    </row>
    <row r="855" spans="1:17" hidden="1" x14ac:dyDescent="0.3">
      <c r="A855" t="s">
        <v>1857</v>
      </c>
      <c r="B855" t="s">
        <v>1858</v>
      </c>
      <c r="C855" t="str">
        <f>IFERROR(VLOOKUP(Table1[[#This Row],[Ticker]],[1]!Table1[[Symbol]:[Industry]],2,FALSE),"-")</f>
        <v>-</v>
      </c>
      <c r="D855" t="s">
        <v>522</v>
      </c>
      <c r="E855">
        <v>3895.3039893599998</v>
      </c>
      <c r="F855">
        <v>4508.7</v>
      </c>
      <c r="G855">
        <v>-0.42539625459627201</v>
      </c>
      <c r="H855">
        <v>3.44700217442126</v>
      </c>
      <c r="I855">
        <v>15.261973378556201</v>
      </c>
      <c r="J855">
        <v>-2.9671927547156298</v>
      </c>
      <c r="K855">
        <v>4377.4038510827604</v>
      </c>
      <c r="L855">
        <v>3911.5400939511801</v>
      </c>
      <c r="M855">
        <v>53.181658529411102</v>
      </c>
      <c r="N855">
        <v>0.53430684093776704</v>
      </c>
      <c r="O855">
        <v>7.3480160578437204</v>
      </c>
      <c r="P855">
        <v>50.470564677613098</v>
      </c>
      <c r="Q855">
        <v>4.1884595746918003E-2</v>
      </c>
    </row>
    <row r="856" spans="1:17" x14ac:dyDescent="0.3">
      <c r="A856" t="s">
        <v>1859</v>
      </c>
      <c r="B856" t="s">
        <v>1860</v>
      </c>
      <c r="C856" t="str">
        <f>IFERROR(VLOOKUP(Table1[[#This Row],[Ticker]],[1]!Table1[[Symbol]:[Industry]],2,FALSE),"-")</f>
        <v>-</v>
      </c>
      <c r="D856" t="s">
        <v>271</v>
      </c>
      <c r="E856">
        <v>3877.4309305199899</v>
      </c>
      <c r="F856">
        <v>1420.3</v>
      </c>
      <c r="G856">
        <v>19.7414568946818</v>
      </c>
      <c r="H856">
        <v>11.9892626421753</v>
      </c>
      <c r="I856">
        <v>-0.38508201939330799</v>
      </c>
      <c r="J856">
        <v>4.2621406806644897</v>
      </c>
      <c r="K856">
        <v>1394.2035015594299</v>
      </c>
      <c r="L856">
        <v>1276.3341362624301</v>
      </c>
      <c r="M856">
        <v>48.322829542055402</v>
      </c>
      <c r="N856">
        <v>3.1385583628256901</v>
      </c>
      <c r="O856">
        <v>9.3290149968316491</v>
      </c>
      <c r="P856">
        <v>50.758942787389799</v>
      </c>
      <c r="Q856">
        <v>9.4832037704645003E-2</v>
      </c>
    </row>
    <row r="857" spans="1:17" hidden="1" x14ac:dyDescent="0.3">
      <c r="A857" t="s">
        <v>1861</v>
      </c>
      <c r="B857" t="s">
        <v>1862</v>
      </c>
      <c r="C857" t="str">
        <f>IFERROR(VLOOKUP(Table1[[#This Row],[Ticker]],[1]!Table1[[Symbol]:[Industry]],2,FALSE),"-")</f>
        <v>-</v>
      </c>
      <c r="D857" t="s">
        <v>105</v>
      </c>
      <c r="E857">
        <v>3875.5581185000001</v>
      </c>
      <c r="F857">
        <v>1120.45</v>
      </c>
      <c r="G857">
        <v>449.54500112603898</v>
      </c>
      <c r="H857">
        <v>-2.2483886282756398</v>
      </c>
      <c r="I857">
        <v>117.02745513932901</v>
      </c>
      <c r="J857">
        <v>-7.9074197658357201</v>
      </c>
      <c r="K857">
        <v>1201.82837247269</v>
      </c>
      <c r="L857">
        <v>801.862497964216</v>
      </c>
      <c r="M857">
        <v>15.9799941890195</v>
      </c>
      <c r="N857">
        <v>0.79263895256432204</v>
      </c>
      <c r="O857">
        <v>32.446784773974699</v>
      </c>
      <c r="P857">
        <v>477.99845241165798</v>
      </c>
      <c r="Q857">
        <v>0.16420499482458001</v>
      </c>
    </row>
    <row r="858" spans="1:17" x14ac:dyDescent="0.3">
      <c r="A858" t="s">
        <v>1863</v>
      </c>
      <c r="B858" t="s">
        <v>1864</v>
      </c>
      <c r="C858" t="str">
        <f>IFERROR(VLOOKUP(Table1[[#This Row],[Ticker]],[1]!Table1[[Symbol]:[Industry]],2,FALSE),"-")</f>
        <v>-</v>
      </c>
      <c r="D858" t="s">
        <v>94</v>
      </c>
      <c r="E858">
        <v>3867.990371675</v>
      </c>
      <c r="F858">
        <v>959.95</v>
      </c>
      <c r="G858">
        <v>11.6545542606121</v>
      </c>
      <c r="H858">
        <v>-3.76329870898704</v>
      </c>
      <c r="I858">
        <v>23.871790651230601</v>
      </c>
      <c r="J858">
        <v>-5.2508242261413702</v>
      </c>
      <c r="K858">
        <v>1096.4614010089899</v>
      </c>
      <c r="L858">
        <v>1012.31885476936</v>
      </c>
      <c r="M858">
        <v>34.963703824270802</v>
      </c>
      <c r="N858">
        <v>1.4289514450492999</v>
      </c>
      <c r="O858">
        <v>65.914891400593703</v>
      </c>
      <c r="P858">
        <v>57.368852459016303</v>
      </c>
      <c r="Q858">
        <v>9.7288965052020008E-3</v>
      </c>
    </row>
    <row r="859" spans="1:17" x14ac:dyDescent="0.3">
      <c r="A859" t="s">
        <v>1865</v>
      </c>
      <c r="B859" t="s">
        <v>1866</v>
      </c>
      <c r="C859" t="str">
        <f>IFERROR(VLOOKUP(Table1[[#This Row],[Ticker]],[1]!Table1[[Symbol]:[Industry]],2,FALSE),"-")</f>
        <v>-</v>
      </c>
      <c r="D859" t="s">
        <v>114</v>
      </c>
      <c r="E859">
        <v>3859.5568042199998</v>
      </c>
      <c r="F859">
        <v>225.7</v>
      </c>
      <c r="G859">
        <v>37.808058843294702</v>
      </c>
      <c r="H859">
        <v>-11.309397224126</v>
      </c>
      <c r="I859">
        <v>-25.166376198173801</v>
      </c>
      <c r="J859">
        <v>-7.3851987021525396</v>
      </c>
      <c r="K859">
        <v>258.39617526865902</v>
      </c>
      <c r="L859">
        <v>250.97318954426399</v>
      </c>
      <c r="M859">
        <v>30.733406036728699</v>
      </c>
      <c r="N859">
        <v>0.77587521398145698</v>
      </c>
      <c r="O859">
        <v>41.980505095259097</v>
      </c>
      <c r="P859">
        <v>68.432835820895505</v>
      </c>
      <c r="Q859">
        <v>6.2350973392362001E-2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Row],[Ticker]],[1]!Table1[[Symbol]:[Industry]],2,FALSE),"-")</f>
        <v>-</v>
      </c>
      <c r="D860" t="s">
        <v>397</v>
      </c>
      <c r="E860">
        <v>3856.8021351099901</v>
      </c>
      <c r="F860">
        <v>103.7</v>
      </c>
      <c r="G860">
        <v>-54.514057346224703</v>
      </c>
      <c r="H860">
        <v>-8.5272396108997697</v>
      </c>
      <c r="I860">
        <v>-28.862367679393</v>
      </c>
      <c r="J860">
        <v>-7.9461303165755899</v>
      </c>
      <c r="K860">
        <v>114.553834454408</v>
      </c>
      <c r="L860">
        <v>122.996966135926</v>
      </c>
      <c r="M860">
        <v>31.880416004432099</v>
      </c>
      <c r="N860">
        <v>0.58552801288296097</v>
      </c>
      <c r="O860">
        <v>48.119575699132099</v>
      </c>
      <c r="P860">
        <v>3.9911752908142701</v>
      </c>
    </row>
    <row r="861" spans="1:17" hidden="1" x14ac:dyDescent="0.3">
      <c r="A861" t="s">
        <v>1869</v>
      </c>
      <c r="B861" t="s">
        <v>1870</v>
      </c>
      <c r="C861" t="str">
        <f>IFERROR(VLOOKUP(Table1[[#This Row],[Ticker]],[1]!Table1[[Symbol]:[Industry]],2,FALSE),"-")</f>
        <v>-</v>
      </c>
      <c r="D861" t="s">
        <v>475</v>
      </c>
      <c r="E861">
        <v>3850.174579815</v>
      </c>
      <c r="F861">
        <v>278.14999999999998</v>
      </c>
      <c r="G861">
        <v>68.886030800227303</v>
      </c>
      <c r="H861">
        <v>0.182340378415114</v>
      </c>
      <c r="I861">
        <v>31.967237501127101</v>
      </c>
      <c r="J861">
        <v>-8.6245502610613407</v>
      </c>
      <c r="K861">
        <v>276.99934583820101</v>
      </c>
      <c r="L861">
        <v>222.08185179858299</v>
      </c>
      <c r="M861">
        <v>30.470273321458901</v>
      </c>
      <c r="N861">
        <v>0.41626263571536598</v>
      </c>
      <c r="O861">
        <v>20.888010066510802</v>
      </c>
      <c r="P861">
        <v>104.371785451873</v>
      </c>
      <c r="Q861">
        <v>6.1625834525268999E-2</v>
      </c>
    </row>
    <row r="862" spans="1:17" hidden="1" x14ac:dyDescent="0.3">
      <c r="A862" t="s">
        <v>1871</v>
      </c>
      <c r="B862" t="s">
        <v>1872</v>
      </c>
      <c r="C862" t="str">
        <f>IFERROR(VLOOKUP(Table1[[#This Row],[Ticker]],[1]!Table1[[Symbol]:[Industry]],2,FALSE),"-")</f>
        <v>-</v>
      </c>
      <c r="D862" t="s">
        <v>249</v>
      </c>
      <c r="E862">
        <v>3847.0574449999999</v>
      </c>
      <c r="F862">
        <v>419.65</v>
      </c>
      <c r="G862">
        <v>137.231892177502</v>
      </c>
      <c r="H862">
        <v>1.36757348675308</v>
      </c>
      <c r="I862">
        <v>45.215910933574797</v>
      </c>
      <c r="J862">
        <v>-1.0102168640616001</v>
      </c>
      <c r="K862">
        <v>405.96297880016101</v>
      </c>
      <c r="L862">
        <v>302.20912632551102</v>
      </c>
      <c r="M862">
        <v>51.4952825551985</v>
      </c>
      <c r="N862">
        <v>0.33396573125052398</v>
      </c>
      <c r="O862">
        <v>15.334207077326299</v>
      </c>
      <c r="P862">
        <v>171.61812297734599</v>
      </c>
      <c r="Q862">
        <v>0.16962236921332899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Row],[Ticker]],[1]!Table1[[Symbol]:[Industry]],2,FALSE),"-")</f>
        <v>-</v>
      </c>
      <c r="D863" t="s">
        <v>48</v>
      </c>
      <c r="E863">
        <v>3826.2754963419902</v>
      </c>
      <c r="F863">
        <v>24.47</v>
      </c>
      <c r="G863">
        <v>15.158716051563299</v>
      </c>
      <c r="H863">
        <v>-9.6354753657911605</v>
      </c>
      <c r="I863">
        <v>20.780745610833101</v>
      </c>
      <c r="J863">
        <v>-8.9476575306106394</v>
      </c>
      <c r="K863">
        <v>26.568963999933601</v>
      </c>
      <c r="L863">
        <v>22.167873739710501</v>
      </c>
      <c r="M863">
        <v>29.7344228890164</v>
      </c>
      <c r="N863">
        <v>0.40727088054931099</v>
      </c>
      <c r="O863">
        <v>36.697997548017902</v>
      </c>
      <c r="P863">
        <v>63.743405634505102</v>
      </c>
      <c r="Q863">
        <v>0.11050714862082101</v>
      </c>
    </row>
    <row r="864" spans="1:17" x14ac:dyDescent="0.3">
      <c r="A864" t="s">
        <v>1875</v>
      </c>
      <c r="B864" t="s">
        <v>1876</v>
      </c>
      <c r="C864" t="str">
        <f>IFERROR(VLOOKUP(Table1[[#This Row],[Ticker]],[1]!Table1[[Symbol]:[Industry]],2,FALSE),"-")</f>
        <v>-</v>
      </c>
      <c r="D864" t="s">
        <v>131</v>
      </c>
      <c r="E864">
        <v>3824.2100562300002</v>
      </c>
      <c r="F864">
        <v>578.29999999999995</v>
      </c>
      <c r="G864">
        <v>-12.5268200337393</v>
      </c>
      <c r="H864">
        <v>1.3490466285092</v>
      </c>
      <c r="I864">
        <v>3.79315128874198</v>
      </c>
      <c r="J864">
        <v>1.5258777803424499</v>
      </c>
      <c r="K864">
        <v>564.57045352263003</v>
      </c>
      <c r="L864">
        <v>531.87050755031396</v>
      </c>
      <c r="M864">
        <v>48.294259210446803</v>
      </c>
      <c r="N864">
        <v>0.77349999238781397</v>
      </c>
      <c r="O864">
        <v>15.3380598305377</v>
      </c>
      <c r="P864">
        <v>36.070588235293997</v>
      </c>
    </row>
    <row r="865" spans="1:17" hidden="1" x14ac:dyDescent="0.3">
      <c r="A865" t="s">
        <v>1877</v>
      </c>
      <c r="B865" t="s">
        <v>1878</v>
      </c>
      <c r="C865" t="str">
        <f>IFERROR(VLOOKUP(Table1[[#This Row],[Ticker]],[1]!Table1[[Symbol]:[Industry]],2,FALSE),"-")</f>
        <v>-</v>
      </c>
      <c r="D865" t="s">
        <v>264</v>
      </c>
      <c r="E865">
        <v>3814.8090031000002</v>
      </c>
      <c r="F865">
        <v>3761</v>
      </c>
      <c r="G865">
        <v>4.0811271656191197</v>
      </c>
      <c r="H865">
        <v>0.85619477551302403</v>
      </c>
      <c r="I865">
        <v>45.400934869416197</v>
      </c>
      <c r="J865">
        <v>-5.5404536538189699</v>
      </c>
      <c r="K865">
        <v>3873.9179119814298</v>
      </c>
      <c r="L865">
        <v>3322.1826555367802</v>
      </c>
      <c r="M865">
        <v>40.454109769062804</v>
      </c>
      <c r="N865">
        <v>0.33576540147030998</v>
      </c>
      <c r="O865">
        <v>19.649029513427202</v>
      </c>
      <c r="P865">
        <v>74.443413729127997</v>
      </c>
      <c r="Q865">
        <v>0.107800029662592</v>
      </c>
    </row>
    <row r="866" spans="1:17" x14ac:dyDescent="0.3">
      <c r="A866" t="s">
        <v>1879</v>
      </c>
      <c r="B866" t="s">
        <v>1880</v>
      </c>
      <c r="C866" t="str">
        <f>IFERROR(VLOOKUP(Table1[[#This Row],[Ticker]],[1]!Table1[[Symbol]:[Industry]],2,FALSE),"-")</f>
        <v>-</v>
      </c>
      <c r="D866" t="s">
        <v>48</v>
      </c>
      <c r="E866">
        <v>3784.1628368000002</v>
      </c>
      <c r="F866">
        <v>2232.8000000000002</v>
      </c>
      <c r="G866">
        <v>2.6525056739538901</v>
      </c>
      <c r="H866">
        <v>16.897130136999301</v>
      </c>
      <c r="I866">
        <v>20.709248003914499</v>
      </c>
      <c r="J866">
        <v>-2.31948729790202</v>
      </c>
      <c r="K866">
        <v>2137.13735246226</v>
      </c>
      <c r="L866">
        <v>1875.42597857485</v>
      </c>
      <c r="M866">
        <v>47.340539949216002</v>
      </c>
      <c r="N866">
        <v>2.7052177962599</v>
      </c>
      <c r="O866">
        <v>22.491938373342801</v>
      </c>
      <c r="P866">
        <v>57.906647807637903</v>
      </c>
      <c r="Q866">
        <v>7.9220882264804005E-2</v>
      </c>
    </row>
    <row r="867" spans="1:17" hidden="1" x14ac:dyDescent="0.3">
      <c r="A867" t="s">
        <v>1881</v>
      </c>
      <c r="B867" t="s">
        <v>1882</v>
      </c>
      <c r="C867" t="str">
        <f>IFERROR(VLOOKUP(Table1[[#This Row],[Ticker]],[1]!Table1[[Symbol]:[Industry]],2,FALSE),"-")</f>
        <v>-</v>
      </c>
      <c r="D867" t="s">
        <v>1662</v>
      </c>
      <c r="E867">
        <v>3777.7435191149998</v>
      </c>
      <c r="F867">
        <v>2227.35</v>
      </c>
      <c r="G867">
        <v>19.612094150796899</v>
      </c>
      <c r="H867">
        <v>4.3839057237281001</v>
      </c>
      <c r="I867">
        <v>27.873016208528</v>
      </c>
      <c r="J867">
        <v>-5.0490335832298801</v>
      </c>
      <c r="K867">
        <v>2125.4717186798298</v>
      </c>
      <c r="L867">
        <v>1915.70529202087</v>
      </c>
      <c r="M867">
        <v>65.689636182750803</v>
      </c>
      <c r="N867">
        <v>0.69978044372671</v>
      </c>
      <c r="O867">
        <v>10.849215435382799</v>
      </c>
      <c r="P867">
        <v>57.293174676035399</v>
      </c>
      <c r="Q867">
        <v>0.113957467894333</v>
      </c>
    </row>
    <row r="868" spans="1:17" hidden="1" x14ac:dyDescent="0.3">
      <c r="A868" t="s">
        <v>1883</v>
      </c>
      <c r="B868" t="s">
        <v>1884</v>
      </c>
      <c r="C868" t="str">
        <f>IFERROR(VLOOKUP(Table1[[#This Row],[Ticker]],[1]!Table1[[Symbol]:[Industry]],2,FALSE),"-")</f>
        <v>-</v>
      </c>
      <c r="D868" t="s">
        <v>88</v>
      </c>
      <c r="E868">
        <v>3769.33383099</v>
      </c>
      <c r="F868">
        <v>352.95</v>
      </c>
      <c r="G868">
        <v>151.221667573335</v>
      </c>
      <c r="H868">
        <v>4.0045042979080501</v>
      </c>
      <c r="I868">
        <v>94.036995657546399</v>
      </c>
      <c r="J868">
        <v>-6.0101665015407102</v>
      </c>
      <c r="K868">
        <v>331.06906068226999</v>
      </c>
      <c r="L868">
        <v>240.84069944886201</v>
      </c>
      <c r="M868">
        <v>46.5680081377999</v>
      </c>
      <c r="N868">
        <v>0.55757278619532502</v>
      </c>
      <c r="O868">
        <v>14.803796571752301</v>
      </c>
      <c r="P868">
        <v>181.23505976095601</v>
      </c>
      <c r="Q868">
        <v>5.8423513828794002E-2</v>
      </c>
    </row>
    <row r="869" spans="1:17" x14ac:dyDescent="0.3">
      <c r="A869" t="s">
        <v>1885</v>
      </c>
      <c r="B869" t="s">
        <v>1886</v>
      </c>
      <c r="C869" t="str">
        <f>IFERROR(VLOOKUP(Table1[[#This Row],[Ticker]],[1]!Table1[[Symbol]:[Industry]],2,FALSE),"-")</f>
        <v>-</v>
      </c>
      <c r="D869" t="s">
        <v>117</v>
      </c>
      <c r="E869">
        <v>3762.8987940000002</v>
      </c>
      <c r="F869">
        <v>1854</v>
      </c>
      <c r="G869">
        <v>7.1075475079323196</v>
      </c>
      <c r="H869">
        <v>-10.3519046120353</v>
      </c>
      <c r="I869">
        <v>-19.733538660217899</v>
      </c>
      <c r="J869">
        <v>2.5214530015813899</v>
      </c>
      <c r="K869">
        <v>2051.2478961721099</v>
      </c>
      <c r="L869">
        <v>1933.5268597264401</v>
      </c>
      <c r="M869">
        <v>40.235252809655599</v>
      </c>
      <c r="N869">
        <v>0.98922908334836401</v>
      </c>
      <c r="O869">
        <v>32.165587918015</v>
      </c>
      <c r="P869">
        <v>43.698651371880302</v>
      </c>
      <c r="Q869">
        <v>0.24715682459241101</v>
      </c>
    </row>
    <row r="870" spans="1:17" hidden="1" x14ac:dyDescent="0.3">
      <c r="A870" t="s">
        <v>1887</v>
      </c>
      <c r="B870" t="s">
        <v>1888</v>
      </c>
      <c r="C870" t="str">
        <f>IFERROR(VLOOKUP(Table1[[#This Row],[Ticker]],[1]!Table1[[Symbol]:[Industry]],2,FALSE),"-")</f>
        <v>-</v>
      </c>
      <c r="D870" t="s">
        <v>454</v>
      </c>
      <c r="E870">
        <v>3762.525670175</v>
      </c>
      <c r="F870">
        <v>610.54999999999995</v>
      </c>
      <c r="G870">
        <v>-47.735577144952302</v>
      </c>
      <c r="H870">
        <v>1.4096510501625299</v>
      </c>
      <c r="I870">
        <v>-21.5298345744676</v>
      </c>
      <c r="J870">
        <v>-1.4305523355192999</v>
      </c>
      <c r="K870">
        <v>646.04575171893498</v>
      </c>
      <c r="L870">
        <v>668.87997036732202</v>
      </c>
      <c r="M870">
        <v>35.766247049346802</v>
      </c>
      <c r="N870">
        <v>0.96512593729825402</v>
      </c>
      <c r="O870">
        <v>33.969371877815099</v>
      </c>
      <c r="P870">
        <v>4.1272277649867704</v>
      </c>
      <c r="Q870">
        <v>0.10305621964243999</v>
      </c>
    </row>
    <row r="871" spans="1:17" hidden="1" x14ac:dyDescent="0.3">
      <c r="A871" t="s">
        <v>1889</v>
      </c>
      <c r="B871" t="s">
        <v>1890</v>
      </c>
      <c r="C871" t="str">
        <f>IFERROR(VLOOKUP(Table1[[#This Row],[Ticker]],[1]!Table1[[Symbol]:[Industry]],2,FALSE),"-")</f>
        <v>-</v>
      </c>
      <c r="D871" t="s">
        <v>136</v>
      </c>
      <c r="E871">
        <v>3740.7998404</v>
      </c>
      <c r="F871">
        <v>415.1</v>
      </c>
      <c r="G871">
        <v>-26.362944645185699</v>
      </c>
      <c r="H871">
        <v>4.5796717168634702</v>
      </c>
      <c r="I871">
        <v>-12.0538234856957</v>
      </c>
      <c r="J871">
        <v>-0.800796091526219</v>
      </c>
      <c r="K871">
        <v>420.59042632664398</v>
      </c>
      <c r="L871">
        <v>422.58444331510498</v>
      </c>
      <c r="M871">
        <v>50.684135665966998</v>
      </c>
      <c r="N871">
        <v>6.8079374849920299E-2</v>
      </c>
      <c r="O871">
        <v>15.3938809925319</v>
      </c>
      <c r="P871">
        <v>5.7175601680886396</v>
      </c>
      <c r="Q871">
        <v>-4.7199447543988998E-2</v>
      </c>
    </row>
    <row r="872" spans="1:17" x14ac:dyDescent="0.3">
      <c r="A872" t="s">
        <v>1891</v>
      </c>
      <c r="B872" t="s">
        <v>1892</v>
      </c>
      <c r="C872" t="str">
        <f>IFERROR(VLOOKUP(Table1[[#This Row],[Ticker]],[1]!Table1[[Symbol]:[Industry]],2,FALSE),"-")</f>
        <v>-</v>
      </c>
      <c r="D872" t="s">
        <v>449</v>
      </c>
      <c r="E872">
        <v>3731.4974444999998</v>
      </c>
      <c r="F872">
        <v>972.25</v>
      </c>
      <c r="G872">
        <v>-55.764579841560398</v>
      </c>
      <c r="H872">
        <v>-5.9039387922769597</v>
      </c>
      <c r="I872">
        <v>-14.504356128236999</v>
      </c>
      <c r="J872">
        <v>-3.8354998578836499</v>
      </c>
      <c r="K872">
        <v>1064.8320586998</v>
      </c>
      <c r="L872">
        <v>1158.6192109507599</v>
      </c>
      <c r="M872">
        <v>10.062302035310999</v>
      </c>
      <c r="N872">
        <v>0.53635350317167596</v>
      </c>
      <c r="O872">
        <v>48.907174080740504</v>
      </c>
      <c r="P872">
        <v>0.537717801561443</v>
      </c>
      <c r="Q872">
        <v>-0.132424173001533</v>
      </c>
    </row>
    <row r="873" spans="1:17" hidden="1" x14ac:dyDescent="0.3">
      <c r="A873" t="s">
        <v>1893</v>
      </c>
      <c r="B873" t="s">
        <v>1894</v>
      </c>
      <c r="C873" t="str">
        <f>IFERROR(VLOOKUP(Table1[[#This Row],[Ticker]],[1]!Table1[[Symbol]:[Industry]],2,FALSE),"-")</f>
        <v>-</v>
      </c>
      <c r="D873" t="s">
        <v>1040</v>
      </c>
      <c r="E873">
        <v>3730.8735000000001</v>
      </c>
      <c r="F873">
        <v>62.35</v>
      </c>
      <c r="G873">
        <v>-40.176515139505099</v>
      </c>
      <c r="H873">
        <v>7.9245776040135603</v>
      </c>
      <c r="I873">
        <v>-15.941803719905399</v>
      </c>
      <c r="J873">
        <v>2.2553557611083299</v>
      </c>
      <c r="K873">
        <v>62.534081476639798</v>
      </c>
      <c r="L873">
        <v>65.185822207247696</v>
      </c>
      <c r="M873">
        <v>80.428401478298795</v>
      </c>
      <c r="N873">
        <v>0.97960400954628402</v>
      </c>
      <c r="O873">
        <v>14.5950280673616</v>
      </c>
      <c r="P873">
        <v>3.4854771784232401</v>
      </c>
      <c r="Q873">
        <v>-6.679688381315E-3</v>
      </c>
    </row>
    <row r="874" spans="1:17" hidden="1" x14ac:dyDescent="0.3">
      <c r="A874" t="s">
        <v>1895</v>
      </c>
      <c r="B874" t="s">
        <v>1896</v>
      </c>
      <c r="C874" t="str">
        <f>IFERROR(VLOOKUP(Table1[[#This Row],[Ticker]],[1]!Table1[[Symbol]:[Industry]],2,FALSE),"-")</f>
        <v>-</v>
      </c>
      <c r="D874" t="s">
        <v>739</v>
      </c>
      <c r="E874">
        <v>3724.7253936799998</v>
      </c>
      <c r="F874">
        <v>166.91</v>
      </c>
      <c r="G874">
        <v>15.026304581311599</v>
      </c>
      <c r="H874">
        <v>8.8749506050398992</v>
      </c>
      <c r="I874">
        <v>7.1368876430357098</v>
      </c>
      <c r="J874">
        <v>0.761569735440222</v>
      </c>
      <c r="K874">
        <v>162.26372069104801</v>
      </c>
      <c r="L874">
        <v>151.96388205267499</v>
      </c>
      <c r="M874">
        <v>58.331342908403499</v>
      </c>
      <c r="N874">
        <v>0.50509644236060902</v>
      </c>
      <c r="O874">
        <v>4.8469234917021202</v>
      </c>
      <c r="P874">
        <v>47.904297740363297</v>
      </c>
      <c r="Q874">
        <v>8.2626113561340003E-3</v>
      </c>
    </row>
    <row r="875" spans="1:17" hidden="1" x14ac:dyDescent="0.3">
      <c r="A875" t="s">
        <v>1897</v>
      </c>
      <c r="B875" t="s">
        <v>1898</v>
      </c>
      <c r="C875" t="str">
        <f>IFERROR(VLOOKUP(Table1[[#This Row],[Ticker]],[1]!Table1[[Symbol]:[Industry]],2,FALSE),"-")</f>
        <v>-</v>
      </c>
      <c r="D875" t="s">
        <v>285</v>
      </c>
      <c r="E875">
        <v>3717.6693177799998</v>
      </c>
      <c r="F875">
        <v>3069.8</v>
      </c>
      <c r="G875">
        <v>6.1987111847734804</v>
      </c>
      <c r="H875">
        <v>-3.7693685921901401</v>
      </c>
      <c r="I875">
        <v>42.749056733145302</v>
      </c>
      <c r="J875">
        <v>-4.5959000571950899</v>
      </c>
      <c r="K875">
        <v>3144.28694720676</v>
      </c>
      <c r="L875">
        <v>2624.41118521418</v>
      </c>
      <c r="M875">
        <v>43.400068789819301</v>
      </c>
      <c r="N875">
        <v>0.286076379569558</v>
      </c>
      <c r="O875">
        <v>21.651247638282602</v>
      </c>
      <c r="P875">
        <v>103.47993238988499</v>
      </c>
      <c r="Q875">
        <v>0.117486813758896</v>
      </c>
    </row>
    <row r="876" spans="1:17" hidden="1" x14ac:dyDescent="0.3">
      <c r="A876" t="s">
        <v>1899</v>
      </c>
      <c r="B876" t="s">
        <v>1900</v>
      </c>
      <c r="C876" t="str">
        <f>IFERROR(VLOOKUP(Table1[[#This Row],[Ticker]],[1]!Table1[[Symbol]:[Industry]],2,FALSE),"-")</f>
        <v>-</v>
      </c>
      <c r="D876" t="s">
        <v>459</v>
      </c>
      <c r="E876">
        <v>3701.5005249999999</v>
      </c>
      <c r="F876">
        <v>269</v>
      </c>
      <c r="G876">
        <v>49.633274963967501</v>
      </c>
      <c r="H876">
        <v>2.5075872094216001</v>
      </c>
      <c r="I876">
        <v>35.184588271650298</v>
      </c>
      <c r="J876">
        <v>-1.54979496663244</v>
      </c>
      <c r="K876">
        <v>269.10633697784198</v>
      </c>
      <c r="L876">
        <v>220.06853632162901</v>
      </c>
      <c r="M876">
        <v>44.387083543775198</v>
      </c>
      <c r="N876">
        <v>0.59606355602814298</v>
      </c>
      <c r="O876">
        <v>13.271375464684001</v>
      </c>
      <c r="P876">
        <v>90.375088464260401</v>
      </c>
      <c r="Q876">
        <v>0.24291893731967201</v>
      </c>
    </row>
    <row r="877" spans="1:17" x14ac:dyDescent="0.3">
      <c r="A877" t="s">
        <v>1901</v>
      </c>
      <c r="B877" t="s">
        <v>1902</v>
      </c>
      <c r="C877" t="str">
        <f>IFERROR(VLOOKUP(Table1[[#This Row],[Ticker]],[1]!Table1[[Symbol]:[Industry]],2,FALSE),"-")</f>
        <v>-</v>
      </c>
      <c r="D877" t="s">
        <v>285</v>
      </c>
      <c r="E877">
        <v>3700.5184800000002</v>
      </c>
      <c r="F877">
        <v>1195.2</v>
      </c>
      <c r="G877">
        <v>48.233665278798497</v>
      </c>
      <c r="H877">
        <v>5.0276921978893103</v>
      </c>
      <c r="I877">
        <v>35.316621166243003</v>
      </c>
      <c r="J877">
        <v>-8.9106373425144199</v>
      </c>
      <c r="K877">
        <v>1276.97182354147</v>
      </c>
      <c r="L877">
        <v>1051.5813670336399</v>
      </c>
      <c r="M877">
        <v>25.898224055575</v>
      </c>
      <c r="N877">
        <v>0.38623493317063001</v>
      </c>
      <c r="O877">
        <v>29.597556894243599</v>
      </c>
      <c r="P877">
        <v>80.516538287267693</v>
      </c>
      <c r="Q877">
        <v>3.2228051928333001E-2</v>
      </c>
    </row>
    <row r="878" spans="1:17" x14ac:dyDescent="0.3">
      <c r="A878" t="s">
        <v>1903</v>
      </c>
      <c r="B878" t="s">
        <v>1904</v>
      </c>
      <c r="C878" t="str">
        <f>IFERROR(VLOOKUP(Table1[[#This Row],[Ticker]],[1]!Table1[[Symbol]:[Industry]],2,FALSE),"-")</f>
        <v>-</v>
      </c>
      <c r="D878" t="s">
        <v>1395</v>
      </c>
      <c r="E878">
        <v>3698.07835891999</v>
      </c>
      <c r="F878">
        <v>559.9</v>
      </c>
      <c r="G878">
        <v>-51.728545495964603</v>
      </c>
      <c r="H878">
        <v>-2.8782504416419701</v>
      </c>
      <c r="I878">
        <v>-21.621901194950901</v>
      </c>
      <c r="J878">
        <v>-4.3029637149385502</v>
      </c>
      <c r="K878">
        <v>603.03361729594599</v>
      </c>
      <c r="L878">
        <v>625.30201276519199</v>
      </c>
      <c r="M878">
        <v>32.015228681304201</v>
      </c>
      <c r="N878">
        <v>0.831433188469615</v>
      </c>
      <c r="O878">
        <v>45.561707447758501</v>
      </c>
      <c r="P878">
        <v>3.1313317369681299</v>
      </c>
      <c r="Q878">
        <v>9.1183560304926997E-2</v>
      </c>
    </row>
    <row r="879" spans="1:17" hidden="1" x14ac:dyDescent="0.3">
      <c r="A879" t="s">
        <v>1905</v>
      </c>
      <c r="B879" t="s">
        <v>1906</v>
      </c>
      <c r="C879" t="str">
        <f>IFERROR(VLOOKUP(Table1[[#This Row],[Ticker]],[1]!Table1[[Symbol]:[Industry]],2,FALSE),"-")</f>
        <v>-</v>
      </c>
      <c r="D879" t="s">
        <v>454</v>
      </c>
      <c r="E879">
        <v>3697.1991902699901</v>
      </c>
      <c r="F879">
        <v>583.95000000000005</v>
      </c>
      <c r="G879">
        <v>35.831258237520998</v>
      </c>
      <c r="I879">
        <v>17.811957710422199</v>
      </c>
      <c r="K879">
        <v>555.13151102030702</v>
      </c>
      <c r="L879">
        <v>481.76224515429197</v>
      </c>
      <c r="M879">
        <v>64.780785260819798</v>
      </c>
      <c r="N879">
        <v>2.0341977095530002</v>
      </c>
      <c r="O879">
        <v>5.9851014641664397</v>
      </c>
      <c r="P879">
        <v>77.492401215805501</v>
      </c>
      <c r="Q879">
        <v>-3.9150349227047E-2</v>
      </c>
    </row>
    <row r="880" spans="1:17" hidden="1" x14ac:dyDescent="0.3">
      <c r="A880" t="s">
        <v>1907</v>
      </c>
      <c r="B880" t="s">
        <v>1908</v>
      </c>
      <c r="C880" t="str">
        <f>IFERROR(VLOOKUP(Table1[[#This Row],[Ticker]],[1]!Table1[[Symbol]:[Industry]],2,FALSE),"-")</f>
        <v>-</v>
      </c>
      <c r="D880" t="s">
        <v>131</v>
      </c>
      <c r="E880">
        <v>3689.3761380349902</v>
      </c>
      <c r="F880">
        <v>305.35000000000002</v>
      </c>
      <c r="G880">
        <v>7.2878245534567103</v>
      </c>
      <c r="H880">
        <v>1.98528388339386</v>
      </c>
      <c r="I880">
        <v>-7.5095991077873903</v>
      </c>
      <c r="J880">
        <v>-3.4759358257647102</v>
      </c>
      <c r="K880">
        <v>338.57083867945198</v>
      </c>
      <c r="M880">
        <v>36.893351159600002</v>
      </c>
      <c r="N880">
        <v>0.84082367394496105</v>
      </c>
      <c r="O880">
        <v>73.571311609628196</v>
      </c>
      <c r="P880">
        <v>80.253837072018896</v>
      </c>
    </row>
    <row r="881" spans="1:17" hidden="1" x14ac:dyDescent="0.3">
      <c r="A881" t="s">
        <v>1909</v>
      </c>
      <c r="B881" t="s">
        <v>1910</v>
      </c>
      <c r="C881" t="str">
        <f>IFERROR(VLOOKUP(Table1[[#This Row],[Ticker]],[1]!Table1[[Symbol]:[Industry]],2,FALSE),"-")</f>
        <v>-</v>
      </c>
      <c r="D881" t="s">
        <v>54</v>
      </c>
      <c r="E881">
        <v>3689.1096874499999</v>
      </c>
      <c r="F881">
        <v>271.10000000000002</v>
      </c>
      <c r="G881">
        <v>39.099082706964701</v>
      </c>
      <c r="H881">
        <v>-6.02778009323365</v>
      </c>
      <c r="I881">
        <v>1.8822191830356301</v>
      </c>
      <c r="J881">
        <v>1.66392817346833</v>
      </c>
      <c r="K881">
        <v>274.629893922056</v>
      </c>
      <c r="L881">
        <v>243.086731925051</v>
      </c>
      <c r="M881">
        <v>49.917649246480501</v>
      </c>
      <c r="N881">
        <v>0.73945834404487298</v>
      </c>
      <c r="O881">
        <v>26.521578753227502</v>
      </c>
      <c r="P881">
        <v>72.126984126984098</v>
      </c>
      <c r="Q881">
        <v>5.745847676382E-3</v>
      </c>
    </row>
    <row r="882" spans="1:17" x14ac:dyDescent="0.3">
      <c r="A882" t="s">
        <v>1911</v>
      </c>
      <c r="B882" t="s">
        <v>1912</v>
      </c>
      <c r="C882" t="str">
        <f>IFERROR(VLOOKUP(Table1[[#This Row],[Ticker]],[1]!Table1[[Symbol]:[Industry]],2,FALSE),"-")</f>
        <v>-</v>
      </c>
      <c r="D882" t="s">
        <v>24</v>
      </c>
      <c r="E882">
        <v>3676.6359210000001</v>
      </c>
      <c r="F882">
        <v>117.25</v>
      </c>
      <c r="G882">
        <v>-28.196931405327899</v>
      </c>
      <c r="H882">
        <v>3.06278858278813</v>
      </c>
      <c r="I882">
        <v>-24.867371633768499</v>
      </c>
      <c r="J882">
        <v>3.89490843931691</v>
      </c>
      <c r="K882">
        <v>119.234777839562</v>
      </c>
      <c r="L882">
        <v>124.532112284334</v>
      </c>
      <c r="M882">
        <v>57.402285598587703</v>
      </c>
      <c r="N882">
        <v>1.3053156089898601</v>
      </c>
      <c r="O882">
        <v>39.402985074626798</v>
      </c>
      <c r="P882">
        <v>7.8756095316956598</v>
      </c>
      <c r="Q882">
        <v>9.1296546963889995E-3</v>
      </c>
    </row>
    <row r="883" spans="1:17" x14ac:dyDescent="0.3">
      <c r="A883" t="s">
        <v>1913</v>
      </c>
      <c r="B883" t="s">
        <v>1914</v>
      </c>
      <c r="C883" t="str">
        <f>IFERROR(VLOOKUP(Table1[[#This Row],[Ticker]],[1]!Table1[[Symbol]:[Industry]],2,FALSE),"-")</f>
        <v>-</v>
      </c>
      <c r="D883" t="s">
        <v>117</v>
      </c>
      <c r="E883">
        <v>3666.2042306640001</v>
      </c>
      <c r="F883">
        <v>203.43</v>
      </c>
      <c r="G883">
        <v>-8.2229548317179297</v>
      </c>
      <c r="H883">
        <v>-10.7179305238315</v>
      </c>
      <c r="I883">
        <v>-13.434293765152701</v>
      </c>
      <c r="J883">
        <v>-6.0254953552261101</v>
      </c>
      <c r="K883">
        <v>218.68718520047801</v>
      </c>
      <c r="L883">
        <v>215.27655799990299</v>
      </c>
      <c r="M883">
        <v>37.6221317287795</v>
      </c>
      <c r="N883">
        <v>0.47060400043766099</v>
      </c>
      <c r="O883">
        <v>35.157056481344902</v>
      </c>
      <c r="P883">
        <v>22.216881946530499</v>
      </c>
      <c r="Q883">
        <v>8.8545420250787002E-2</v>
      </c>
    </row>
    <row r="884" spans="1:17" hidden="1" x14ac:dyDescent="0.3">
      <c r="A884" t="s">
        <v>1915</v>
      </c>
      <c r="B884" t="s">
        <v>1916</v>
      </c>
      <c r="C884" t="str">
        <f>IFERROR(VLOOKUP(Table1[[#This Row],[Ticker]],[1]!Table1[[Symbol]:[Industry]],2,FALSE),"-")</f>
        <v>-</v>
      </c>
      <c r="D884" t="s">
        <v>48</v>
      </c>
      <c r="E884">
        <v>3664.3561650000001</v>
      </c>
      <c r="F884">
        <v>1910.25</v>
      </c>
      <c r="G884">
        <v>443.73465714631101</v>
      </c>
      <c r="H884">
        <v>-7.1598723385817804</v>
      </c>
      <c r="I884">
        <v>10.6699107819442</v>
      </c>
      <c r="J884">
        <v>-9.8776339758333105</v>
      </c>
      <c r="K884">
        <v>2075.7618132980501</v>
      </c>
      <c r="L884">
        <v>1663.6503126166599</v>
      </c>
      <c r="M884">
        <v>31.922261179984599</v>
      </c>
      <c r="N884">
        <v>0.61273777632162196</v>
      </c>
      <c r="O884">
        <v>56.209920167517303</v>
      </c>
      <c r="P884">
        <v>526.31147540983602</v>
      </c>
    </row>
    <row r="885" spans="1:17" hidden="1" x14ac:dyDescent="0.3">
      <c r="A885" t="s">
        <v>1917</v>
      </c>
      <c r="B885" t="s">
        <v>1918</v>
      </c>
      <c r="C885" t="str">
        <f>IFERROR(VLOOKUP(Table1[[#This Row],[Ticker]],[1]!Table1[[Symbol]:[Industry]],2,FALSE),"-")</f>
        <v>-</v>
      </c>
      <c r="D885" t="s">
        <v>88</v>
      </c>
      <c r="E885">
        <v>3659.72073831748</v>
      </c>
      <c r="F885">
        <v>3368.7</v>
      </c>
      <c r="G885">
        <v>340.463586576296</v>
      </c>
      <c r="H885">
        <v>41.3424659785397</v>
      </c>
      <c r="I885">
        <v>188.38321562803401</v>
      </c>
      <c r="J885">
        <v>6.1373066601179698</v>
      </c>
      <c r="K885">
        <v>2841.8855004583802</v>
      </c>
      <c r="L885">
        <v>1929.7872766461701</v>
      </c>
      <c r="M885">
        <v>58.022691378153901</v>
      </c>
      <c r="N885">
        <v>1.3420317191610101</v>
      </c>
      <c r="O885">
        <v>9.3893786920770701</v>
      </c>
      <c r="P885">
        <v>391.78102189780998</v>
      </c>
    </row>
    <row r="886" spans="1:17" hidden="1" x14ac:dyDescent="0.3">
      <c r="A886" t="s">
        <v>1919</v>
      </c>
      <c r="B886" t="s">
        <v>1920</v>
      </c>
      <c r="C886" t="str">
        <f>IFERROR(VLOOKUP(Table1[[#This Row],[Ticker]],[1]!Table1[[Symbol]:[Industry]],2,FALSE),"-")</f>
        <v>-</v>
      </c>
      <c r="D886" t="s">
        <v>1620</v>
      </c>
      <c r="E886">
        <v>3659.1149999999998</v>
      </c>
      <c r="F886">
        <v>329.65</v>
      </c>
      <c r="G886">
        <v>-51.378398678651102</v>
      </c>
      <c r="H886">
        <v>0.55708129695055097</v>
      </c>
      <c r="I886">
        <v>-7.0107528224458298</v>
      </c>
      <c r="J886">
        <v>-3.1901616046658501</v>
      </c>
      <c r="K886">
        <v>344.009732607915</v>
      </c>
      <c r="L886">
        <v>344.47416648602098</v>
      </c>
      <c r="M886">
        <v>34.159282654805899</v>
      </c>
      <c r="N886">
        <v>0.99766362031901601</v>
      </c>
      <c r="O886">
        <v>40.042469285605897</v>
      </c>
      <c r="P886">
        <v>13.5158402203856</v>
      </c>
      <c r="Q886">
        <v>-2.8386061164196001E-2</v>
      </c>
    </row>
    <row r="887" spans="1:17" hidden="1" x14ac:dyDescent="0.3">
      <c r="A887" t="s">
        <v>1921</v>
      </c>
      <c r="B887" t="s">
        <v>1922</v>
      </c>
      <c r="C887" t="str">
        <f>IFERROR(VLOOKUP(Table1[[#This Row],[Ticker]],[1]!Table1[[Symbol]:[Industry]],2,FALSE),"-")</f>
        <v>-</v>
      </c>
      <c r="D887" t="s">
        <v>998</v>
      </c>
      <c r="E887">
        <v>3655.2189234799998</v>
      </c>
      <c r="F887">
        <v>451.6</v>
      </c>
      <c r="G887">
        <v>-28.861434525225999</v>
      </c>
      <c r="H887">
        <v>-10.918268749828</v>
      </c>
      <c r="I887">
        <v>1.2007607103325599</v>
      </c>
      <c r="J887">
        <v>-9.2751830840455192</v>
      </c>
      <c r="K887">
        <v>481.24276155553599</v>
      </c>
      <c r="L887">
        <v>432.98679808680703</v>
      </c>
      <c r="M887">
        <v>31.721442727461401</v>
      </c>
      <c r="N887">
        <v>0.37026486869098602</v>
      </c>
      <c r="O887">
        <v>29.539415411868902</v>
      </c>
      <c r="P887">
        <v>33.589705664842398</v>
      </c>
      <c r="Q887">
        <v>4.6080433490079996E-3</v>
      </c>
    </row>
    <row r="888" spans="1:17" x14ac:dyDescent="0.3">
      <c r="A888" t="s">
        <v>1923</v>
      </c>
      <c r="B888" t="s">
        <v>1924</v>
      </c>
      <c r="C888" t="str">
        <f>IFERROR(VLOOKUP(Table1[[#This Row],[Ticker]],[1]!Table1[[Symbol]:[Industry]],2,FALSE),"-")</f>
        <v>-</v>
      </c>
      <c r="D888" t="s">
        <v>1925</v>
      </c>
      <c r="E888">
        <v>3612.8234939199901</v>
      </c>
      <c r="F888">
        <v>53.44</v>
      </c>
      <c r="G888">
        <v>-30.756924777391902</v>
      </c>
      <c r="H888">
        <v>-10.0118424552529</v>
      </c>
      <c r="I888">
        <v>-23.762677596126199</v>
      </c>
      <c r="J888">
        <v>-8.65817166329796</v>
      </c>
      <c r="K888">
        <v>63.955157516404498</v>
      </c>
      <c r="L888">
        <v>64.195644426912594</v>
      </c>
      <c r="M888">
        <v>14.110317354007099</v>
      </c>
      <c r="N888">
        <v>0.73633364885492902</v>
      </c>
      <c r="O888">
        <v>57.541167664670603</v>
      </c>
      <c r="P888">
        <v>22.568807339449499</v>
      </c>
      <c r="Q888">
        <v>2.2375686583345E-2</v>
      </c>
    </row>
    <row r="889" spans="1:17" x14ac:dyDescent="0.3">
      <c r="A889" t="s">
        <v>1926</v>
      </c>
      <c r="B889" t="s">
        <v>1927</v>
      </c>
      <c r="C889" t="str">
        <f>IFERROR(VLOOKUP(Table1[[#This Row],[Ticker]],[1]!Table1[[Symbol]:[Industry]],2,FALSE),"-")</f>
        <v>-</v>
      </c>
      <c r="D889" t="s">
        <v>117</v>
      </c>
      <c r="E889">
        <v>3611.4953190000001</v>
      </c>
      <c r="F889">
        <v>626.95000000000005</v>
      </c>
      <c r="G889">
        <v>-7.1278586392712802</v>
      </c>
      <c r="H889">
        <v>7.1590348989041397</v>
      </c>
      <c r="I889">
        <v>0.153867203290944</v>
      </c>
      <c r="J889">
        <v>-4.3604762540185797</v>
      </c>
      <c r="K889">
        <v>629.28713058386995</v>
      </c>
      <c r="L889">
        <v>586.675734959887</v>
      </c>
      <c r="M889">
        <v>37.085646745568198</v>
      </c>
      <c r="N889">
        <v>0.71342897871460198</v>
      </c>
      <c r="O889">
        <v>16.404816971050298</v>
      </c>
      <c r="P889">
        <v>36.293478260869499</v>
      </c>
      <c r="Q889">
        <v>0.115022540039408</v>
      </c>
    </row>
    <row r="890" spans="1:17" hidden="1" x14ac:dyDescent="0.3">
      <c r="A890" t="s">
        <v>1928</v>
      </c>
      <c r="B890" t="s">
        <v>1929</v>
      </c>
      <c r="C890" t="str">
        <f>IFERROR(VLOOKUP(Table1[[#This Row],[Ticker]],[1]!Table1[[Symbol]:[Industry]],2,FALSE),"-")</f>
        <v>-</v>
      </c>
      <c r="D890" t="s">
        <v>197</v>
      </c>
      <c r="E890">
        <v>3597.5981819199901</v>
      </c>
      <c r="F890">
        <v>1149.8</v>
      </c>
      <c r="G890">
        <v>40.436090430009997</v>
      </c>
      <c r="H890">
        <v>16.951545015222699</v>
      </c>
      <c r="I890">
        <v>77.234346769406798</v>
      </c>
      <c r="J890">
        <v>-5.5973949750864902</v>
      </c>
      <c r="K890">
        <v>988.72371935076501</v>
      </c>
      <c r="L890">
        <v>825.55275624070305</v>
      </c>
      <c r="M890">
        <v>70.349225213345406</v>
      </c>
      <c r="N890">
        <v>1.09682263352771</v>
      </c>
      <c r="O890">
        <v>3.3223169246825601</v>
      </c>
      <c r="P890">
        <v>108.27823566705899</v>
      </c>
      <c r="Q890">
        <v>0.102282774048561</v>
      </c>
    </row>
    <row r="891" spans="1:17" hidden="1" x14ac:dyDescent="0.3">
      <c r="A891" t="s">
        <v>1930</v>
      </c>
      <c r="B891" t="s">
        <v>1931</v>
      </c>
      <c r="C891" t="str">
        <f>IFERROR(VLOOKUP(Table1[[#This Row],[Ticker]],[1]!Table1[[Symbol]:[Industry]],2,FALSE),"-")</f>
        <v>-</v>
      </c>
      <c r="D891" t="s">
        <v>108</v>
      </c>
      <c r="E891">
        <v>3592.9237499999999</v>
      </c>
      <c r="F891">
        <v>538.75</v>
      </c>
      <c r="G891">
        <v>165.65081584203099</v>
      </c>
      <c r="H891">
        <v>20.134332032439399</v>
      </c>
      <c r="I891">
        <v>18.399395915335599</v>
      </c>
      <c r="J891">
        <v>-12.2054377547211</v>
      </c>
      <c r="K891">
        <v>476.31042456506799</v>
      </c>
      <c r="L891">
        <v>392.62048105982899</v>
      </c>
      <c r="M891">
        <v>51.945191044004702</v>
      </c>
      <c r="N891">
        <v>1.19010060856657</v>
      </c>
      <c r="O891">
        <v>11.925754060324801</v>
      </c>
      <c r="P891">
        <v>235.32157676348501</v>
      </c>
      <c r="Q891">
        <v>0.23480917253272501</v>
      </c>
    </row>
    <row r="892" spans="1:17" hidden="1" x14ac:dyDescent="0.3">
      <c r="A892" t="s">
        <v>1932</v>
      </c>
      <c r="B892" t="s">
        <v>1933</v>
      </c>
      <c r="C892" t="str">
        <f>IFERROR(VLOOKUP(Table1[[#This Row],[Ticker]],[1]!Table1[[Symbol]:[Industry]],2,FALSE),"-")</f>
        <v>-</v>
      </c>
      <c r="D892" t="s">
        <v>464</v>
      </c>
      <c r="E892">
        <v>3584.0390741639999</v>
      </c>
      <c r="F892">
        <v>176.46</v>
      </c>
      <c r="G892">
        <v>45.484449157949598</v>
      </c>
      <c r="H892">
        <v>-3.0394278281314699</v>
      </c>
      <c r="I892">
        <v>29.537744858538201</v>
      </c>
      <c r="J892">
        <v>-4.4284514483230497</v>
      </c>
      <c r="K892">
        <v>183.62951910604599</v>
      </c>
      <c r="L892">
        <v>152.988390171096</v>
      </c>
      <c r="M892">
        <v>35.702819429580401</v>
      </c>
      <c r="N892">
        <v>0.63717528229879095</v>
      </c>
      <c r="O892">
        <v>19.488835996826399</v>
      </c>
      <c r="P892">
        <v>80.706605222734197</v>
      </c>
      <c r="Q892">
        <v>0.11025500144181501</v>
      </c>
    </row>
    <row r="893" spans="1:17" hidden="1" x14ac:dyDescent="0.3">
      <c r="A893" t="s">
        <v>1934</v>
      </c>
      <c r="B893" t="s">
        <v>1935</v>
      </c>
      <c r="C893" t="str">
        <f>IFERROR(VLOOKUP(Table1[[#This Row],[Ticker]],[1]!Table1[[Symbol]:[Industry]],2,FALSE),"-")</f>
        <v>-</v>
      </c>
      <c r="D893" t="s">
        <v>48</v>
      </c>
      <c r="E893">
        <v>3582.8917799999999</v>
      </c>
      <c r="F893">
        <v>287.45</v>
      </c>
      <c r="G893">
        <v>18.692696653976899</v>
      </c>
      <c r="H893">
        <v>25.732326996759099</v>
      </c>
      <c r="I893">
        <v>65.214129914003905</v>
      </c>
      <c r="J893">
        <v>-9.3055462066529593</v>
      </c>
      <c r="K893">
        <v>261.56113126136</v>
      </c>
      <c r="L893">
        <v>223.24997777710601</v>
      </c>
      <c r="M893">
        <v>52.4928242435982</v>
      </c>
      <c r="N893">
        <v>1.5605626631578799</v>
      </c>
      <c r="O893">
        <v>16.889893894590301</v>
      </c>
      <c r="P893">
        <v>103.86524822695</v>
      </c>
    </row>
    <row r="894" spans="1:17" hidden="1" x14ac:dyDescent="0.3">
      <c r="A894" t="s">
        <v>1936</v>
      </c>
      <c r="B894" t="s">
        <v>1937</v>
      </c>
      <c r="C894" t="str">
        <f>IFERROR(VLOOKUP(Table1[[#This Row],[Ticker]],[1]!Table1[[Symbol]:[Industry]],2,FALSE),"-")</f>
        <v>-</v>
      </c>
      <c r="D894" t="s">
        <v>454</v>
      </c>
      <c r="E894">
        <v>3581.3575000000001</v>
      </c>
      <c r="F894">
        <v>538.54999999999995</v>
      </c>
      <c r="G894">
        <v>138.81702017840101</v>
      </c>
      <c r="H894">
        <v>6.2881225118627402</v>
      </c>
      <c r="I894">
        <v>155.49004261622599</v>
      </c>
      <c r="J894">
        <v>6.46139511446128</v>
      </c>
      <c r="K894">
        <v>457.76057266176099</v>
      </c>
      <c r="L894">
        <v>319.23301794524599</v>
      </c>
      <c r="M894">
        <v>63.130862507458602</v>
      </c>
      <c r="N894">
        <v>0.31555860692688198</v>
      </c>
      <c r="O894">
        <v>6.7681738000185696</v>
      </c>
      <c r="P894">
        <v>204.265536723163</v>
      </c>
      <c r="Q894">
        <v>0.119980837874591</v>
      </c>
    </row>
    <row r="895" spans="1:17" x14ac:dyDescent="0.3">
      <c r="A895" t="s">
        <v>1938</v>
      </c>
      <c r="B895" t="s">
        <v>1939</v>
      </c>
      <c r="C895" t="str">
        <f>IFERROR(VLOOKUP(Table1[[#This Row],[Ticker]],[1]!Table1[[Symbol]:[Industry]],2,FALSE),"-")</f>
        <v>-</v>
      </c>
      <c r="D895" t="s">
        <v>569</v>
      </c>
      <c r="E895">
        <v>3580.5166959150001</v>
      </c>
      <c r="F895">
        <v>321.45</v>
      </c>
      <c r="G895">
        <v>-10.598272550513199</v>
      </c>
      <c r="H895">
        <v>5.0625577728867499E-2</v>
      </c>
      <c r="I895">
        <v>-8.6404969937084797</v>
      </c>
      <c r="J895">
        <v>2.58854751733401</v>
      </c>
      <c r="K895">
        <v>326.615562395295</v>
      </c>
      <c r="L895">
        <v>329.75017466754502</v>
      </c>
      <c r="M895">
        <v>62.206825862650703</v>
      </c>
      <c r="N895">
        <v>0.666101366463699</v>
      </c>
      <c r="O895">
        <v>40.5817389951781</v>
      </c>
      <c r="P895">
        <v>36.612834679133002</v>
      </c>
    </row>
    <row r="896" spans="1:17" hidden="1" x14ac:dyDescent="0.3">
      <c r="A896" t="s">
        <v>1940</v>
      </c>
      <c r="B896" t="s">
        <v>1941</v>
      </c>
      <c r="C896" t="str">
        <f>IFERROR(VLOOKUP(Table1[[#This Row],[Ticker]],[1]!Table1[[Symbol]:[Industry]],2,FALSE),"-")</f>
        <v>-</v>
      </c>
      <c r="D896" t="s">
        <v>522</v>
      </c>
      <c r="E896">
        <v>3564.2475620999999</v>
      </c>
      <c r="F896">
        <v>2934.2</v>
      </c>
      <c r="G896">
        <v>16.728508586724899</v>
      </c>
      <c r="H896">
        <v>-4.2381970082615199</v>
      </c>
      <c r="I896">
        <v>10.923664717250199</v>
      </c>
      <c r="J896">
        <v>-3.6453970075857298</v>
      </c>
      <c r="K896">
        <v>3069.1408458375499</v>
      </c>
      <c r="L896">
        <v>2770.6683344824601</v>
      </c>
      <c r="M896">
        <v>42.851805788067097</v>
      </c>
      <c r="N896">
        <v>1.4727078076575</v>
      </c>
      <c r="O896">
        <v>18.260513939063401</v>
      </c>
      <c r="P896">
        <v>48.229350846173197</v>
      </c>
      <c r="Q896">
        <v>6.0639859348698998E-2</v>
      </c>
    </row>
    <row r="897" spans="1:17" x14ac:dyDescent="0.3">
      <c r="A897" t="s">
        <v>1942</v>
      </c>
      <c r="B897" t="s">
        <v>1943</v>
      </c>
      <c r="C897" t="str">
        <f>IFERROR(VLOOKUP(Table1[[#This Row],[Ticker]],[1]!Table1[[Symbol]:[Industry]],2,FALSE),"-")</f>
        <v>-</v>
      </c>
      <c r="D897" t="s">
        <v>117</v>
      </c>
      <c r="E897">
        <v>3543.7056820799999</v>
      </c>
      <c r="F897">
        <v>656.8</v>
      </c>
      <c r="G897">
        <v>25.544204048496201</v>
      </c>
      <c r="H897">
        <v>2.7085696553354599</v>
      </c>
      <c r="I897">
        <v>-17.447297643795199</v>
      </c>
      <c r="J897">
        <v>-4.0079587631244804</v>
      </c>
      <c r="K897">
        <v>680.57992955021302</v>
      </c>
      <c r="L897">
        <v>646.71336741263406</v>
      </c>
      <c r="M897">
        <v>38.789676845910002</v>
      </c>
      <c r="N897">
        <v>0.92270508299527898</v>
      </c>
      <c r="O897">
        <v>33.982947624847696</v>
      </c>
      <c r="P897">
        <v>60.195121951219498</v>
      </c>
      <c r="Q897">
        <v>5.5343510530237998E-2</v>
      </c>
    </row>
    <row r="898" spans="1:17" hidden="1" x14ac:dyDescent="0.3">
      <c r="A898" t="s">
        <v>1944</v>
      </c>
      <c r="B898" t="s">
        <v>1945</v>
      </c>
      <c r="C898" t="str">
        <f>IFERROR(VLOOKUP(Table1[[#This Row],[Ticker]],[1]!Table1[[Symbol]:[Industry]],2,FALSE),"-")</f>
        <v>-</v>
      </c>
      <c r="D898" t="s">
        <v>721</v>
      </c>
      <c r="E898">
        <v>3542.5197027499999</v>
      </c>
      <c r="F898">
        <v>761.5</v>
      </c>
      <c r="G898">
        <v>-48.0755749926061</v>
      </c>
      <c r="H898">
        <v>-4.07028462346672</v>
      </c>
      <c r="I898">
        <v>-20.0995604629776</v>
      </c>
      <c r="J898">
        <v>-3.2098395154253998</v>
      </c>
      <c r="K898">
        <v>807.14949041633201</v>
      </c>
      <c r="L898">
        <v>863.86252870839996</v>
      </c>
      <c r="M898">
        <v>47.945354178663401</v>
      </c>
      <c r="N898">
        <v>0.150788782252197</v>
      </c>
      <c r="O898">
        <v>36.572554169402501</v>
      </c>
      <c r="P898">
        <v>5.9404563160823702</v>
      </c>
      <c r="Q898">
        <v>-8.8386650498770994E-2</v>
      </c>
    </row>
    <row r="899" spans="1:17" hidden="1" x14ac:dyDescent="0.3">
      <c r="A899" t="s">
        <v>1946</v>
      </c>
      <c r="B899" t="s">
        <v>1947</v>
      </c>
      <c r="C899" t="str">
        <f>IFERROR(VLOOKUP(Table1[[#This Row],[Ticker]],[1]!Table1[[Symbol]:[Industry]],2,FALSE),"-")</f>
        <v>-</v>
      </c>
      <c r="D899" t="s">
        <v>285</v>
      </c>
      <c r="E899">
        <v>3515.7780812000001</v>
      </c>
      <c r="F899">
        <v>512.79999999999995</v>
      </c>
      <c r="G899">
        <v>12.813766345235299</v>
      </c>
      <c r="H899">
        <v>-1.92155118168192</v>
      </c>
      <c r="I899">
        <v>-21.409323186105201</v>
      </c>
      <c r="J899">
        <v>-3.46779633829036</v>
      </c>
      <c r="K899">
        <v>553.40541785769994</v>
      </c>
      <c r="L899">
        <v>513.21306532616802</v>
      </c>
      <c r="M899">
        <v>38.442360624191203</v>
      </c>
      <c r="N899">
        <v>0.66385784603428499</v>
      </c>
      <c r="O899">
        <v>27.730109204368102</v>
      </c>
      <c r="P899">
        <v>62.793650793650698</v>
      </c>
      <c r="Q899">
        <v>7.2786257809311E-2</v>
      </c>
    </row>
    <row r="900" spans="1:17" hidden="1" x14ac:dyDescent="0.3">
      <c r="A900" t="s">
        <v>1948</v>
      </c>
      <c r="B900" t="s">
        <v>1949</v>
      </c>
      <c r="C900" t="str">
        <f>IFERROR(VLOOKUP(Table1[[#This Row],[Ticker]],[1]!Table1[[Symbol]:[Industry]],2,FALSE),"-")</f>
        <v>-</v>
      </c>
      <c r="D900" t="s">
        <v>48</v>
      </c>
      <c r="E900">
        <v>3499.3898672250002</v>
      </c>
      <c r="F900">
        <v>629.15</v>
      </c>
      <c r="G900">
        <v>-37.869620027969802</v>
      </c>
      <c r="H900">
        <v>-1.5007828220687101</v>
      </c>
      <c r="I900">
        <v>-17.4690671586667</v>
      </c>
      <c r="J900">
        <v>-8.3927134771012195</v>
      </c>
      <c r="K900">
        <v>684.89167407529499</v>
      </c>
      <c r="M900">
        <v>37.931217943785903</v>
      </c>
      <c r="N900">
        <v>1.0252740221315599</v>
      </c>
      <c r="O900">
        <v>42.613049352300699</v>
      </c>
      <c r="P900">
        <v>14.390909090909</v>
      </c>
    </row>
    <row r="901" spans="1:17" x14ac:dyDescent="0.3">
      <c r="A901" t="s">
        <v>1950</v>
      </c>
      <c r="B901" t="s">
        <v>1951</v>
      </c>
      <c r="C901" t="str">
        <f>IFERROR(VLOOKUP(Table1[[#This Row],[Ticker]],[1]!Table1[[Symbol]:[Industry]],2,FALSE),"-")</f>
        <v>-</v>
      </c>
      <c r="D901" t="s">
        <v>285</v>
      </c>
      <c r="E901">
        <v>3488.0164528199998</v>
      </c>
      <c r="F901">
        <v>1111.0999999999999</v>
      </c>
      <c r="G901">
        <v>-19.109358385948301</v>
      </c>
      <c r="H901">
        <v>3.9592012536556598</v>
      </c>
      <c r="I901">
        <v>11.202226623933401</v>
      </c>
      <c r="J901">
        <v>-6.9080422007548501</v>
      </c>
      <c r="K901">
        <v>1149.69073267058</v>
      </c>
      <c r="L901">
        <v>1089.12726416388</v>
      </c>
      <c r="M901">
        <v>43.888044889443698</v>
      </c>
      <c r="N901">
        <v>0.52632192584364701</v>
      </c>
      <c r="O901">
        <v>23.751237512375099</v>
      </c>
      <c r="P901">
        <v>47.821459455863703</v>
      </c>
      <c r="Q901">
        <v>-5.2973533971831001E-2</v>
      </c>
    </row>
    <row r="902" spans="1:17" hidden="1" x14ac:dyDescent="0.3">
      <c r="A902" t="s">
        <v>1952</v>
      </c>
      <c r="B902" t="s">
        <v>1953</v>
      </c>
      <c r="C902" t="str">
        <f>IFERROR(VLOOKUP(Table1[[#This Row],[Ticker]],[1]!Table1[[Symbol]:[Industry]],2,FALSE),"-")</f>
        <v>-</v>
      </c>
      <c r="D902" t="s">
        <v>136</v>
      </c>
      <c r="E902">
        <v>3479.5326733000002</v>
      </c>
      <c r="F902">
        <v>269</v>
      </c>
      <c r="G902">
        <v>358.424376768679</v>
      </c>
      <c r="H902">
        <v>-19.0481625894435</v>
      </c>
      <c r="I902">
        <v>79.861876295525093</v>
      </c>
      <c r="J902">
        <v>-6.4748973633821096</v>
      </c>
      <c r="K902">
        <v>265.79247754520799</v>
      </c>
      <c r="L902">
        <v>196.20852016038299</v>
      </c>
      <c r="M902">
        <v>51.820533224976302</v>
      </c>
      <c r="N902">
        <v>0.75260571047892</v>
      </c>
      <c r="O902">
        <v>27.992565055762</v>
      </c>
      <c r="P902">
        <v>401.86567164179098</v>
      </c>
      <c r="Q902">
        <v>0.15830087300223</v>
      </c>
    </row>
    <row r="903" spans="1:17" x14ac:dyDescent="0.3">
      <c r="A903" t="s">
        <v>1954</v>
      </c>
      <c r="B903" t="s">
        <v>1955</v>
      </c>
      <c r="C903" t="str">
        <f>IFERROR(VLOOKUP(Table1[[#This Row],[Ticker]],[1]!Table1[[Symbol]:[Industry]],2,FALSE),"-")</f>
        <v>-</v>
      </c>
      <c r="D903" t="s">
        <v>237</v>
      </c>
      <c r="E903">
        <v>3455.32081126</v>
      </c>
      <c r="F903">
        <v>409.4</v>
      </c>
      <c r="G903">
        <v>-41.189250070655397</v>
      </c>
      <c r="H903">
        <v>-7.3045723056356904</v>
      </c>
      <c r="I903">
        <v>-33.899665306371702</v>
      </c>
      <c r="J903">
        <v>-2.7274065141514399</v>
      </c>
      <c r="K903">
        <v>456.98833206962399</v>
      </c>
      <c r="L903">
        <v>488.67013375750099</v>
      </c>
      <c r="M903">
        <v>23.165327966285101</v>
      </c>
      <c r="N903">
        <v>1.0684707052375799</v>
      </c>
      <c r="O903">
        <v>70.737664875427399</v>
      </c>
      <c r="P903">
        <v>1.1488573193329099</v>
      </c>
    </row>
    <row r="904" spans="1:17" hidden="1" x14ac:dyDescent="0.3">
      <c r="A904" t="s">
        <v>1956</v>
      </c>
      <c r="B904" t="s">
        <v>1957</v>
      </c>
      <c r="C904" t="str">
        <f>IFERROR(VLOOKUP(Table1[[#This Row],[Ticker]],[1]!Table1[[Symbol]:[Industry]],2,FALSE),"-")</f>
        <v>-</v>
      </c>
      <c r="D904" t="s">
        <v>539</v>
      </c>
      <c r="E904">
        <v>3441.48838716</v>
      </c>
      <c r="F904">
        <v>123.35</v>
      </c>
      <c r="G904">
        <v>103.744583935953</v>
      </c>
      <c r="H904">
        <v>-4.5752135816818402</v>
      </c>
      <c r="I904">
        <v>32.025670889132002</v>
      </c>
      <c r="J904">
        <v>-5.4248746820344298</v>
      </c>
      <c r="K904">
        <v>129.21686818909001</v>
      </c>
      <c r="L904">
        <v>100.714705839137</v>
      </c>
      <c r="M904">
        <v>38.8603849965832</v>
      </c>
      <c r="N904">
        <v>0.50946445336672996</v>
      </c>
      <c r="O904">
        <v>29.200059644659898</v>
      </c>
      <c r="P904">
        <v>136.60939685790601</v>
      </c>
      <c r="Q904">
        <v>5.1595037127331003E-2</v>
      </c>
    </row>
    <row r="905" spans="1:17" hidden="1" x14ac:dyDescent="0.3">
      <c r="A905" t="s">
        <v>1958</v>
      </c>
      <c r="B905" t="s">
        <v>1959</v>
      </c>
      <c r="C905" t="str">
        <f>IFERROR(VLOOKUP(Table1[[#This Row],[Ticker]],[1]!Table1[[Symbol]:[Industry]],2,FALSE),"-")</f>
        <v>-</v>
      </c>
      <c r="E905">
        <v>3424</v>
      </c>
      <c r="F905">
        <v>640</v>
      </c>
      <c r="G905">
        <v>748.13879635169098</v>
      </c>
      <c r="H905">
        <v>9.2499289845989203</v>
      </c>
      <c r="I905">
        <v>19.0825803282215</v>
      </c>
      <c r="J905">
        <v>-0.14700029091478201</v>
      </c>
      <c r="K905">
        <v>644.04401371409699</v>
      </c>
      <c r="L905">
        <v>538.09368888657298</v>
      </c>
      <c r="M905">
        <v>44.0521140391253</v>
      </c>
      <c r="N905">
        <v>8.50648151826673E-2</v>
      </c>
      <c r="O905">
        <v>23.8515625</v>
      </c>
      <c r="P905">
        <v>780.33012379642298</v>
      </c>
      <c r="Q905">
        <v>0.16602081214637099</v>
      </c>
    </row>
    <row r="906" spans="1:17" hidden="1" x14ac:dyDescent="0.3">
      <c r="A906" t="s">
        <v>1960</v>
      </c>
      <c r="B906" t="s">
        <v>1961</v>
      </c>
      <c r="C906" t="str">
        <f>IFERROR(VLOOKUP(Table1[[#This Row],[Ticker]],[1]!Table1[[Symbol]:[Industry]],2,FALSE),"-")</f>
        <v>-</v>
      </c>
      <c r="D906" t="s">
        <v>371</v>
      </c>
      <c r="E906">
        <v>3393.67297113</v>
      </c>
      <c r="F906">
        <v>1025.7</v>
      </c>
      <c r="G906">
        <v>62.819275987108597</v>
      </c>
      <c r="H906">
        <v>8.65704830102713</v>
      </c>
      <c r="I906">
        <v>32.598455714640899</v>
      </c>
      <c r="J906">
        <v>-9.5670446532919701E-2</v>
      </c>
      <c r="K906">
        <v>1031.69081175834</v>
      </c>
      <c r="L906">
        <v>845.32552857100995</v>
      </c>
      <c r="M906">
        <v>43.628786021152798</v>
      </c>
      <c r="N906">
        <v>0.40094291264222698</v>
      </c>
      <c r="O906">
        <v>32.592375938383498</v>
      </c>
      <c r="P906">
        <v>97.231035477357906</v>
      </c>
      <c r="Q906">
        <v>2.1693275482609999E-2</v>
      </c>
    </row>
    <row r="907" spans="1:17" x14ac:dyDescent="0.3">
      <c r="A907" t="s">
        <v>1962</v>
      </c>
      <c r="B907" t="s">
        <v>1963</v>
      </c>
      <c r="C907" t="str">
        <f>IFERROR(VLOOKUP(Table1[[#This Row],[Ticker]],[1]!Table1[[Symbol]:[Industry]],2,FALSE),"-")</f>
        <v>-</v>
      </c>
      <c r="D907" t="s">
        <v>459</v>
      </c>
      <c r="E907">
        <v>3379.92704</v>
      </c>
      <c r="F907">
        <v>390.4</v>
      </c>
      <c r="G907">
        <v>-13.5115993792444</v>
      </c>
      <c r="H907">
        <v>4.2979459073803898</v>
      </c>
      <c r="I907">
        <v>-49.262144708010403</v>
      </c>
      <c r="J907">
        <v>-7.6852479690653102</v>
      </c>
      <c r="K907">
        <v>424.58354549540002</v>
      </c>
      <c r="L907">
        <v>463.80276598722202</v>
      </c>
      <c r="M907">
        <v>38.016562731844097</v>
      </c>
      <c r="N907">
        <v>0.92340803622121204</v>
      </c>
      <c r="O907">
        <v>91.463883196721298</v>
      </c>
      <c r="P907">
        <v>18.025848386365301</v>
      </c>
      <c r="Q907">
        <v>0.12760996503386199</v>
      </c>
    </row>
    <row r="908" spans="1:17" hidden="1" x14ac:dyDescent="0.3">
      <c r="A908" t="s">
        <v>1964</v>
      </c>
      <c r="B908" t="s">
        <v>1965</v>
      </c>
      <c r="C908" t="str">
        <f>IFERROR(VLOOKUP(Table1[[#This Row],[Ticker]],[1]!Table1[[Symbol]:[Industry]],2,FALSE),"-")</f>
        <v>-</v>
      </c>
      <c r="D908" t="s">
        <v>197</v>
      </c>
      <c r="E908">
        <v>3361.1972220749999</v>
      </c>
      <c r="F908">
        <v>493.15</v>
      </c>
      <c r="G908">
        <v>12.005107529533699</v>
      </c>
      <c r="H908">
        <v>-7.1533925110842302</v>
      </c>
      <c r="I908">
        <v>-5.2704890790917203</v>
      </c>
      <c r="J908">
        <v>-10.061131624972701</v>
      </c>
      <c r="K908">
        <v>542.76517318352296</v>
      </c>
      <c r="L908">
        <v>499.73685330576899</v>
      </c>
      <c r="M908">
        <v>15.9590434539247</v>
      </c>
      <c r="N908">
        <v>0.68698372116291895</v>
      </c>
      <c r="O908">
        <v>23.684477339551801</v>
      </c>
      <c r="P908">
        <v>41.954519286125503</v>
      </c>
      <c r="Q908">
        <v>0.15162472139765501</v>
      </c>
    </row>
    <row r="909" spans="1:17" x14ac:dyDescent="0.3">
      <c r="A909" t="s">
        <v>1966</v>
      </c>
      <c r="B909" t="s">
        <v>1967</v>
      </c>
      <c r="C909" t="str">
        <f>IFERROR(VLOOKUP(Table1[[#This Row],[Ticker]],[1]!Table1[[Symbol]:[Industry]],2,FALSE),"-")</f>
        <v>-</v>
      </c>
      <c r="D909" t="s">
        <v>1968</v>
      </c>
      <c r="E909">
        <v>3358.8778059199999</v>
      </c>
      <c r="F909">
        <v>200.48</v>
      </c>
      <c r="G909">
        <v>-53.1275072690866</v>
      </c>
      <c r="H909">
        <v>-8.3899693900353505</v>
      </c>
      <c r="I909">
        <v>-22.175836947050101</v>
      </c>
      <c r="J909">
        <v>-4.6142461259828602</v>
      </c>
      <c r="K909">
        <v>221.643392266321</v>
      </c>
      <c r="L909">
        <v>229.59604554312301</v>
      </c>
      <c r="M909">
        <v>16.641821391817601</v>
      </c>
      <c r="N909">
        <v>0.62462549977145898</v>
      </c>
      <c r="O909">
        <v>40.163607342378199</v>
      </c>
      <c r="P909">
        <v>1.97355035605288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Row],[Ticker]],[1]!Table1[[Symbol]:[Industry]],2,FALSE),"-")</f>
        <v>-</v>
      </c>
      <c r="D910" t="s">
        <v>240</v>
      </c>
      <c r="E910">
        <v>3343.5840021250001</v>
      </c>
      <c r="F910">
        <v>187.15</v>
      </c>
      <c r="G910">
        <v>29.279376358713399</v>
      </c>
      <c r="H910">
        <v>1.32707623272818</v>
      </c>
      <c r="I910">
        <v>22.183705619870899</v>
      </c>
      <c r="J910">
        <v>-5.4254884475771199</v>
      </c>
      <c r="K910">
        <v>189.65883986259101</v>
      </c>
      <c r="L910">
        <v>157.72970258643701</v>
      </c>
      <c r="M910">
        <v>39.193216409894099</v>
      </c>
      <c r="N910">
        <v>0.427969708239469</v>
      </c>
      <c r="O910">
        <v>18.087095912369701</v>
      </c>
      <c r="P910">
        <v>80.733944954128404</v>
      </c>
      <c r="Q910">
        <v>0.140417466738572</v>
      </c>
    </row>
    <row r="911" spans="1:17" x14ac:dyDescent="0.3">
      <c r="A911" t="s">
        <v>1971</v>
      </c>
      <c r="B911" t="s">
        <v>1972</v>
      </c>
      <c r="C911" t="str">
        <f>IFERROR(VLOOKUP(Table1[[#This Row],[Ticker]],[1]!Table1[[Symbol]:[Industry]],2,FALSE),"-")</f>
        <v>-</v>
      </c>
      <c r="D911" t="s">
        <v>117</v>
      </c>
      <c r="E911">
        <v>3340.9869471000002</v>
      </c>
      <c r="F911">
        <v>765.35</v>
      </c>
      <c r="G911">
        <v>34.682006457107498</v>
      </c>
      <c r="H911">
        <v>-5.9992523434430796</v>
      </c>
      <c r="I911">
        <v>-21.396421967040101</v>
      </c>
      <c r="J911">
        <v>-6.2752585081345904</v>
      </c>
      <c r="K911">
        <v>815.988145161597</v>
      </c>
      <c r="L911">
        <v>781.92738751283798</v>
      </c>
      <c r="M911">
        <v>38.521109558215102</v>
      </c>
      <c r="N911">
        <v>0.46357708563897898</v>
      </c>
      <c r="O911">
        <v>41.503887110472299</v>
      </c>
      <c r="P911">
        <v>79.113035338169894</v>
      </c>
      <c r="Q911">
        <v>8.4443428568618001E-2</v>
      </c>
    </row>
    <row r="912" spans="1:17" x14ac:dyDescent="0.3">
      <c r="A912" t="s">
        <v>1973</v>
      </c>
      <c r="B912" t="s">
        <v>1974</v>
      </c>
      <c r="C912" t="str">
        <f>IFERROR(VLOOKUP(Table1[[#This Row],[Ticker]],[1]!Table1[[Symbol]:[Industry]],2,FALSE),"-")</f>
        <v>-</v>
      </c>
      <c r="D912" t="s">
        <v>21</v>
      </c>
      <c r="E912">
        <v>3332.1750448799999</v>
      </c>
      <c r="F912">
        <v>563.79999999999995</v>
      </c>
      <c r="G912">
        <v>-41.7749979071883</v>
      </c>
      <c r="H912">
        <v>-4.0878403255089699</v>
      </c>
      <c r="I912">
        <v>-15.5052950020017</v>
      </c>
      <c r="J912">
        <v>-4.4414691093977199</v>
      </c>
      <c r="K912">
        <v>603.22171687150296</v>
      </c>
      <c r="L912">
        <v>601.59407096281598</v>
      </c>
      <c r="M912">
        <v>34.076096095395997</v>
      </c>
      <c r="N912">
        <v>0.26374455505664801</v>
      </c>
      <c r="O912">
        <v>40.386661936857003</v>
      </c>
      <c r="P912">
        <v>25.288888888888799</v>
      </c>
      <c r="Q912">
        <v>6.0131212114721999E-2</v>
      </c>
    </row>
    <row r="913" spans="1:17" x14ac:dyDescent="0.3">
      <c r="A913" t="s">
        <v>1975</v>
      </c>
      <c r="B913" t="s">
        <v>1976</v>
      </c>
      <c r="C913" t="str">
        <f>IFERROR(VLOOKUP(Table1[[#This Row],[Ticker]],[1]!Table1[[Symbol]:[Industry]],2,FALSE),"-")</f>
        <v>-</v>
      </c>
      <c r="D913" t="s">
        <v>1977</v>
      </c>
      <c r="E913">
        <v>3320.716042</v>
      </c>
      <c r="F913">
        <v>18.760000000000002</v>
      </c>
      <c r="G913">
        <v>-25.092569742918901</v>
      </c>
      <c r="H913">
        <v>-1.5260962964311</v>
      </c>
      <c r="I913">
        <v>-23.927337878198902</v>
      </c>
      <c r="J913">
        <v>-3.1019468960120502</v>
      </c>
      <c r="K913">
        <v>20.328770749405798</v>
      </c>
      <c r="L913">
        <v>20.9569835916794</v>
      </c>
      <c r="M913">
        <v>38.146805919911898</v>
      </c>
      <c r="N913">
        <v>0.50539983514368902</v>
      </c>
      <c r="O913">
        <v>48.987206823027698</v>
      </c>
      <c r="P913">
        <v>5.0980392156862697</v>
      </c>
      <c r="Q913">
        <v>-3.9104418167114997E-2</v>
      </c>
    </row>
    <row r="914" spans="1:17" x14ac:dyDescent="0.3">
      <c r="A914" t="s">
        <v>1978</v>
      </c>
      <c r="B914" t="s">
        <v>1979</v>
      </c>
      <c r="C914" t="str">
        <f>IFERROR(VLOOKUP(Table1[[#This Row],[Ticker]],[1]!Table1[[Symbol]:[Industry]],2,FALSE),"-")</f>
        <v>-</v>
      </c>
      <c r="D914" t="s">
        <v>539</v>
      </c>
      <c r="E914">
        <v>3315.29350372</v>
      </c>
      <c r="F914">
        <v>56.92</v>
      </c>
      <c r="G914">
        <v>19.198948195574602</v>
      </c>
      <c r="H914">
        <v>16.6462674730932</v>
      </c>
      <c r="I914">
        <v>2.04381338252389</v>
      </c>
      <c r="J914">
        <v>-7.7032433546939103</v>
      </c>
      <c r="K914">
        <v>56.728488276052801</v>
      </c>
      <c r="L914">
        <v>50.5638830045852</v>
      </c>
      <c r="M914">
        <v>40.191404819717498</v>
      </c>
      <c r="N914">
        <v>0.95204331242436302</v>
      </c>
      <c r="O914">
        <v>21.2227687983134</v>
      </c>
      <c r="P914">
        <v>71.187969924811995</v>
      </c>
      <c r="Q914">
        <v>-4.1901439099245999E-2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Row],[Ticker]],[1]!Table1[[Symbol]:[Industry]],2,FALSE),"-")</f>
        <v>-</v>
      </c>
      <c r="D915" t="s">
        <v>136</v>
      </c>
      <c r="E915">
        <v>3302.3928405199999</v>
      </c>
      <c r="F915">
        <v>912.4</v>
      </c>
      <c r="G915">
        <v>131.88621033827499</v>
      </c>
      <c r="H915">
        <v>36.201253848339498</v>
      </c>
      <c r="I915">
        <v>9.8206583723324492</v>
      </c>
      <c r="J915">
        <v>-0.94592607603390699</v>
      </c>
      <c r="K915">
        <v>742.55371534984999</v>
      </c>
      <c r="L915">
        <v>648.72252228817695</v>
      </c>
      <c r="M915">
        <v>66.221837787375307</v>
      </c>
      <c r="N915">
        <v>4.4030437284166597</v>
      </c>
      <c r="O915">
        <v>3.4085927224901398</v>
      </c>
      <c r="P915">
        <v>167.41487416937801</v>
      </c>
      <c r="Q915">
        <v>0.10804083350308399</v>
      </c>
    </row>
    <row r="916" spans="1:17" hidden="1" x14ac:dyDescent="0.3">
      <c r="A916" t="s">
        <v>1982</v>
      </c>
      <c r="B916" t="s">
        <v>1983</v>
      </c>
      <c r="C916" t="str">
        <f>IFERROR(VLOOKUP(Table1[[#This Row],[Ticker]],[1]!Table1[[Symbol]:[Industry]],2,FALSE),"-")</f>
        <v>-</v>
      </c>
      <c r="D916" t="s">
        <v>1984</v>
      </c>
      <c r="E916">
        <v>3297.7496249999999</v>
      </c>
      <c r="F916">
        <v>1297.05</v>
      </c>
      <c r="G916">
        <v>54.513116636514198</v>
      </c>
      <c r="H916">
        <v>-3.1983950627144999</v>
      </c>
      <c r="I916">
        <v>10.0593813268889</v>
      </c>
      <c r="J916">
        <v>-8.3929717265239194</v>
      </c>
      <c r="K916">
        <v>1397.95914520783</v>
      </c>
      <c r="L916">
        <v>1257.2702318484401</v>
      </c>
      <c r="M916">
        <v>37.071903413525298</v>
      </c>
      <c r="N916">
        <v>0.40358708415089301</v>
      </c>
      <c r="O916">
        <v>28.7498554411934</v>
      </c>
      <c r="P916">
        <v>95.045112781954799</v>
      </c>
      <c r="Q916">
        <v>1.3693502224137E-2</v>
      </c>
    </row>
    <row r="917" spans="1:17" x14ac:dyDescent="0.3">
      <c r="A917" t="s">
        <v>1985</v>
      </c>
      <c r="B917" t="s">
        <v>1986</v>
      </c>
      <c r="C917" t="str">
        <f>IFERROR(VLOOKUP(Table1[[#This Row],[Ticker]],[1]!Table1[[Symbol]:[Industry]],2,FALSE),"-")</f>
        <v>-</v>
      </c>
      <c r="D917" t="s">
        <v>449</v>
      </c>
      <c r="E917">
        <v>3295.1018028599901</v>
      </c>
      <c r="F917">
        <v>21.37</v>
      </c>
      <c r="G917">
        <v>-39.964838449179702</v>
      </c>
      <c r="H917">
        <v>-0.62071213729583397</v>
      </c>
      <c r="I917">
        <v>-18.825341005041999</v>
      </c>
      <c r="J917">
        <v>-3.2323430938632902</v>
      </c>
      <c r="K917">
        <v>23.071569028231998</v>
      </c>
      <c r="L917">
        <v>23.7719419897969</v>
      </c>
      <c r="M917">
        <v>36.564253746478201</v>
      </c>
      <c r="N917">
        <v>0.53135392401947501</v>
      </c>
      <c r="O917">
        <v>111.277491810949</v>
      </c>
      <c r="P917">
        <v>27.964071856287401</v>
      </c>
    </row>
    <row r="918" spans="1:17" hidden="1" x14ac:dyDescent="0.3">
      <c r="A918" t="s">
        <v>1987</v>
      </c>
      <c r="B918" t="s">
        <v>1988</v>
      </c>
      <c r="C918" t="str">
        <f>IFERROR(VLOOKUP(Table1[[#This Row],[Ticker]],[1]!Table1[[Symbol]:[Industry]],2,FALSE),"-")</f>
        <v>-</v>
      </c>
      <c r="D918" t="s">
        <v>165</v>
      </c>
      <c r="E918">
        <v>3284.8782853500002</v>
      </c>
      <c r="F918">
        <v>501.3</v>
      </c>
      <c r="G918">
        <v>26.244897734594201</v>
      </c>
      <c r="H918">
        <v>29.0878048374828</v>
      </c>
      <c r="I918">
        <v>54.022756287855103</v>
      </c>
      <c r="J918">
        <v>10.536711736654301</v>
      </c>
      <c r="K918">
        <v>430.678033604267</v>
      </c>
      <c r="L918">
        <v>384.38021924774603</v>
      </c>
      <c r="M918">
        <v>73.499178154252206</v>
      </c>
      <c r="N918">
        <v>2.6068256494598301</v>
      </c>
      <c r="O918">
        <v>3.5308198683423102</v>
      </c>
      <c r="P918">
        <v>102.955465587044</v>
      </c>
      <c r="Q918">
        <v>0.11502584238750301</v>
      </c>
    </row>
    <row r="919" spans="1:17" hidden="1" x14ac:dyDescent="0.3">
      <c r="A919" t="s">
        <v>1989</v>
      </c>
      <c r="B919" t="s">
        <v>1990</v>
      </c>
      <c r="C919" t="str">
        <f>IFERROR(VLOOKUP(Table1[[#This Row],[Ticker]],[1]!Table1[[Symbol]:[Industry]],2,FALSE),"-")</f>
        <v>-</v>
      </c>
      <c r="D919" t="s">
        <v>1991</v>
      </c>
      <c r="E919">
        <v>3270.5661424800001</v>
      </c>
      <c r="F919">
        <v>684.6</v>
      </c>
      <c r="G919">
        <v>76.210225844426105</v>
      </c>
      <c r="H919">
        <v>-8.7046802232802207</v>
      </c>
      <c r="I919">
        <v>70.089178086416595</v>
      </c>
      <c r="J919">
        <v>-13.2648114400103</v>
      </c>
      <c r="K919">
        <v>738.46297041995194</v>
      </c>
      <c r="L919">
        <v>515.17049911109405</v>
      </c>
      <c r="M919">
        <v>21.565545040244</v>
      </c>
      <c r="N919">
        <v>1.7037581599384699</v>
      </c>
      <c r="O919">
        <v>23.721881390593001</v>
      </c>
      <c r="P919">
        <v>167.63096168881901</v>
      </c>
    </row>
    <row r="920" spans="1:17" x14ac:dyDescent="0.3">
      <c r="A920" t="s">
        <v>1992</v>
      </c>
      <c r="B920" t="s">
        <v>1993</v>
      </c>
      <c r="C920" t="str">
        <f>IFERROR(VLOOKUP(Table1[[#This Row],[Ticker]],[1]!Table1[[Symbol]:[Industry]],2,FALSE),"-")</f>
        <v>-</v>
      </c>
      <c r="D920" t="s">
        <v>285</v>
      </c>
      <c r="E920">
        <v>3262.0366936800001</v>
      </c>
      <c r="F920">
        <v>131.08000000000001</v>
      </c>
      <c r="G920">
        <v>22.1266750785399</v>
      </c>
      <c r="H920">
        <v>-7.2367660951846098</v>
      </c>
      <c r="I920">
        <v>21.986784123366999</v>
      </c>
      <c r="J920">
        <v>-8.2651819101585797</v>
      </c>
      <c r="K920">
        <v>148.21895851570301</v>
      </c>
      <c r="L920">
        <v>128.291971637035</v>
      </c>
      <c r="M920">
        <v>29.932017745998099</v>
      </c>
      <c r="N920">
        <v>0.62711804247366998</v>
      </c>
      <c r="O920">
        <v>35.0320415013732</v>
      </c>
      <c r="P920">
        <v>60.637254901960802</v>
      </c>
      <c r="Q920">
        <v>1.7149271874576998E-2</v>
      </c>
    </row>
    <row r="921" spans="1:17" hidden="1" x14ac:dyDescent="0.3">
      <c r="A921" t="s">
        <v>1994</v>
      </c>
      <c r="B921" t="s">
        <v>1995</v>
      </c>
      <c r="C921" t="str">
        <f>IFERROR(VLOOKUP(Table1[[#This Row],[Ticker]],[1]!Table1[[Symbol]:[Industry]],2,FALSE),"-")</f>
        <v>-</v>
      </c>
      <c r="D921" t="s">
        <v>539</v>
      </c>
      <c r="E921">
        <v>3258.0904504499999</v>
      </c>
      <c r="F921">
        <v>415.25</v>
      </c>
      <c r="G921">
        <v>72.953120801200697</v>
      </c>
      <c r="H921">
        <v>6.2276044234276897</v>
      </c>
      <c r="I921">
        <v>34.046511285113098</v>
      </c>
      <c r="J921">
        <v>-5.2279531741905796</v>
      </c>
      <c r="K921">
        <v>396.45145265455602</v>
      </c>
      <c r="L921">
        <v>323.92112710942303</v>
      </c>
      <c r="M921">
        <v>55.126886719111397</v>
      </c>
      <c r="N921">
        <v>0.50606282369752098</v>
      </c>
      <c r="O921">
        <v>20.168573148705502</v>
      </c>
      <c r="P921">
        <v>108.14536340852101</v>
      </c>
      <c r="Q921">
        <v>0.15128974414253901</v>
      </c>
    </row>
    <row r="922" spans="1:17" hidden="1" x14ac:dyDescent="0.3">
      <c r="A922" t="s">
        <v>1996</v>
      </c>
      <c r="B922" t="s">
        <v>1997</v>
      </c>
      <c r="C922" t="str">
        <f>IFERROR(VLOOKUP(Table1[[#This Row],[Ticker]],[1]!Table1[[Symbol]:[Industry]],2,FALSE),"-")</f>
        <v>-</v>
      </c>
      <c r="D922" t="s">
        <v>240</v>
      </c>
      <c r="E922">
        <v>3243.6380162700002</v>
      </c>
      <c r="F922">
        <v>504.45</v>
      </c>
      <c r="G922">
        <v>124.65743682276</v>
      </c>
      <c r="H922">
        <v>-7.5066568362196602</v>
      </c>
      <c r="I922">
        <v>31.955427978355502</v>
      </c>
      <c r="J922">
        <v>-7.59431431567846</v>
      </c>
      <c r="K922">
        <v>548.71773549002796</v>
      </c>
      <c r="L922">
        <v>458.25497942032399</v>
      </c>
      <c r="M922">
        <v>41.1045650402042</v>
      </c>
      <c r="N922">
        <v>0.61158173759313805</v>
      </c>
      <c r="O922">
        <v>37.5755773614828</v>
      </c>
      <c r="P922">
        <v>164.10994764397901</v>
      </c>
      <c r="Q922">
        <v>0.18226817735697301</v>
      </c>
    </row>
    <row r="923" spans="1:17" hidden="1" x14ac:dyDescent="0.3">
      <c r="A923" t="s">
        <v>1998</v>
      </c>
      <c r="B923" t="s">
        <v>1999</v>
      </c>
      <c r="C923" t="str">
        <f>IFERROR(VLOOKUP(Table1[[#This Row],[Ticker]],[1]!Table1[[Symbol]:[Industry]],2,FALSE),"-")</f>
        <v>-</v>
      </c>
      <c r="D923" t="s">
        <v>628</v>
      </c>
      <c r="E923">
        <v>3236.5870233599999</v>
      </c>
      <c r="F923">
        <v>1275.5999999999999</v>
      </c>
      <c r="G923">
        <v>77180.637457805205</v>
      </c>
      <c r="H923">
        <v>52.153307417249501</v>
      </c>
      <c r="I923">
        <v>1070.3304734081601</v>
      </c>
      <c r="J923">
        <v>8.2516563767436502</v>
      </c>
      <c r="K923">
        <v>861.82457604748095</v>
      </c>
      <c r="L923">
        <v>426.11789678386401</v>
      </c>
      <c r="M923">
        <v>99.999999741262599</v>
      </c>
      <c r="N923">
        <v>2.7954891474230399</v>
      </c>
      <c r="O923">
        <v>0</v>
      </c>
      <c r="P923">
        <v>84940</v>
      </c>
      <c r="Q923">
        <v>0.34145278291132403</v>
      </c>
    </row>
    <row r="924" spans="1:17" hidden="1" x14ac:dyDescent="0.3">
      <c r="A924" t="s">
        <v>2000</v>
      </c>
      <c r="B924" t="s">
        <v>2001</v>
      </c>
      <c r="C924" t="str">
        <f>IFERROR(VLOOKUP(Table1[[#This Row],[Ticker]],[1]!Table1[[Symbol]:[Industry]],2,FALSE),"-")</f>
        <v>-</v>
      </c>
      <c r="D924" t="s">
        <v>48</v>
      </c>
      <c r="E924">
        <v>3224.683098945</v>
      </c>
      <c r="F924">
        <v>381.15</v>
      </c>
      <c r="G924">
        <v>55.588074547312303</v>
      </c>
      <c r="H924">
        <v>-6.8275255374499597</v>
      </c>
      <c r="I924">
        <v>15.017815177484801</v>
      </c>
      <c r="J924">
        <v>-2.0701241606571701</v>
      </c>
      <c r="K924">
        <v>366.74236392191801</v>
      </c>
      <c r="L924">
        <v>318.46917625245999</v>
      </c>
      <c r="M924">
        <v>62.452813982639299</v>
      </c>
      <c r="N924">
        <v>0.76042146027284996</v>
      </c>
      <c r="O924">
        <v>8.8810179719270597</v>
      </c>
      <c r="P924">
        <v>91.821841972823293</v>
      </c>
      <c r="Q924">
        <v>7.8753991297480994E-2</v>
      </c>
    </row>
    <row r="925" spans="1:17" hidden="1" x14ac:dyDescent="0.3">
      <c r="A925" t="s">
        <v>2002</v>
      </c>
      <c r="B925" t="s">
        <v>2003</v>
      </c>
      <c r="C925" t="str">
        <f>IFERROR(VLOOKUP(Table1[[#This Row],[Ticker]],[1]!Table1[[Symbol]:[Industry]],2,FALSE),"-")</f>
        <v>-</v>
      </c>
      <c r="D925" t="s">
        <v>21</v>
      </c>
      <c r="E925">
        <v>3220.95141663</v>
      </c>
      <c r="F925">
        <v>597.54999999999995</v>
      </c>
      <c r="G925">
        <v>60.077862801776803</v>
      </c>
      <c r="H925">
        <v>0.85623321450109902</v>
      </c>
      <c r="I925">
        <v>12.057654347503499</v>
      </c>
      <c r="J925">
        <v>-9.5688082810789403</v>
      </c>
      <c r="K925">
        <v>660.39488018771397</v>
      </c>
      <c r="L925">
        <v>544.79022295343896</v>
      </c>
      <c r="M925">
        <v>28.262132685965199</v>
      </c>
      <c r="N925">
        <v>0.72149840484692096</v>
      </c>
      <c r="O925">
        <v>38.063760354781998</v>
      </c>
      <c r="P925">
        <v>96.951219512195095</v>
      </c>
      <c r="Q925">
        <v>9.8390720906881002E-2</v>
      </c>
    </row>
    <row r="926" spans="1:17" hidden="1" x14ac:dyDescent="0.3">
      <c r="A926" t="s">
        <v>2004</v>
      </c>
      <c r="B926" t="s">
        <v>2005</v>
      </c>
      <c r="C926" t="str">
        <f>IFERROR(VLOOKUP(Table1[[#This Row],[Ticker]],[1]!Table1[[Symbol]:[Industry]],2,FALSE),"-")</f>
        <v>-</v>
      </c>
      <c r="D926" t="s">
        <v>1319</v>
      </c>
      <c r="E926">
        <v>3204.070771275</v>
      </c>
      <c r="F926">
        <v>731.75</v>
      </c>
      <c r="G926">
        <v>-11.8306128124335</v>
      </c>
      <c r="H926">
        <v>8.3824626666357194</v>
      </c>
      <c r="I926">
        <v>20.324294566140502</v>
      </c>
      <c r="J926">
        <v>-8.1226545716775096</v>
      </c>
      <c r="K926">
        <v>770.86960738657899</v>
      </c>
      <c r="L926">
        <v>705.979898222521</v>
      </c>
      <c r="M926">
        <v>38.736386373700803</v>
      </c>
      <c r="N926">
        <v>0.38315782280434701</v>
      </c>
      <c r="O926">
        <v>34.335497096002698</v>
      </c>
      <c r="P926">
        <v>62.900712377560097</v>
      </c>
      <c r="Q926">
        <v>-3.3781377044700002E-2</v>
      </c>
    </row>
    <row r="927" spans="1:17" hidden="1" x14ac:dyDescent="0.3">
      <c r="A927" t="s">
        <v>2006</v>
      </c>
      <c r="B927" t="s">
        <v>2007</v>
      </c>
      <c r="C927" t="str">
        <f>IFERROR(VLOOKUP(Table1[[#This Row],[Ticker]],[1]!Table1[[Symbol]:[Industry]],2,FALSE),"-")</f>
        <v>-</v>
      </c>
      <c r="D927" t="s">
        <v>1319</v>
      </c>
      <c r="E927">
        <v>3181.04884128</v>
      </c>
      <c r="F927">
        <v>216.2</v>
      </c>
      <c r="K927">
        <v>198.53034696656701</v>
      </c>
      <c r="L927">
        <v>172.215069946667</v>
      </c>
      <c r="M927">
        <v>81.1750791682543</v>
      </c>
      <c r="N927">
        <v>1</v>
      </c>
      <c r="Q927">
        <v>0.14788253940821999</v>
      </c>
    </row>
    <row r="928" spans="1:17" hidden="1" x14ac:dyDescent="0.3">
      <c r="A928" t="s">
        <v>2008</v>
      </c>
      <c r="B928" t="s">
        <v>2009</v>
      </c>
      <c r="C928" t="str">
        <f>IFERROR(VLOOKUP(Table1[[#This Row],[Ticker]],[1]!Table1[[Symbol]:[Industry]],2,FALSE),"-")</f>
        <v>-</v>
      </c>
      <c r="D928" t="s">
        <v>285</v>
      </c>
      <c r="E928">
        <v>3180.1631775000001</v>
      </c>
      <c r="F928">
        <v>1871.25</v>
      </c>
      <c r="G928">
        <v>36.975536912232997</v>
      </c>
      <c r="H928">
        <v>-13.354217953283699</v>
      </c>
      <c r="I928">
        <v>-4.8684484576720504</v>
      </c>
      <c r="J928">
        <v>-7.56518687787616</v>
      </c>
      <c r="K928">
        <v>2178.5951635983201</v>
      </c>
      <c r="L928">
        <v>1985.45475806271</v>
      </c>
      <c r="M928">
        <v>29.629179313639</v>
      </c>
      <c r="N928">
        <v>0.53083829103801605</v>
      </c>
      <c r="O928">
        <v>49.632598530394098</v>
      </c>
      <c r="P928">
        <v>65.5973451327433</v>
      </c>
      <c r="Q928">
        <v>-4.4072996243799999E-3</v>
      </c>
    </row>
    <row r="929" spans="1:17" hidden="1" x14ac:dyDescent="0.3">
      <c r="A929" t="s">
        <v>2010</v>
      </c>
      <c r="B929" t="s">
        <v>2011</v>
      </c>
      <c r="C929" t="str">
        <f>IFERROR(VLOOKUP(Table1[[#This Row],[Ticker]],[1]!Table1[[Symbol]:[Industry]],2,FALSE),"-")</f>
        <v>-</v>
      </c>
      <c r="D929" t="s">
        <v>51</v>
      </c>
      <c r="E929">
        <v>3159.4436117119999</v>
      </c>
      <c r="F929">
        <v>123.04</v>
      </c>
      <c r="G929">
        <v>21.686878183569799</v>
      </c>
      <c r="H929">
        <v>-6.7258964048753098</v>
      </c>
      <c r="I929">
        <v>22.910379923226699</v>
      </c>
      <c r="J929">
        <v>-3.7389489453490401</v>
      </c>
      <c r="K929">
        <v>136.83514023284701</v>
      </c>
      <c r="L929">
        <v>120.244012261271</v>
      </c>
      <c r="M929">
        <v>37.506141704167803</v>
      </c>
      <c r="N929">
        <v>0.39220771807681098</v>
      </c>
      <c r="O929">
        <v>37.353706111833503</v>
      </c>
      <c r="P929">
        <v>57.946084724005097</v>
      </c>
      <c r="Q929">
        <v>4.6418288114629998E-3</v>
      </c>
    </row>
    <row r="930" spans="1:17" hidden="1" x14ac:dyDescent="0.3">
      <c r="A930" t="s">
        <v>2012</v>
      </c>
      <c r="B930" t="s">
        <v>2013</v>
      </c>
      <c r="C930" t="str">
        <f>IFERROR(VLOOKUP(Table1[[#This Row],[Ticker]],[1]!Table1[[Symbol]:[Industry]],2,FALSE),"-")</f>
        <v>-</v>
      </c>
      <c r="D930" t="s">
        <v>136</v>
      </c>
      <c r="E930">
        <v>3138.3860355400002</v>
      </c>
      <c r="F930">
        <v>312.2</v>
      </c>
      <c r="G930">
        <v>17.7760569111026</v>
      </c>
      <c r="H930">
        <v>-0.22784276566698899</v>
      </c>
      <c r="I930">
        <v>-28.2879520698669</v>
      </c>
      <c r="J930">
        <v>0.13551524697815501</v>
      </c>
      <c r="K930">
        <v>326.98525633878</v>
      </c>
      <c r="L930">
        <v>329.12957679043001</v>
      </c>
      <c r="M930">
        <v>56.020788424414299</v>
      </c>
      <c r="N930">
        <v>0.80355478071917896</v>
      </c>
      <c r="O930">
        <v>50.224215246636703</v>
      </c>
      <c r="P930">
        <v>48.595906711089903</v>
      </c>
      <c r="Q930">
        <v>4.9141731169530002E-2</v>
      </c>
    </row>
    <row r="931" spans="1:17" hidden="1" x14ac:dyDescent="0.3">
      <c r="A931" t="s">
        <v>2014</v>
      </c>
      <c r="B931" t="s">
        <v>2015</v>
      </c>
      <c r="C931" t="str">
        <f>IFERROR(VLOOKUP(Table1[[#This Row],[Ticker]],[1]!Table1[[Symbol]:[Industry]],2,FALSE),"-")</f>
        <v>-</v>
      </c>
      <c r="D931" t="s">
        <v>48</v>
      </c>
      <c r="E931">
        <v>3117.1877731250001</v>
      </c>
      <c r="F931">
        <v>498.25</v>
      </c>
      <c r="G931">
        <v>55.057284967189702</v>
      </c>
      <c r="H931">
        <v>21.739635842895499</v>
      </c>
      <c r="I931">
        <v>16.727968100088098</v>
      </c>
      <c r="J931">
        <v>5.5560628465360598</v>
      </c>
      <c r="K931">
        <v>457.38241258612902</v>
      </c>
      <c r="L931">
        <v>407.80581064423001</v>
      </c>
      <c r="M931">
        <v>60.8336555495544</v>
      </c>
      <c r="N931">
        <v>1.3161622720427599</v>
      </c>
      <c r="O931">
        <v>5.9708981435022599</v>
      </c>
      <c r="P931">
        <v>93.052811034910206</v>
      </c>
      <c r="Q931">
        <v>0.16966795272052199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Row],[Ticker]],[1]!Table1[[Symbol]:[Industry]],2,FALSE),"-")</f>
        <v>-</v>
      </c>
      <c r="D932" t="s">
        <v>51</v>
      </c>
      <c r="E932">
        <v>3116.406579</v>
      </c>
      <c r="F932">
        <v>286</v>
      </c>
      <c r="G932">
        <v>67.660834428667002</v>
      </c>
      <c r="H932">
        <v>-16.764407728282301</v>
      </c>
      <c r="I932">
        <v>-2.9573570150416599</v>
      </c>
      <c r="J932">
        <v>-10.232515252386801</v>
      </c>
      <c r="K932">
        <v>331.59435477750702</v>
      </c>
      <c r="L932">
        <v>286.849083463677</v>
      </c>
      <c r="M932">
        <v>19.832508904381001</v>
      </c>
      <c r="N932">
        <v>0.75535256917292704</v>
      </c>
      <c r="O932">
        <v>36.363636363636303</v>
      </c>
      <c r="P932">
        <v>164.32532347504599</v>
      </c>
      <c r="Q932">
        <v>0.13192631495784601</v>
      </c>
    </row>
    <row r="933" spans="1:17" hidden="1" x14ac:dyDescent="0.3">
      <c r="A933" t="s">
        <v>2018</v>
      </c>
      <c r="B933" t="s">
        <v>2019</v>
      </c>
      <c r="C933" t="str">
        <f>IFERROR(VLOOKUP(Table1[[#This Row],[Ticker]],[1]!Table1[[Symbol]:[Industry]],2,FALSE),"-")</f>
        <v>-</v>
      </c>
      <c r="D933" t="s">
        <v>271</v>
      </c>
      <c r="E933">
        <v>3111.7785119999999</v>
      </c>
      <c r="F933">
        <v>142.65</v>
      </c>
      <c r="G933">
        <v>46.835317453629301</v>
      </c>
      <c r="H933">
        <v>-13.7064915933829</v>
      </c>
      <c r="I933">
        <v>70.215034600430201</v>
      </c>
      <c r="J933">
        <v>-13.965888770570499</v>
      </c>
      <c r="K933">
        <v>169.74530903383399</v>
      </c>
      <c r="L933">
        <v>143.103276863818</v>
      </c>
      <c r="M933">
        <v>40.186486435669998</v>
      </c>
      <c r="N933">
        <v>0.74460138363260098</v>
      </c>
      <c r="O933">
        <v>82.965299684542501</v>
      </c>
      <c r="P933">
        <v>209.5703125</v>
      </c>
      <c r="Q933">
        <v>0.19534084240654201</v>
      </c>
    </row>
    <row r="934" spans="1:17" x14ac:dyDescent="0.3">
      <c r="A934" t="s">
        <v>2020</v>
      </c>
      <c r="B934" t="s">
        <v>2021</v>
      </c>
      <c r="C934" t="str">
        <f>IFERROR(VLOOKUP(Table1[[#This Row],[Ticker]],[1]!Table1[[Symbol]:[Industry]],2,FALSE),"-")</f>
        <v>-</v>
      </c>
      <c r="D934" t="s">
        <v>285</v>
      </c>
      <c r="E934">
        <v>3109.5272043999998</v>
      </c>
      <c r="F934">
        <v>303.7</v>
      </c>
      <c r="G934">
        <v>25.4745770975541</v>
      </c>
      <c r="H934">
        <v>0.44392816655603801</v>
      </c>
      <c r="I934">
        <v>4.1377185027830699</v>
      </c>
      <c r="J934">
        <v>1.0148304850251</v>
      </c>
      <c r="K934">
        <v>316.90036421774403</v>
      </c>
      <c r="L934">
        <v>288.59377704899202</v>
      </c>
      <c r="M934">
        <v>47.215975593325702</v>
      </c>
      <c r="N934">
        <v>0.671664142856504</v>
      </c>
      <c r="O934">
        <v>19.476457029963701</v>
      </c>
      <c r="P934">
        <v>60.687830687830598</v>
      </c>
      <c r="Q934">
        <v>1.3503766500803E-2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Row],[Ticker]],[1]!Table1[[Symbol]:[Industry]],2,FALSE),"-")</f>
        <v>-</v>
      </c>
      <c r="D935" t="s">
        <v>57</v>
      </c>
      <c r="E935">
        <v>3097.4730790519998</v>
      </c>
      <c r="F935">
        <v>204.79</v>
      </c>
      <c r="G935">
        <v>5.6152884852487697</v>
      </c>
      <c r="H935">
        <v>-4.4074823469243301</v>
      </c>
      <c r="I935">
        <v>-0.77683765151724005</v>
      </c>
      <c r="J935">
        <v>-6.4631729736365902</v>
      </c>
      <c r="K935">
        <v>223.661983063821</v>
      </c>
      <c r="L935">
        <v>206.634520006142</v>
      </c>
      <c r="M935">
        <v>34.233780864042799</v>
      </c>
      <c r="N935">
        <v>0.63201958079185705</v>
      </c>
      <c r="O935">
        <v>31.793544606670199</v>
      </c>
      <c r="P935">
        <v>44.932767162066497</v>
      </c>
      <c r="Q935">
        <v>9.9378310472154993E-2</v>
      </c>
    </row>
    <row r="936" spans="1:17" x14ac:dyDescent="0.3">
      <c r="A936" t="s">
        <v>2024</v>
      </c>
      <c r="B936" t="s">
        <v>2025</v>
      </c>
      <c r="C936" t="str">
        <f>IFERROR(VLOOKUP(Table1[[#This Row],[Ticker]],[1]!Table1[[Symbol]:[Industry]],2,FALSE),"-")</f>
        <v>-</v>
      </c>
      <c r="D936" t="s">
        <v>1444</v>
      </c>
      <c r="E936">
        <v>3083.9197241490001</v>
      </c>
      <c r="F936">
        <v>115.17</v>
      </c>
      <c r="G936">
        <v>-38.7571896033756</v>
      </c>
      <c r="H936">
        <v>-5.6093305187024098</v>
      </c>
      <c r="I936">
        <v>-14.6844346951967</v>
      </c>
      <c r="J936">
        <v>-4.0625707660978998</v>
      </c>
      <c r="K936">
        <v>124.952176248911</v>
      </c>
      <c r="L936">
        <v>134.00036733114101</v>
      </c>
      <c r="M936">
        <v>34.712394728650203</v>
      </c>
      <c r="N936">
        <v>0.39542553812884701</v>
      </c>
      <c r="O936">
        <v>38.751410957714597</v>
      </c>
      <c r="P936">
        <v>10.2632838678793</v>
      </c>
      <c r="Q936">
        <v>-0.114399628240164</v>
      </c>
    </row>
    <row r="937" spans="1:17" hidden="1" x14ac:dyDescent="0.3">
      <c r="A937" t="s">
        <v>2026</v>
      </c>
      <c r="B937" t="s">
        <v>2027</v>
      </c>
      <c r="C937" t="str">
        <f>IFERROR(VLOOKUP(Table1[[#This Row],[Ticker]],[1]!Table1[[Symbol]:[Industry]],2,FALSE),"-")</f>
        <v>-</v>
      </c>
      <c r="D937" t="s">
        <v>1662</v>
      </c>
      <c r="E937">
        <v>3082.826890416</v>
      </c>
      <c r="F937">
        <v>139.36000000000001</v>
      </c>
      <c r="G937">
        <v>-37.871715829004998</v>
      </c>
      <c r="H937">
        <v>0.43017580331876398</v>
      </c>
      <c r="I937">
        <v>-14.0178106970172</v>
      </c>
      <c r="J937">
        <v>-0.40904681600343201</v>
      </c>
      <c r="K937">
        <v>146.468168289885</v>
      </c>
      <c r="L937">
        <v>149.13502019231399</v>
      </c>
      <c r="M937">
        <v>48.114783500205398</v>
      </c>
      <c r="N937">
        <v>0.329776189728611</v>
      </c>
      <c r="O937">
        <v>28.508897818599301</v>
      </c>
      <c r="P937">
        <v>8.0310077519379899</v>
      </c>
      <c r="Q937">
        <v>1.5575514966639999E-2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Row],[Ticker]],[1]!Table1[[Symbol]:[Industry]],2,FALSE),"-")</f>
        <v>-</v>
      </c>
      <c r="D938" t="s">
        <v>131</v>
      </c>
      <c r="E938">
        <v>3079.9135884399998</v>
      </c>
      <c r="F938">
        <v>100.49</v>
      </c>
      <c r="G938">
        <v>3.4231891343288399</v>
      </c>
      <c r="H938">
        <v>2.63194130284502</v>
      </c>
      <c r="I938">
        <v>-16.406751585490198</v>
      </c>
      <c r="J938">
        <v>4.5432283714501001</v>
      </c>
      <c r="K938">
        <v>102.73084553558201</v>
      </c>
      <c r="L938">
        <v>103.051321834566</v>
      </c>
      <c r="M938">
        <v>54.493835642335</v>
      </c>
      <c r="N938">
        <v>0.97442930067268096</v>
      </c>
      <c r="O938">
        <v>60.911533485919001</v>
      </c>
      <c r="P938">
        <v>33.0112508272667</v>
      </c>
      <c r="Q938">
        <v>0.186278353152351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Row],[Ticker]],[1]!Table1[[Symbol]:[Industry]],2,FALSE),"-")</f>
        <v>-</v>
      </c>
      <c r="D939" t="s">
        <v>371</v>
      </c>
      <c r="E939">
        <v>3079.4765678499998</v>
      </c>
      <c r="F939">
        <v>280.3</v>
      </c>
      <c r="G939">
        <v>-8.3077161806036504</v>
      </c>
      <c r="H939">
        <v>13.0100333628058</v>
      </c>
      <c r="I939">
        <v>12.1185914014765</v>
      </c>
      <c r="J939">
        <v>-1.9473182136256699</v>
      </c>
      <c r="K939">
        <v>275.15266433372199</v>
      </c>
      <c r="L939">
        <v>239.37488645629401</v>
      </c>
      <c r="M939">
        <v>44.110855198365002</v>
      </c>
      <c r="N939">
        <v>0.63338828356891297</v>
      </c>
      <c r="O939">
        <v>15.7688191223688</v>
      </c>
      <c r="P939">
        <v>56.592178770949701</v>
      </c>
      <c r="Q939">
        <v>5.2137534488166999E-2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Row],[Ticker]],[1]!Table1[[Symbol]:[Industry]],2,FALSE),"-")</f>
        <v>-</v>
      </c>
      <c r="D940" t="s">
        <v>75</v>
      </c>
      <c r="E940">
        <v>3076.3719000000001</v>
      </c>
      <c r="F940">
        <v>992.25</v>
      </c>
      <c r="G940">
        <v>70.873587685855796</v>
      </c>
      <c r="H940">
        <v>6.3760054143216598</v>
      </c>
      <c r="I940">
        <v>102.236388433318</v>
      </c>
      <c r="J940">
        <v>-2.0460116338919399</v>
      </c>
      <c r="K940">
        <v>990.58195009846202</v>
      </c>
      <c r="L940">
        <v>755.66894212403997</v>
      </c>
      <c r="M940">
        <v>39.454022947978999</v>
      </c>
      <c r="N940">
        <v>0.263360376066966</v>
      </c>
      <c r="O940">
        <v>15.6966490299823</v>
      </c>
      <c r="P940">
        <v>135.60489136887</v>
      </c>
      <c r="Q940">
        <v>4.8385029953627999E-2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Row],[Ticker]],[1]!Table1[[Symbol]:[Industry]],2,FALSE),"-")</f>
        <v>-</v>
      </c>
      <c r="D941" t="s">
        <v>261</v>
      </c>
      <c r="E941">
        <v>3070.8821484320001</v>
      </c>
      <c r="F941">
        <v>143.91999999999999</v>
      </c>
      <c r="G941">
        <v>-57.748464795812701</v>
      </c>
      <c r="H941">
        <v>-8.3457772192647202</v>
      </c>
      <c r="I941">
        <v>-35.749457069920098</v>
      </c>
      <c r="J941">
        <v>-6.5444633971324304</v>
      </c>
      <c r="K941">
        <v>164.45915638753499</v>
      </c>
      <c r="M941">
        <v>15.689871198218301</v>
      </c>
      <c r="N941">
        <v>0.46937569435644799</v>
      </c>
      <c r="O941">
        <v>63.285158421345201</v>
      </c>
      <c r="P941">
        <v>0.64335664335664</v>
      </c>
    </row>
    <row r="942" spans="1:17" hidden="1" x14ac:dyDescent="0.3">
      <c r="A942" t="s">
        <v>2036</v>
      </c>
      <c r="B942" t="s">
        <v>2037</v>
      </c>
      <c r="C942" t="str">
        <f>IFERROR(VLOOKUP(Table1[[#This Row],[Ticker]],[1]!Table1[[Symbol]:[Industry]],2,FALSE),"-")</f>
        <v>-</v>
      </c>
      <c r="D942" t="s">
        <v>271</v>
      </c>
      <c r="E942">
        <v>3070.8469448999999</v>
      </c>
      <c r="F942">
        <v>1166.5</v>
      </c>
      <c r="G942">
        <v>-55.132479539177801</v>
      </c>
      <c r="H942">
        <v>-1.14259254941947</v>
      </c>
      <c r="I942">
        <v>-26.124256753160601</v>
      </c>
      <c r="J942">
        <v>-5.6061476932838801</v>
      </c>
      <c r="K942">
        <v>1270.1370009421801</v>
      </c>
      <c r="L942">
        <v>1299.26119511717</v>
      </c>
      <c r="M942">
        <v>28.350637481924402</v>
      </c>
      <c r="N942">
        <v>0.19681676315582899</v>
      </c>
      <c r="O942">
        <v>56.275182168881202</v>
      </c>
      <c r="P942">
        <v>5.6516619871388398</v>
      </c>
      <c r="Q942">
        <v>7.0201769042831E-2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Row],[Ticker]],[1]!Table1[[Symbol]:[Industry]],2,FALSE),"-")</f>
        <v>-</v>
      </c>
      <c r="D943" t="s">
        <v>108</v>
      </c>
      <c r="E943">
        <v>3067.6516243199999</v>
      </c>
      <c r="F943">
        <v>814.4</v>
      </c>
      <c r="G943">
        <v>4.9454021132347297</v>
      </c>
      <c r="H943">
        <v>-8.9482282083589606</v>
      </c>
      <c r="I943">
        <v>-3.4616186372106901</v>
      </c>
      <c r="J943">
        <v>-15.608799099258899</v>
      </c>
      <c r="K943">
        <v>905.49180651236395</v>
      </c>
      <c r="L943">
        <v>810.160797534381</v>
      </c>
      <c r="M943">
        <v>25.521129938421801</v>
      </c>
      <c r="N943">
        <v>0.70800978968317296</v>
      </c>
      <c r="O943">
        <v>38.641944990176803</v>
      </c>
      <c r="P943">
        <v>46.133141934326197</v>
      </c>
      <c r="Q943">
        <v>6.8070575665934996E-2</v>
      </c>
    </row>
    <row r="944" spans="1:17" hidden="1" x14ac:dyDescent="0.3">
      <c r="A944" t="s">
        <v>2040</v>
      </c>
      <c r="B944" t="s">
        <v>2041</v>
      </c>
      <c r="C944" t="str">
        <f>IFERROR(VLOOKUP(Table1[[#This Row],[Ticker]],[1]!Table1[[Symbol]:[Industry]],2,FALSE),"-")</f>
        <v>-</v>
      </c>
      <c r="D944" t="s">
        <v>117</v>
      </c>
      <c r="E944">
        <v>3064.4881349450002</v>
      </c>
      <c r="F944">
        <v>936.05</v>
      </c>
      <c r="G944">
        <v>-18.2715903003911</v>
      </c>
      <c r="H944">
        <v>-17.994657032929702</v>
      </c>
      <c r="I944">
        <v>-6.1588147065240104</v>
      </c>
      <c r="J944">
        <v>-12.705112915129799</v>
      </c>
      <c r="K944">
        <v>1056.11435721259</v>
      </c>
      <c r="L944">
        <v>959.55932627846403</v>
      </c>
      <c r="M944">
        <v>31.890248165925801</v>
      </c>
      <c r="N944">
        <v>0.67540492047598599</v>
      </c>
      <c r="O944">
        <v>42.086427007104298</v>
      </c>
      <c r="P944">
        <v>30.0069444444444</v>
      </c>
      <c r="Q944">
        <v>0.11915479380543099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Row],[Ticker]],[1]!Table1[[Symbol]:[Industry]],2,FALSE),"-")</f>
        <v>-</v>
      </c>
      <c r="D945" t="s">
        <v>24</v>
      </c>
      <c r="E945">
        <v>3041.0666665899998</v>
      </c>
      <c r="F945">
        <v>365.45</v>
      </c>
      <c r="G945">
        <v>-4.6769906590310102</v>
      </c>
      <c r="H945">
        <v>-0.28915717305028898</v>
      </c>
      <c r="I945">
        <v>15.8704654358377</v>
      </c>
      <c r="J945">
        <v>-10.3461132458236</v>
      </c>
      <c r="K945">
        <v>388.38033683651503</v>
      </c>
      <c r="L945">
        <v>339.657963282374</v>
      </c>
      <c r="M945">
        <v>29.793913754725398</v>
      </c>
      <c r="N945">
        <v>0.55208505594066504</v>
      </c>
      <c r="O945">
        <v>27.787659050485701</v>
      </c>
      <c r="P945">
        <v>46.531676022453802</v>
      </c>
      <c r="Q945">
        <v>-4.0878293588709001E-2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Row],[Ticker]],[1]!Table1[[Symbol]:[Industry]],2,FALSE),"-")</f>
        <v>-</v>
      </c>
      <c r="D946" t="s">
        <v>371</v>
      </c>
      <c r="E946">
        <v>3039.5937899999999</v>
      </c>
      <c r="F946">
        <v>11845.65</v>
      </c>
      <c r="G946">
        <v>-54.311559816631899</v>
      </c>
      <c r="H946">
        <v>2.02963167219729</v>
      </c>
      <c r="I946">
        <v>-6.7084145218894102</v>
      </c>
      <c r="J946">
        <v>-4.9999830381734203</v>
      </c>
      <c r="K946">
        <v>12497.952121804699</v>
      </c>
      <c r="L946">
        <v>12326.6327589349</v>
      </c>
      <c r="M946">
        <v>30.6023657526645</v>
      </c>
      <c r="N946">
        <v>0.29642131146223</v>
      </c>
      <c r="O946">
        <v>42.026819971888401</v>
      </c>
      <c r="P946">
        <v>30.171978021977999</v>
      </c>
      <c r="Q946">
        <v>-4.5942334190109999E-2</v>
      </c>
    </row>
    <row r="947" spans="1:17" x14ac:dyDescent="0.3">
      <c r="A947" t="s">
        <v>2046</v>
      </c>
      <c r="B947" t="s">
        <v>2047</v>
      </c>
      <c r="C947" t="str">
        <f>IFERROR(VLOOKUP(Table1[[#This Row],[Ticker]],[1]!Table1[[Symbol]:[Industry]],2,FALSE),"-")</f>
        <v>-</v>
      </c>
      <c r="D947" t="s">
        <v>202</v>
      </c>
      <c r="E947">
        <v>3035.5825336470002</v>
      </c>
      <c r="F947">
        <v>221.49</v>
      </c>
      <c r="G947">
        <v>-36.907229337914302</v>
      </c>
      <c r="H947">
        <v>-4.95682800676766</v>
      </c>
      <c r="I947">
        <v>-14.9703180422873</v>
      </c>
      <c r="J947">
        <v>-1.16526640817015</v>
      </c>
      <c r="K947">
        <v>243.19968789539399</v>
      </c>
      <c r="L947">
        <v>243.53229072840301</v>
      </c>
      <c r="M947">
        <v>36.468035926594197</v>
      </c>
      <c r="N947">
        <v>0.63251830844359802</v>
      </c>
      <c r="O947">
        <v>30.457356991286201</v>
      </c>
      <c r="P947">
        <v>10.883604505632</v>
      </c>
      <c r="Q947">
        <v>-3.7521189919742001E-2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Row],[Ticker]],[1]!Table1[[Symbol]:[Industry]],2,FALSE),"-")</f>
        <v>-</v>
      </c>
      <c r="D948" t="s">
        <v>80</v>
      </c>
      <c r="E948">
        <v>3034.8841918200001</v>
      </c>
      <c r="F948">
        <v>34.71</v>
      </c>
      <c r="G948">
        <v>164.60302431559899</v>
      </c>
      <c r="H948">
        <v>28.930808893476001</v>
      </c>
      <c r="I948">
        <v>28.870178506761299</v>
      </c>
      <c r="J948">
        <v>6.6988723564201003</v>
      </c>
      <c r="K948">
        <v>29.471655262501301</v>
      </c>
      <c r="L948">
        <v>25.480773057542802</v>
      </c>
      <c r="M948">
        <v>68.625323909349007</v>
      </c>
      <c r="N948">
        <v>1.8054591267006399</v>
      </c>
      <c r="O948">
        <v>0.54739268222414506</v>
      </c>
      <c r="P948">
        <v>223.01335977378699</v>
      </c>
      <c r="Q948">
        <v>6.8761272029715007E-2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Row],[Ticker]],[1]!Table1[[Symbol]:[Industry]],2,FALSE),"-")</f>
        <v>-</v>
      </c>
      <c r="D949" t="s">
        <v>48</v>
      </c>
      <c r="E949">
        <v>3013.2129918599999</v>
      </c>
      <c r="F949">
        <v>738.75</v>
      </c>
      <c r="G949">
        <v>-41.953831825399597</v>
      </c>
      <c r="H949">
        <v>-5.3367667656441498</v>
      </c>
      <c r="I949">
        <v>-27.841172031950698</v>
      </c>
      <c r="J949">
        <v>-9.0705760731999394</v>
      </c>
      <c r="K949">
        <v>858.59171465335805</v>
      </c>
      <c r="L949">
        <v>883.86402699664995</v>
      </c>
      <c r="M949">
        <v>29.796532157862401</v>
      </c>
      <c r="N949">
        <v>0.61168341737915499</v>
      </c>
      <c r="O949">
        <v>86.2605752961082</v>
      </c>
      <c r="P949">
        <v>4.2107490478205696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Row],[Ticker]],[1]!Table1[[Symbol]:[Industry]],2,FALSE),"-")</f>
        <v>-</v>
      </c>
      <c r="D950" t="s">
        <v>27</v>
      </c>
      <c r="E950">
        <v>3008.88</v>
      </c>
      <c r="F950">
        <v>47.76</v>
      </c>
      <c r="G950">
        <v>44.277109293043097</v>
      </c>
      <c r="H950">
        <v>-3.5148227749535002</v>
      </c>
      <c r="I950">
        <v>18.968378179429099</v>
      </c>
      <c r="J950">
        <v>-5.02643207423663</v>
      </c>
      <c r="K950">
        <v>53.618120694181798</v>
      </c>
      <c r="L950">
        <v>47.737150200044901</v>
      </c>
      <c r="M950">
        <v>40.418282817723203</v>
      </c>
      <c r="N950">
        <v>0.43017392224834899</v>
      </c>
      <c r="O950">
        <v>113.421273031825</v>
      </c>
      <c r="P950">
        <v>79.548872180451099</v>
      </c>
      <c r="Q950">
        <v>9.0825677657313003E-2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Row],[Ticker]],[1]!Table1[[Symbol]:[Industry]],2,FALSE),"-")</f>
        <v>-</v>
      </c>
      <c r="D951" t="s">
        <v>21</v>
      </c>
      <c r="E951">
        <v>3006.0160178000001</v>
      </c>
      <c r="F951">
        <v>757.3</v>
      </c>
      <c r="G951">
        <v>114.19313634655001</v>
      </c>
      <c r="H951">
        <v>-0.77315705004037305</v>
      </c>
      <c r="I951">
        <v>16.186294430866699</v>
      </c>
      <c r="J951">
        <v>1.3885166334607499</v>
      </c>
      <c r="K951">
        <v>741.02691826841794</v>
      </c>
      <c r="L951">
        <v>633.40082960455595</v>
      </c>
      <c r="M951">
        <v>58.030538725398998</v>
      </c>
      <c r="N951">
        <v>0.82952763315432598</v>
      </c>
      <c r="O951">
        <v>13.013336854615</v>
      </c>
      <c r="P951">
        <v>153.65935354211999</v>
      </c>
      <c r="Q951">
        <v>9.6663584937850003E-2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Row],[Ticker]],[1]!Table1[[Symbol]:[Industry]],2,FALSE),"-")</f>
        <v>-</v>
      </c>
      <c r="D952" t="s">
        <v>88</v>
      </c>
      <c r="E952">
        <v>3005.0215859999998</v>
      </c>
      <c r="F952">
        <v>2443.25</v>
      </c>
      <c r="G952">
        <v>-14.9669911620643</v>
      </c>
      <c r="H952">
        <v>-9.8089188315242701</v>
      </c>
      <c r="I952">
        <v>-14.6547065548503</v>
      </c>
      <c r="J952">
        <v>-11.4255470338582</v>
      </c>
      <c r="K952">
        <v>2931.40703879285</v>
      </c>
      <c r="L952">
        <v>2800.2122629865398</v>
      </c>
      <c r="M952">
        <v>23.836535029147001</v>
      </c>
      <c r="N952">
        <v>0.58373798459259996</v>
      </c>
      <c r="O952">
        <v>56.154711961526601</v>
      </c>
      <c r="P952">
        <v>16.787361678736101</v>
      </c>
      <c r="Q952">
        <v>0.14108733671086701</v>
      </c>
    </row>
    <row r="953" spans="1:17" x14ac:dyDescent="0.3">
      <c r="A953" t="s">
        <v>2058</v>
      </c>
      <c r="B953" t="s">
        <v>2059</v>
      </c>
      <c r="C953" t="str">
        <f>IFERROR(VLOOKUP(Table1[[#This Row],[Ticker]],[1]!Table1[[Symbol]:[Industry]],2,FALSE),"-")</f>
        <v>-</v>
      </c>
      <c r="D953" t="s">
        <v>197</v>
      </c>
      <c r="E953">
        <v>2992.799157075</v>
      </c>
      <c r="F953">
        <v>190.71</v>
      </c>
      <c r="G953">
        <v>-55.328451285618598</v>
      </c>
      <c r="H953">
        <v>-2.8028023182521999</v>
      </c>
      <c r="I953">
        <v>-24.737039962842399</v>
      </c>
      <c r="J953">
        <v>-9.1065090837266602</v>
      </c>
      <c r="K953">
        <v>213.137528872225</v>
      </c>
      <c r="L953">
        <v>224.94553834076299</v>
      </c>
      <c r="M953">
        <v>15.339769793563701</v>
      </c>
      <c r="N953">
        <v>0.65831619586299195</v>
      </c>
      <c r="O953">
        <v>56.205757432751199</v>
      </c>
      <c r="P953">
        <v>0.98490865766482905</v>
      </c>
      <c r="Q953">
        <v>-6.7233583572689996E-3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Row],[Ticker]],[1]!Table1[[Symbol]:[Industry]],2,FALSE),"-")</f>
        <v>-</v>
      </c>
      <c r="D954" t="s">
        <v>136</v>
      </c>
      <c r="E954">
        <v>2990.0432946000001</v>
      </c>
      <c r="F954">
        <v>583.9</v>
      </c>
      <c r="G954">
        <v>16.524823078130499</v>
      </c>
      <c r="H954">
        <v>-10.497858426111399</v>
      </c>
      <c r="I954">
        <v>27.062223647782499</v>
      </c>
      <c r="J954">
        <v>-3.3768520831643598</v>
      </c>
      <c r="K954">
        <v>612.79294925475403</v>
      </c>
      <c r="L954">
        <v>535.61701614860999</v>
      </c>
      <c r="M954">
        <v>39.642316745680702</v>
      </c>
      <c r="N954">
        <v>0.44429405667094901</v>
      </c>
      <c r="O954">
        <v>26.203116972084199</v>
      </c>
      <c r="P954">
        <v>72.904945217648802</v>
      </c>
      <c r="Q954">
        <v>0.182421102720912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Row],[Ticker]],[1]!Table1[[Symbol]:[Industry]],2,FALSE),"-")</f>
        <v>-</v>
      </c>
      <c r="D955" t="s">
        <v>264</v>
      </c>
      <c r="E955">
        <v>2989.96</v>
      </c>
      <c r="F955">
        <v>14949.8</v>
      </c>
      <c r="G955">
        <v>-7.7011422201894</v>
      </c>
      <c r="H955">
        <v>7.0720890650157902</v>
      </c>
      <c r="I955">
        <v>7.4381769783485998</v>
      </c>
      <c r="J955">
        <v>-6.0293274591177299</v>
      </c>
      <c r="K955">
        <v>14950.344590996299</v>
      </c>
      <c r="L955">
        <v>14165.230531703901</v>
      </c>
      <c r="M955">
        <v>45.692805468585497</v>
      </c>
      <c r="N955">
        <v>1.29316987740805</v>
      </c>
      <c r="O955">
        <v>13.714230290706199</v>
      </c>
      <c r="P955">
        <v>43.734256321507502</v>
      </c>
      <c r="Q955">
        <v>0.138382523376681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Row],[Ticker]],[1]!Table1[[Symbol]:[Industry]],2,FALSE),"-")</f>
        <v>-</v>
      </c>
      <c r="D956" t="s">
        <v>536</v>
      </c>
      <c r="E956">
        <v>2981.1082667299902</v>
      </c>
      <c r="F956">
        <v>282.85000000000002</v>
      </c>
      <c r="G956">
        <v>-65.723355920792699</v>
      </c>
      <c r="H956">
        <v>-4.6119539248087396</v>
      </c>
      <c r="I956">
        <v>-15.086587816479801</v>
      </c>
      <c r="J956">
        <v>-4.8211205781585003</v>
      </c>
      <c r="K956">
        <v>298.34105526013002</v>
      </c>
      <c r="L956">
        <v>306.11272783267299</v>
      </c>
      <c r="M956">
        <v>39.583196285641499</v>
      </c>
      <c r="N956">
        <v>1.4016184272758101</v>
      </c>
      <c r="O956">
        <v>81.863178363089901</v>
      </c>
      <c r="P956">
        <v>14.9329540837058</v>
      </c>
    </row>
    <row r="957" spans="1:17" x14ac:dyDescent="0.3">
      <c r="A957" t="s">
        <v>2066</v>
      </c>
      <c r="B957" t="s">
        <v>2067</v>
      </c>
      <c r="C957" t="str">
        <f>IFERROR(VLOOKUP(Table1[[#This Row],[Ticker]],[1]!Table1[[Symbol]:[Industry]],2,FALSE),"-")</f>
        <v>-</v>
      </c>
      <c r="D957" t="s">
        <v>117</v>
      </c>
      <c r="E957">
        <v>2965.1569252499999</v>
      </c>
      <c r="F957">
        <v>1018.55</v>
      </c>
      <c r="G957">
        <v>-29.0827195783015</v>
      </c>
      <c r="H957">
        <v>-5.9944954787641498</v>
      </c>
      <c r="I957">
        <v>-25.679263155498699</v>
      </c>
      <c r="J957">
        <v>-2.56136024853862</v>
      </c>
      <c r="K957">
        <v>1090.8647827874399</v>
      </c>
      <c r="L957">
        <v>1115.9019286488201</v>
      </c>
      <c r="M957">
        <v>38.089687653380601</v>
      </c>
      <c r="N957">
        <v>0.55515445337338298</v>
      </c>
      <c r="O957">
        <v>33.424966864660497</v>
      </c>
      <c r="P957">
        <v>6.6544502617800996</v>
      </c>
      <c r="Q957">
        <v>-1.6477141380254998E-2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Row],[Ticker]],[1]!Table1[[Symbol]:[Industry]],2,FALSE),"-")</f>
        <v>-</v>
      </c>
      <c r="D958" t="s">
        <v>54</v>
      </c>
      <c r="E958">
        <v>2954.4603204499999</v>
      </c>
      <c r="F958">
        <v>472.25</v>
      </c>
      <c r="G958">
        <v>-2.43610638902092</v>
      </c>
      <c r="H958">
        <v>-4.0031437105587999</v>
      </c>
      <c r="I958">
        <v>-16.708604412446999</v>
      </c>
      <c r="J958">
        <v>-4.7785469984185998</v>
      </c>
      <c r="K958">
        <v>511.70187025788698</v>
      </c>
      <c r="L958">
        <v>482.51514897288098</v>
      </c>
      <c r="M958">
        <v>17.2333599730805</v>
      </c>
      <c r="N958">
        <v>0.66485368894066998</v>
      </c>
      <c r="O958">
        <v>25.992588671254602</v>
      </c>
      <c r="P958">
        <v>28.854024556616601</v>
      </c>
      <c r="Q958">
        <v>5.1777966427123998E-2</v>
      </c>
    </row>
    <row r="959" spans="1:17" x14ac:dyDescent="0.3">
      <c r="A959" t="s">
        <v>2070</v>
      </c>
      <c r="B959" t="s">
        <v>2071</v>
      </c>
      <c r="C959" t="str">
        <f>IFERROR(VLOOKUP(Table1[[#This Row],[Ticker]],[1]!Table1[[Symbol]:[Industry]],2,FALSE),"-")</f>
        <v>-</v>
      </c>
      <c r="D959" t="s">
        <v>449</v>
      </c>
      <c r="E959">
        <v>2952.6229741799998</v>
      </c>
      <c r="F959">
        <v>409.8</v>
      </c>
      <c r="G959">
        <v>-11.434604912117701</v>
      </c>
      <c r="H959">
        <v>-9.2883847176799001</v>
      </c>
      <c r="I959">
        <v>-21.9514171682852</v>
      </c>
      <c r="J959">
        <v>-16.543463563335099</v>
      </c>
      <c r="K959">
        <v>476.25018915241202</v>
      </c>
      <c r="L959">
        <v>462.02098583656402</v>
      </c>
      <c r="M959">
        <v>15.091077435040001</v>
      </c>
      <c r="N959">
        <v>1.2864957571845801</v>
      </c>
      <c r="O959">
        <v>35.358711566617799</v>
      </c>
      <c r="P959">
        <v>17.741703778192701</v>
      </c>
      <c r="Q959">
        <v>-8.8320505363827004E-2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Row],[Ticker]],[1]!Table1[[Symbol]:[Industry]],2,FALSE),"-")</f>
        <v>-</v>
      </c>
      <c r="D960" t="s">
        <v>117</v>
      </c>
      <c r="E960">
        <v>2951.0504256099998</v>
      </c>
      <c r="F960">
        <v>17.09</v>
      </c>
      <c r="G960">
        <v>58.5268550601143</v>
      </c>
      <c r="H960">
        <v>-6.3534137353718796</v>
      </c>
      <c r="I960">
        <v>-26.086471557802302</v>
      </c>
      <c r="J960">
        <v>-6.2080551951399201</v>
      </c>
      <c r="K960">
        <v>18.816746929069598</v>
      </c>
      <c r="L960">
        <v>18.363556997277001</v>
      </c>
      <c r="M960">
        <v>32.406505562042902</v>
      </c>
      <c r="N960">
        <v>0.45758638156229597</v>
      </c>
      <c r="O960">
        <v>98.654183733177305</v>
      </c>
      <c r="P960">
        <v>92.022471910112301</v>
      </c>
      <c r="Q960">
        <v>0.105058861990153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Row],[Ticker]],[1]!Table1[[Symbol]:[Industry]],2,FALSE),"-")</f>
        <v>-</v>
      </c>
      <c r="D961" t="s">
        <v>197</v>
      </c>
      <c r="E961">
        <v>2936.4036897800001</v>
      </c>
      <c r="F961">
        <v>487.85</v>
      </c>
      <c r="G961">
        <v>7.4000714100092999</v>
      </c>
      <c r="H961">
        <v>-5.7714134879320396</v>
      </c>
      <c r="I961">
        <v>-10.3461089110081</v>
      </c>
      <c r="J961">
        <v>-3.6844293513597699</v>
      </c>
      <c r="K961">
        <v>562.63741098672995</v>
      </c>
      <c r="L961">
        <v>538.713844311206</v>
      </c>
      <c r="M961">
        <v>20.3782430665653</v>
      </c>
      <c r="N961">
        <v>1.17683049283329</v>
      </c>
      <c r="O961">
        <v>42.974274879573599</v>
      </c>
      <c r="P961">
        <v>37.055766259305997</v>
      </c>
      <c r="Q961">
        <v>5.5712557418440001E-2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Row],[Ticker]],[1]!Table1[[Symbol]:[Industry]],2,FALSE),"-")</f>
        <v>-</v>
      </c>
      <c r="D962" t="s">
        <v>285</v>
      </c>
      <c r="E962">
        <v>2936.150341</v>
      </c>
      <c r="F962">
        <v>283.75</v>
      </c>
      <c r="G962">
        <v>14.8908275726789</v>
      </c>
      <c r="H962">
        <v>-6.4713938336470003</v>
      </c>
      <c r="I962">
        <v>26.298427341260201</v>
      </c>
      <c r="J962">
        <v>-8.4278833532259707</v>
      </c>
      <c r="K962">
        <v>321.42821589569797</v>
      </c>
      <c r="L962">
        <v>295.37238852710698</v>
      </c>
      <c r="M962">
        <v>28.3679184390788</v>
      </c>
      <c r="N962">
        <v>0.40495852840812202</v>
      </c>
      <c r="O962">
        <v>61.585903083700401</v>
      </c>
      <c r="P962">
        <v>77.34375</v>
      </c>
      <c r="Q962">
        <v>0.199724419927714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Row],[Ticker]],[1]!Table1[[Symbol]:[Industry]],2,FALSE),"-")</f>
        <v>-</v>
      </c>
      <c r="D963" t="s">
        <v>237</v>
      </c>
      <c r="E963">
        <v>2923.7535487499999</v>
      </c>
      <c r="F963">
        <v>1012.75</v>
      </c>
      <c r="G963">
        <v>-2.7474995696129301</v>
      </c>
      <c r="H963">
        <v>-11.3148409767863</v>
      </c>
      <c r="I963">
        <v>19.795362645352</v>
      </c>
      <c r="J963">
        <v>-4.1373371685509301</v>
      </c>
      <c r="K963">
        <v>1081.8143276492899</v>
      </c>
      <c r="L963">
        <v>947.58531759997402</v>
      </c>
      <c r="M963">
        <v>33.990130720680902</v>
      </c>
      <c r="N963">
        <v>0.25887286207242999</v>
      </c>
      <c r="O963">
        <v>35.250555418415097</v>
      </c>
      <c r="P963">
        <v>53.145319824587901</v>
      </c>
      <c r="Q963">
        <v>-2.3544422462129001E-2</v>
      </c>
    </row>
    <row r="964" spans="1:17" hidden="1" x14ac:dyDescent="0.3">
      <c r="A964" t="s">
        <v>2080</v>
      </c>
      <c r="B964" t="s">
        <v>2081</v>
      </c>
      <c r="C964" t="str">
        <f>IFERROR(VLOOKUP(Table1[[#This Row],[Ticker]],[1]!Table1[[Symbol]:[Industry]],2,FALSE),"-")</f>
        <v>-</v>
      </c>
      <c r="D964" t="s">
        <v>475</v>
      </c>
      <c r="E964">
        <v>2913.1439919999998</v>
      </c>
      <c r="F964">
        <v>1269.2</v>
      </c>
      <c r="G964">
        <v>74.310347739862607</v>
      </c>
      <c r="H964">
        <v>24.058169914318199</v>
      </c>
      <c r="I964">
        <v>95.785534089907799</v>
      </c>
      <c r="J964">
        <v>-5.74909309439039</v>
      </c>
      <c r="K964">
        <v>1155.5763179725</v>
      </c>
      <c r="L964">
        <v>902.97783658276603</v>
      </c>
      <c r="M964">
        <v>51.745058998847298</v>
      </c>
      <c r="N964">
        <v>2.0955778071950499</v>
      </c>
      <c r="O964">
        <v>11.4875512133627</v>
      </c>
      <c r="P964">
        <v>138.57142857142799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Row],[Ticker]],[1]!Table1[[Symbol]:[Industry]],2,FALSE),"-")</f>
        <v>-</v>
      </c>
      <c r="D965" t="s">
        <v>261</v>
      </c>
      <c r="E965">
        <v>2906.7016545000001</v>
      </c>
      <c r="F965">
        <v>162.75</v>
      </c>
      <c r="G965">
        <v>48.352632364571399</v>
      </c>
      <c r="H965">
        <v>-2.0067351748157001</v>
      </c>
      <c r="I965">
        <v>13.3570232547027</v>
      </c>
      <c r="J965">
        <v>-6.0035412657884697</v>
      </c>
      <c r="K965">
        <v>163.95496296506201</v>
      </c>
      <c r="L965">
        <v>142.02033681877899</v>
      </c>
      <c r="M965">
        <v>38.621113500361197</v>
      </c>
      <c r="N965">
        <v>0.38900290397613002</v>
      </c>
      <c r="O965">
        <v>18.095238095238098</v>
      </c>
      <c r="P965">
        <v>78.258488499452298</v>
      </c>
      <c r="Q965">
        <v>0.16563823476301801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Row],[Ticker]],[1]!Table1[[Symbol]:[Industry]],2,FALSE),"-")</f>
        <v>-</v>
      </c>
      <c r="D966" t="s">
        <v>411</v>
      </c>
      <c r="E966">
        <v>2905.3410048750002</v>
      </c>
      <c r="F966">
        <v>1946.95</v>
      </c>
      <c r="G966">
        <v>-44.364652615871002</v>
      </c>
      <c r="H966">
        <v>8.8271702285312106</v>
      </c>
      <c r="I966">
        <v>-7.2164575627833303</v>
      </c>
      <c r="J966">
        <v>4.9454230689564298</v>
      </c>
      <c r="K966">
        <v>1895.96290427856</v>
      </c>
      <c r="L966">
        <v>1951.34807130334</v>
      </c>
      <c r="M966">
        <v>62.1504176471284</v>
      </c>
      <c r="N966">
        <v>0.95407427860683902</v>
      </c>
      <c r="O966">
        <v>24.553789260124798</v>
      </c>
      <c r="P966">
        <v>15.2041420118343</v>
      </c>
      <c r="Q966">
        <v>-6.2193319291572E-2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Row],[Ticker]],[1]!Table1[[Symbol]:[Industry]],2,FALSE),"-")</f>
        <v>-</v>
      </c>
      <c r="D967" t="s">
        <v>136</v>
      </c>
      <c r="E967">
        <v>2896.3382441799999</v>
      </c>
      <c r="F967">
        <v>62.18</v>
      </c>
      <c r="G967">
        <v>11.591593759426299</v>
      </c>
      <c r="H967">
        <v>-7.6797467999195304</v>
      </c>
      <c r="I967">
        <v>-22.582108038308601</v>
      </c>
      <c r="J967">
        <v>-5.9754795137560297</v>
      </c>
      <c r="K967">
        <v>72.110232268456897</v>
      </c>
      <c r="M967">
        <v>38.9998653650905</v>
      </c>
      <c r="N967">
        <v>0.47543069435687602</v>
      </c>
      <c r="O967">
        <v>74.573817947893204</v>
      </c>
      <c r="P967">
        <v>72.7222222222222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Row],[Ticker]],[1]!Table1[[Symbol]:[Industry]],2,FALSE),"-")</f>
        <v>-</v>
      </c>
      <c r="D968" t="s">
        <v>217</v>
      </c>
      <c r="E968">
        <v>2894.7157859849999</v>
      </c>
      <c r="F968">
        <v>5635.95</v>
      </c>
      <c r="G968">
        <v>100.32470986721199</v>
      </c>
      <c r="H968">
        <v>29.885006659502199</v>
      </c>
      <c r="I968">
        <v>48.281965177809298</v>
      </c>
      <c r="J968">
        <v>-29.113391268024401</v>
      </c>
      <c r="K968">
        <v>5301.8533206510201</v>
      </c>
      <c r="L968">
        <v>4194.4455212933299</v>
      </c>
      <c r="M968">
        <v>38.937192855682099</v>
      </c>
      <c r="N968">
        <v>3.3123488008897901</v>
      </c>
      <c r="O968">
        <v>50.373051570720101</v>
      </c>
      <c r="P968">
        <v>132.02758336764001</v>
      </c>
      <c r="Q968">
        <v>0.11972104498908299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Row],[Ticker]],[1]!Table1[[Symbol]:[Industry]],2,FALSE),"-")</f>
        <v>-</v>
      </c>
      <c r="D969" t="s">
        <v>2092</v>
      </c>
      <c r="E969">
        <v>2884.25</v>
      </c>
      <c r="F969">
        <v>576.85</v>
      </c>
      <c r="G969">
        <v>146.23702490485701</v>
      </c>
      <c r="H969">
        <v>13.9780038087821</v>
      </c>
      <c r="I969">
        <v>9.2958351588464397E-2</v>
      </c>
      <c r="J969">
        <v>-5.1649327358578203</v>
      </c>
      <c r="K969">
        <v>551.96063381806005</v>
      </c>
      <c r="M969">
        <v>47.425059040697597</v>
      </c>
      <c r="N969">
        <v>1.0030128373067799</v>
      </c>
      <c r="O969">
        <v>24.2524053046719</v>
      </c>
      <c r="P969">
        <v>188.42500000000001</v>
      </c>
    </row>
    <row r="970" spans="1:17" hidden="1" x14ac:dyDescent="0.3">
      <c r="A970" t="s">
        <v>2093</v>
      </c>
      <c r="B970" t="s">
        <v>2094</v>
      </c>
      <c r="C970" t="str">
        <f>IFERROR(VLOOKUP(Table1[[#This Row],[Ticker]],[1]!Table1[[Symbol]:[Industry]],2,FALSE),"-")</f>
        <v>-</v>
      </c>
      <c r="D970" t="s">
        <v>249</v>
      </c>
      <c r="E970">
        <v>2873.3045605550001</v>
      </c>
      <c r="F970">
        <v>889.85</v>
      </c>
      <c r="G970">
        <v>-1.4136911314320599</v>
      </c>
      <c r="H970">
        <v>8.8542381933766308</v>
      </c>
      <c r="I970">
        <v>46.314349393555098</v>
      </c>
      <c r="J970">
        <v>1.2384670996655001</v>
      </c>
      <c r="K970">
        <v>794.36729068308296</v>
      </c>
      <c r="L970">
        <v>699.90866448781799</v>
      </c>
      <c r="M970">
        <v>70.110968059041397</v>
      </c>
      <c r="N970">
        <v>0.85076839927394099</v>
      </c>
      <c r="O970">
        <v>1.5452042479069601</v>
      </c>
      <c r="P970">
        <v>68.516238992519604</v>
      </c>
      <c r="Q970">
        <v>2.3704872610639E-2</v>
      </c>
    </row>
    <row r="971" spans="1:17" hidden="1" x14ac:dyDescent="0.3">
      <c r="A971" t="s">
        <v>2095</v>
      </c>
      <c r="B971" t="s">
        <v>2096</v>
      </c>
      <c r="C971" t="str">
        <f>IFERROR(VLOOKUP(Table1[[#This Row],[Ticker]],[1]!Table1[[Symbol]:[Industry]],2,FALSE),"-")</f>
        <v>-</v>
      </c>
      <c r="D971" t="s">
        <v>217</v>
      </c>
      <c r="E971">
        <v>2872.7283113099902</v>
      </c>
      <c r="F971">
        <v>2635.1</v>
      </c>
      <c r="G971">
        <v>133.12089852577699</v>
      </c>
      <c r="H971">
        <v>1.5849513086335101</v>
      </c>
      <c r="I971">
        <v>83.660451892887707</v>
      </c>
      <c r="J971">
        <v>-17.7679060525567</v>
      </c>
      <c r="K971">
        <v>2566.3451408153901</v>
      </c>
      <c r="L971">
        <v>1911.59504143708</v>
      </c>
      <c r="M971">
        <v>40.207052574118798</v>
      </c>
      <c r="N971">
        <v>1.7117712420570099</v>
      </c>
      <c r="O971">
        <v>28.951462942582801</v>
      </c>
      <c r="P971">
        <v>165.10060362172999</v>
      </c>
      <c r="Q971">
        <v>0.14899529088035299</v>
      </c>
    </row>
    <row r="972" spans="1:17" hidden="1" x14ac:dyDescent="0.3">
      <c r="A972" t="s">
        <v>2097</v>
      </c>
      <c r="B972" t="s">
        <v>2098</v>
      </c>
      <c r="C972" t="str">
        <f>IFERROR(VLOOKUP(Table1[[#This Row],[Ticker]],[1]!Table1[[Symbol]:[Industry]],2,FALSE),"-")</f>
        <v>-</v>
      </c>
      <c r="D972" t="s">
        <v>75</v>
      </c>
      <c r="E972">
        <v>2853.3457728399999</v>
      </c>
      <c r="F972">
        <v>218.3</v>
      </c>
      <c r="G972">
        <v>-39.911573370388403</v>
      </c>
      <c r="H972">
        <v>-0.95272158958933895</v>
      </c>
      <c r="I972">
        <v>-10.028650549229701</v>
      </c>
      <c r="J972">
        <v>-0.65089330281649205</v>
      </c>
      <c r="K972">
        <v>226.34687578245101</v>
      </c>
      <c r="L972">
        <v>232.64360055195399</v>
      </c>
      <c r="M972">
        <v>50.467116542508002</v>
      </c>
      <c r="N972">
        <v>0.87110125258961402</v>
      </c>
      <c r="O972">
        <v>39.715987173614202</v>
      </c>
      <c r="P972">
        <v>12.5257731958762</v>
      </c>
      <c r="Q972">
        <v>-5.8475910237273998E-2</v>
      </c>
    </row>
    <row r="973" spans="1:17" hidden="1" x14ac:dyDescent="0.3">
      <c r="A973" t="s">
        <v>2099</v>
      </c>
      <c r="B973" t="s">
        <v>2100</v>
      </c>
      <c r="C973" t="str">
        <f>IFERROR(VLOOKUP(Table1[[#This Row],[Ticker]],[1]!Table1[[Symbol]:[Industry]],2,FALSE),"-")</f>
        <v>-</v>
      </c>
      <c r="D973" t="s">
        <v>2101</v>
      </c>
      <c r="E973">
        <v>2850.2553082599902</v>
      </c>
      <c r="F973">
        <v>246.7</v>
      </c>
      <c r="G973">
        <v>1.3886539775392299</v>
      </c>
      <c r="H973">
        <v>0.101240841110099</v>
      </c>
      <c r="I973">
        <v>-15.7077739544027</v>
      </c>
      <c r="J973">
        <v>-5.6468733101765496</v>
      </c>
      <c r="K973">
        <v>265.83915852536001</v>
      </c>
      <c r="L973">
        <v>244.44919920094799</v>
      </c>
      <c r="M973">
        <v>32.657207872044197</v>
      </c>
      <c r="N973">
        <v>0.59081703442860001</v>
      </c>
      <c r="O973">
        <v>33.765707336846297</v>
      </c>
      <c r="P973">
        <v>127.898383371824</v>
      </c>
    </row>
    <row r="974" spans="1:17" hidden="1" x14ac:dyDescent="0.3">
      <c r="A974" t="s">
        <v>2102</v>
      </c>
      <c r="B974" t="s">
        <v>2103</v>
      </c>
      <c r="C974" t="str">
        <f>IFERROR(VLOOKUP(Table1[[#This Row],[Ticker]],[1]!Table1[[Symbol]:[Industry]],2,FALSE),"-")</f>
        <v>-</v>
      </c>
      <c r="D974" t="s">
        <v>402</v>
      </c>
      <c r="E974">
        <v>2843.2923765</v>
      </c>
      <c r="F974">
        <v>3713.3</v>
      </c>
      <c r="G974">
        <v>-30.7825805253308</v>
      </c>
      <c r="H974">
        <v>-6.0635421319081697</v>
      </c>
      <c r="I974">
        <v>-17.530970623233902</v>
      </c>
      <c r="J974">
        <v>-7.6070566102163699</v>
      </c>
      <c r="K974">
        <v>4131.0082760671703</v>
      </c>
      <c r="L974">
        <v>4160.0177593356602</v>
      </c>
      <c r="M974">
        <v>32.933794418474001</v>
      </c>
      <c r="N974">
        <v>0.53458346707038995</v>
      </c>
      <c r="O974">
        <v>37.263350658443898</v>
      </c>
      <c r="P974">
        <v>5.0423614941797101</v>
      </c>
      <c r="Q974">
        <v>4.3245459492602001E-2</v>
      </c>
    </row>
    <row r="975" spans="1:17" x14ac:dyDescent="0.3">
      <c r="A975" t="s">
        <v>2104</v>
      </c>
      <c r="B975" t="s">
        <v>2105</v>
      </c>
      <c r="C975" t="str">
        <f>IFERROR(VLOOKUP(Table1[[#This Row],[Ticker]],[1]!Table1[[Symbol]:[Industry]],2,FALSE),"-")</f>
        <v>-</v>
      </c>
      <c r="D975" t="s">
        <v>516</v>
      </c>
      <c r="E975">
        <v>2838.4375030000001</v>
      </c>
      <c r="F975">
        <v>390.5</v>
      </c>
      <c r="G975">
        <v>-19.054375784848201</v>
      </c>
      <c r="H975">
        <v>-9.5855886335689409</v>
      </c>
      <c r="I975">
        <v>1.7306270264733099</v>
      </c>
      <c r="J975">
        <v>-4.7010396955948499</v>
      </c>
      <c r="K975">
        <v>428.49352002392698</v>
      </c>
      <c r="L975">
        <v>394.48015163832503</v>
      </c>
      <c r="M975">
        <v>31.7087783899795</v>
      </c>
      <c r="N975">
        <v>0.378987085040696</v>
      </c>
      <c r="O975">
        <v>29.3213828425096</v>
      </c>
      <c r="P975">
        <v>32.350449076427701</v>
      </c>
      <c r="Q975">
        <v>-8.2833631525370006E-3</v>
      </c>
    </row>
    <row r="976" spans="1:17" hidden="1" x14ac:dyDescent="0.3">
      <c r="A976" t="s">
        <v>2106</v>
      </c>
      <c r="B976" t="s">
        <v>2107</v>
      </c>
      <c r="C976" t="str">
        <f>IFERROR(VLOOKUP(Table1[[#This Row],[Ticker]],[1]!Table1[[Symbol]:[Industry]],2,FALSE),"-")</f>
        <v>-</v>
      </c>
      <c r="D976" t="s">
        <v>240</v>
      </c>
      <c r="E976">
        <v>2837.7595729999998</v>
      </c>
      <c r="F976">
        <v>456.55</v>
      </c>
      <c r="G976">
        <v>-33.098493997454703</v>
      </c>
      <c r="H976">
        <v>-2.2454293868101298</v>
      </c>
      <c r="I976">
        <v>-12.6979411281516</v>
      </c>
      <c r="J976">
        <v>-3.7437131668729702</v>
      </c>
      <c r="M976">
        <v>55.1656872121794</v>
      </c>
      <c r="O976">
        <v>12.4739897053991</v>
      </c>
      <c r="P976">
        <v>13.5414076100472</v>
      </c>
    </row>
    <row r="977" spans="1:17" x14ac:dyDescent="0.3">
      <c r="A977" t="s">
        <v>2108</v>
      </c>
      <c r="B977" t="s">
        <v>2109</v>
      </c>
      <c r="C977" t="str">
        <f>IFERROR(VLOOKUP(Table1[[#This Row],[Ticker]],[1]!Table1[[Symbol]:[Industry]],2,FALSE),"-")</f>
        <v>-</v>
      </c>
      <c r="D977" t="s">
        <v>173</v>
      </c>
      <c r="E977">
        <v>2836.8333209299999</v>
      </c>
      <c r="F977">
        <v>180.94</v>
      </c>
      <c r="G977">
        <v>-1.52254984752676</v>
      </c>
      <c r="H977">
        <v>3.18043303534653</v>
      </c>
      <c r="I977">
        <v>-30.3962460558005</v>
      </c>
      <c r="J977">
        <v>-4.9065349605854198</v>
      </c>
      <c r="K977">
        <v>184.48574885044599</v>
      </c>
      <c r="L977">
        <v>185.394451419229</v>
      </c>
      <c r="M977">
        <v>50.288750821307701</v>
      </c>
      <c r="N977">
        <v>0.57747511374322102</v>
      </c>
      <c r="O977">
        <v>56.405438266828703</v>
      </c>
      <c r="P977">
        <v>36.045112781954799</v>
      </c>
      <c r="Q977">
        <v>-1.2889887838442001E-2</v>
      </c>
    </row>
    <row r="978" spans="1:17" hidden="1" x14ac:dyDescent="0.3">
      <c r="A978" t="s">
        <v>2110</v>
      </c>
      <c r="B978" t="s">
        <v>2111</v>
      </c>
      <c r="C978" t="str">
        <f>IFERROR(VLOOKUP(Table1[[#This Row],[Ticker]],[1]!Table1[[Symbol]:[Industry]],2,FALSE),"-")</f>
        <v>-</v>
      </c>
      <c r="D978" t="s">
        <v>21</v>
      </c>
      <c r="E978">
        <v>2833.9401806249998</v>
      </c>
      <c r="F978">
        <v>223.35</v>
      </c>
      <c r="G978">
        <v>-52.442697133699198</v>
      </c>
      <c r="H978">
        <v>-15.592879853010601</v>
      </c>
      <c r="I978">
        <v>-9.0677893930927294</v>
      </c>
      <c r="J978">
        <v>-3.7174707070851301</v>
      </c>
      <c r="K978">
        <v>243.23055221805799</v>
      </c>
      <c r="L978">
        <v>235.18422680119801</v>
      </c>
      <c r="M978">
        <v>37.317003891871103</v>
      </c>
      <c r="N978">
        <v>0.270231836958986</v>
      </c>
      <c r="O978">
        <v>43.272890082829598</v>
      </c>
      <c r="P978">
        <v>32.978090021433601</v>
      </c>
      <c r="Q978">
        <v>0.117282691083824</v>
      </c>
    </row>
    <row r="979" spans="1:17" hidden="1" x14ac:dyDescent="0.3">
      <c r="A979" t="s">
        <v>2112</v>
      </c>
      <c r="B979" t="s">
        <v>2113</v>
      </c>
      <c r="C979" t="str">
        <f>IFERROR(VLOOKUP(Table1[[#This Row],[Ticker]],[1]!Table1[[Symbol]:[Industry]],2,FALSE),"-")</f>
        <v>-</v>
      </c>
      <c r="D979" t="s">
        <v>144</v>
      </c>
      <c r="E979">
        <v>2818.9815573149999</v>
      </c>
      <c r="F979">
        <v>43.89</v>
      </c>
      <c r="G979">
        <v>20.0744674961072</v>
      </c>
      <c r="H979">
        <v>-9.1629830171731594</v>
      </c>
      <c r="I979">
        <v>-2.8010998551644799</v>
      </c>
      <c r="J979">
        <v>-5.2522452627710701</v>
      </c>
      <c r="K979">
        <v>48.688965315645198</v>
      </c>
      <c r="L979">
        <v>45.669674945621999</v>
      </c>
      <c r="M979">
        <v>43.475504426628198</v>
      </c>
      <c r="N979">
        <v>0.38238714144318398</v>
      </c>
      <c r="O979">
        <v>54.818865345181102</v>
      </c>
      <c r="P979">
        <v>62.857142857142797</v>
      </c>
      <c r="Q979">
        <v>8.4629146607208994E-2</v>
      </c>
    </row>
    <row r="980" spans="1:17" hidden="1" x14ac:dyDescent="0.3">
      <c r="A980" t="s">
        <v>2114</v>
      </c>
      <c r="B980" t="s">
        <v>2115</v>
      </c>
      <c r="C980" t="str">
        <f>IFERROR(VLOOKUP(Table1[[#This Row],[Ticker]],[1]!Table1[[Symbol]:[Industry]],2,FALSE),"-")</f>
        <v>-</v>
      </c>
      <c r="D980" t="s">
        <v>454</v>
      </c>
      <c r="E980">
        <v>2817.0896803999999</v>
      </c>
      <c r="F980">
        <v>496.7</v>
      </c>
      <c r="G980">
        <v>-6.3391304497243697</v>
      </c>
      <c r="H980">
        <v>4.4791433151852802</v>
      </c>
      <c r="I980">
        <v>-20.813063516868802</v>
      </c>
      <c r="J980">
        <v>-3.6929705391807799</v>
      </c>
      <c r="K980">
        <v>517.65165000016805</v>
      </c>
      <c r="L980">
        <v>510.100427124139</v>
      </c>
      <c r="M980">
        <v>40.953109260976497</v>
      </c>
      <c r="N980">
        <v>0.45612970890888999</v>
      </c>
      <c r="O980">
        <v>32.866921683108501</v>
      </c>
      <c r="P980">
        <v>22.581441263573499</v>
      </c>
      <c r="Q980">
        <v>-3.9540841239019998E-3</v>
      </c>
    </row>
    <row r="981" spans="1:17" hidden="1" x14ac:dyDescent="0.3">
      <c r="A981" t="s">
        <v>2116</v>
      </c>
      <c r="B981" t="s">
        <v>2117</v>
      </c>
      <c r="C981" t="str">
        <f>IFERROR(VLOOKUP(Table1[[#This Row],[Ticker]],[1]!Table1[[Symbol]:[Industry]],2,FALSE),"-")</f>
        <v>-</v>
      </c>
      <c r="D981" t="s">
        <v>475</v>
      </c>
      <c r="E981">
        <v>2813.5545124499999</v>
      </c>
      <c r="F981">
        <v>4405.5</v>
      </c>
      <c r="G981">
        <v>5.26942016680204</v>
      </c>
      <c r="H981">
        <v>-7.21034002442211E-2</v>
      </c>
      <c r="I981">
        <v>13.902034592210599</v>
      </c>
      <c r="J981">
        <v>-2.8388090071522298</v>
      </c>
      <c r="K981">
        <v>4592.2009868732603</v>
      </c>
      <c r="L981">
        <v>4127.9120930028503</v>
      </c>
      <c r="M981">
        <v>38.427359920379899</v>
      </c>
      <c r="N981">
        <v>0.37139032192697702</v>
      </c>
      <c r="O981">
        <v>23.164226535013</v>
      </c>
      <c r="P981">
        <v>54.467838922879999</v>
      </c>
      <c r="Q981">
        <v>0.12757783583420901</v>
      </c>
    </row>
    <row r="982" spans="1:17" hidden="1" x14ac:dyDescent="0.3">
      <c r="A982" t="s">
        <v>2118</v>
      </c>
      <c r="B982" t="s">
        <v>2119</v>
      </c>
      <c r="C982" t="str">
        <f>IFERROR(VLOOKUP(Table1[[#This Row],[Ticker]],[1]!Table1[[Symbol]:[Industry]],2,FALSE),"-")</f>
        <v>-</v>
      </c>
      <c r="D982" t="s">
        <v>721</v>
      </c>
      <c r="E982">
        <v>2807.6238325439999</v>
      </c>
      <c r="F982">
        <v>25.92</v>
      </c>
      <c r="G982">
        <v>17.574717728465799</v>
      </c>
      <c r="H982">
        <v>-13.192860321843501</v>
      </c>
      <c r="I982">
        <v>-13.6266689081188</v>
      </c>
      <c r="J982">
        <v>-11.461640403172501</v>
      </c>
      <c r="K982">
        <v>26.540651889021301</v>
      </c>
      <c r="L982">
        <v>23.721877860783401</v>
      </c>
      <c r="M982">
        <v>33.383651982332097</v>
      </c>
      <c r="N982">
        <v>0.50444921011400901</v>
      </c>
      <c r="O982">
        <v>45.408950617283899</v>
      </c>
      <c r="P982">
        <v>48.965517241379303</v>
      </c>
      <c r="Q982">
        <v>-1.2040971961316999E-2</v>
      </c>
    </row>
    <row r="983" spans="1:17" hidden="1" x14ac:dyDescent="0.3">
      <c r="A983" t="s">
        <v>2120</v>
      </c>
      <c r="B983" t="s">
        <v>2121</v>
      </c>
      <c r="C983" t="str">
        <f>IFERROR(VLOOKUP(Table1[[#This Row],[Ticker]],[1]!Table1[[Symbol]:[Industry]],2,FALSE),"-")</f>
        <v>-</v>
      </c>
      <c r="D983" t="s">
        <v>249</v>
      </c>
      <c r="E983">
        <v>2806.5299845750001</v>
      </c>
      <c r="F983">
        <v>261.64999999999998</v>
      </c>
      <c r="G983">
        <v>-29.098980049620899</v>
      </c>
      <c r="H983">
        <v>1.0710939049253601</v>
      </c>
      <c r="I983">
        <v>-14.2042614005336</v>
      </c>
      <c r="J983">
        <v>0.84353168625550601</v>
      </c>
      <c r="K983">
        <v>266.22375308519401</v>
      </c>
      <c r="L983">
        <v>267.07984126763898</v>
      </c>
      <c r="M983">
        <v>57.155997758700302</v>
      </c>
      <c r="N983">
        <v>0.70299650040533301</v>
      </c>
      <c r="O983">
        <v>29.753487483279098</v>
      </c>
      <c r="P983">
        <v>24.3879248870929</v>
      </c>
      <c r="Q983">
        <v>5.4812328527834998E-2</v>
      </c>
    </row>
    <row r="984" spans="1:17" hidden="1" x14ac:dyDescent="0.3">
      <c r="A984" t="s">
        <v>2122</v>
      </c>
      <c r="B984" t="s">
        <v>2123</v>
      </c>
      <c r="C984" t="str">
        <f>IFERROR(VLOOKUP(Table1[[#This Row],[Ticker]],[1]!Table1[[Symbol]:[Industry]],2,FALSE),"-")</f>
        <v>-</v>
      </c>
      <c r="D984" t="s">
        <v>2124</v>
      </c>
      <c r="E984">
        <v>2801.7731600000002</v>
      </c>
      <c r="F984">
        <v>284.60000000000002</v>
      </c>
      <c r="G984">
        <v>146.38961969458401</v>
      </c>
      <c r="H984">
        <v>-0.72345480452039101</v>
      </c>
      <c r="I984">
        <v>67.571908741968898</v>
      </c>
      <c r="J984">
        <v>-5.2609390249966701</v>
      </c>
      <c r="K984">
        <v>261.43101169628397</v>
      </c>
      <c r="L984">
        <v>193.760710788517</v>
      </c>
      <c r="M984">
        <v>46.092761985754599</v>
      </c>
      <c r="N984">
        <v>0.14400824661521699</v>
      </c>
      <c r="O984">
        <v>15.899508081517901</v>
      </c>
      <c r="P984">
        <v>220.31513787281901</v>
      </c>
    </row>
    <row r="985" spans="1:17" hidden="1" x14ac:dyDescent="0.3">
      <c r="A985" t="s">
        <v>2125</v>
      </c>
      <c r="B985" t="s">
        <v>2126</v>
      </c>
      <c r="C985" t="str">
        <f>IFERROR(VLOOKUP(Table1[[#This Row],[Ticker]],[1]!Table1[[Symbol]:[Industry]],2,FALSE),"-")</f>
        <v>-</v>
      </c>
      <c r="D985" t="s">
        <v>1984</v>
      </c>
      <c r="E985">
        <v>2801.6</v>
      </c>
      <c r="F985">
        <v>437.75</v>
      </c>
      <c r="G985">
        <v>40.790701043783997</v>
      </c>
      <c r="H985">
        <v>5.9477321545717903</v>
      </c>
      <c r="I985">
        <v>43.182202637407002</v>
      </c>
      <c r="J985">
        <v>-5.4378190954723404</v>
      </c>
      <c r="K985">
        <v>425.10906001860599</v>
      </c>
      <c r="L985">
        <v>339.19573085035103</v>
      </c>
      <c r="M985">
        <v>39.211009499101799</v>
      </c>
      <c r="N985">
        <v>0.37004356933877097</v>
      </c>
      <c r="O985">
        <v>16.390633923472301</v>
      </c>
      <c r="P985">
        <v>92.798942964104796</v>
      </c>
      <c r="Q985">
        <v>0.18752415293906799</v>
      </c>
    </row>
    <row r="986" spans="1:17" hidden="1" x14ac:dyDescent="0.3">
      <c r="A986" t="s">
        <v>2127</v>
      </c>
      <c r="B986" t="s">
        <v>2128</v>
      </c>
      <c r="C986" t="str">
        <f>IFERROR(VLOOKUP(Table1[[#This Row],[Ticker]],[1]!Table1[[Symbol]:[Industry]],2,FALSE),"-")</f>
        <v>-</v>
      </c>
      <c r="D986" t="s">
        <v>51</v>
      </c>
      <c r="E986">
        <v>2780.6369621250001</v>
      </c>
      <c r="F986">
        <v>301.75</v>
      </c>
      <c r="G986">
        <v>-35.032398654039703</v>
      </c>
      <c r="H986">
        <v>-9.3024268022893093</v>
      </c>
      <c r="I986">
        <v>-15.477350019322101</v>
      </c>
      <c r="J986">
        <v>-9.5280965479681594</v>
      </c>
      <c r="K986">
        <v>340.39908990327098</v>
      </c>
      <c r="L986">
        <v>342.30448574825402</v>
      </c>
      <c r="M986">
        <v>13.6870193145991</v>
      </c>
      <c r="N986">
        <v>1.14091412701752</v>
      </c>
      <c r="O986">
        <v>37.5310687655343</v>
      </c>
      <c r="P986">
        <v>5.2861130495464002</v>
      </c>
      <c r="Q986">
        <v>-9.3251136362137999E-2</v>
      </c>
    </row>
    <row r="987" spans="1:17" hidden="1" x14ac:dyDescent="0.3">
      <c r="A987" t="s">
        <v>2129</v>
      </c>
      <c r="B987" t="s">
        <v>2130</v>
      </c>
      <c r="C987" t="str">
        <f>IFERROR(VLOOKUP(Table1[[#This Row],[Ticker]],[1]!Table1[[Symbol]:[Industry]],2,FALSE),"-")</f>
        <v>-</v>
      </c>
      <c r="D987" t="s">
        <v>117</v>
      </c>
      <c r="E987">
        <v>2772.365949559</v>
      </c>
      <c r="F987">
        <v>154.81</v>
      </c>
      <c r="G987">
        <v>-33.826311921315401</v>
      </c>
      <c r="H987">
        <v>-8.5119254401479107</v>
      </c>
      <c r="I987">
        <v>-17.467760909001299</v>
      </c>
      <c r="J987">
        <v>-8.3013943829233607</v>
      </c>
      <c r="K987">
        <v>177.42908603170901</v>
      </c>
      <c r="L987">
        <v>173.72030132649499</v>
      </c>
      <c r="M987">
        <v>32.496471016871098</v>
      </c>
      <c r="N987">
        <v>0.41519590028730302</v>
      </c>
      <c r="O987">
        <v>53.090885601705303</v>
      </c>
      <c r="P987">
        <v>20.803745610612498</v>
      </c>
      <c r="Q987">
        <v>8.9101271187771003E-2</v>
      </c>
    </row>
    <row r="988" spans="1:17" hidden="1" x14ac:dyDescent="0.3">
      <c r="A988" t="s">
        <v>2131</v>
      </c>
      <c r="B988" t="s">
        <v>2132</v>
      </c>
      <c r="C988" t="str">
        <f>IFERROR(VLOOKUP(Table1[[#This Row],[Ticker]],[1]!Table1[[Symbol]:[Industry]],2,FALSE),"-")</f>
        <v>-</v>
      </c>
      <c r="D988" t="s">
        <v>217</v>
      </c>
      <c r="E988">
        <v>2771.57643246</v>
      </c>
      <c r="F988">
        <v>6349.1</v>
      </c>
      <c r="G988">
        <v>117.588013546778</v>
      </c>
      <c r="H988">
        <v>7.81669587206747</v>
      </c>
      <c r="I988">
        <v>34.295624648534996</v>
      </c>
      <c r="J988">
        <v>-18.786897896498498</v>
      </c>
      <c r="K988">
        <v>6471.4385196809599</v>
      </c>
      <c r="L988">
        <v>5200.9201811334597</v>
      </c>
      <c r="M988">
        <v>35.261561370664801</v>
      </c>
      <c r="N988">
        <v>4.0899867479459298</v>
      </c>
      <c r="O988">
        <v>29.647509095777298</v>
      </c>
      <c r="P988">
        <v>149.169969781405</v>
      </c>
      <c r="Q988">
        <v>0.127183394188117</v>
      </c>
    </row>
    <row r="989" spans="1:17" hidden="1" x14ac:dyDescent="0.3">
      <c r="A989" t="s">
        <v>2133</v>
      </c>
      <c r="B989" t="s">
        <v>2134</v>
      </c>
      <c r="C989" t="str">
        <f>IFERROR(VLOOKUP(Table1[[#This Row],[Ticker]],[1]!Table1[[Symbol]:[Industry]],2,FALSE),"-")</f>
        <v>-</v>
      </c>
      <c r="D989" t="s">
        <v>197</v>
      </c>
      <c r="E989">
        <v>2769.9494576249999</v>
      </c>
      <c r="F989">
        <v>1832.95</v>
      </c>
      <c r="G989">
        <v>-47.617729124648399</v>
      </c>
      <c r="H989">
        <v>-0.29032221854260198</v>
      </c>
      <c r="I989">
        <v>-10.204239668150599</v>
      </c>
      <c r="J989">
        <v>-2.9785469984185999</v>
      </c>
      <c r="K989">
        <v>1896.7955533451</v>
      </c>
      <c r="L989">
        <v>1982.55982433706</v>
      </c>
      <c r="M989">
        <v>51.968147485815102</v>
      </c>
      <c r="N989">
        <v>0.449955942835844</v>
      </c>
      <c r="O989">
        <v>34.209880247688098</v>
      </c>
      <c r="P989">
        <v>5.2119507505094198</v>
      </c>
      <c r="Q989">
        <v>1.7802264908267001E-2</v>
      </c>
    </row>
    <row r="990" spans="1:17" hidden="1" x14ac:dyDescent="0.3">
      <c r="A990" t="s">
        <v>2135</v>
      </c>
      <c r="B990" t="s">
        <v>2136</v>
      </c>
      <c r="C990" t="str">
        <f>IFERROR(VLOOKUP(Table1[[#This Row],[Ticker]],[1]!Table1[[Symbol]:[Industry]],2,FALSE),"-")</f>
        <v>-</v>
      </c>
      <c r="D990" t="s">
        <v>197</v>
      </c>
      <c r="E990">
        <v>2758.7582549799999</v>
      </c>
      <c r="F990">
        <v>1932.2</v>
      </c>
      <c r="G990">
        <v>31.344754065247599</v>
      </c>
      <c r="H990">
        <v>-1.4046815902622001</v>
      </c>
      <c r="I990">
        <v>36.4808937069593</v>
      </c>
      <c r="J990">
        <v>-3.87385422671837</v>
      </c>
      <c r="K990">
        <v>1949.2909376544301</v>
      </c>
      <c r="L990">
        <v>1606.57019737324</v>
      </c>
      <c r="M990">
        <v>48.542397752763797</v>
      </c>
      <c r="N990">
        <v>0.41072415122186001</v>
      </c>
      <c r="O990">
        <v>27.248732015319298</v>
      </c>
      <c r="P990">
        <v>89.412802666405199</v>
      </c>
      <c r="Q990">
        <v>0.12738255289619899</v>
      </c>
    </row>
    <row r="991" spans="1:17" hidden="1" x14ac:dyDescent="0.3">
      <c r="A991" t="s">
        <v>2137</v>
      </c>
      <c r="B991" t="s">
        <v>2138</v>
      </c>
      <c r="C991" t="str">
        <f>IFERROR(VLOOKUP(Table1[[#This Row],[Ticker]],[1]!Table1[[Symbol]:[Industry]],2,FALSE),"-")</f>
        <v>-</v>
      </c>
      <c r="D991" t="s">
        <v>1319</v>
      </c>
      <c r="E991">
        <v>2753.8599674699999</v>
      </c>
      <c r="F991">
        <v>3033.3</v>
      </c>
      <c r="G991">
        <v>19.447470261019401</v>
      </c>
      <c r="H991">
        <v>-3.2984855542110099</v>
      </c>
      <c r="I991">
        <v>39.055421378053801</v>
      </c>
      <c r="J991">
        <v>-8.8792725284709704</v>
      </c>
      <c r="K991">
        <v>3225.22715356155</v>
      </c>
      <c r="L991">
        <v>2698.5720790190499</v>
      </c>
      <c r="M991">
        <v>21.680260562695</v>
      </c>
      <c r="N991">
        <v>0.533203603794279</v>
      </c>
      <c r="O991">
        <v>21.038143276299699</v>
      </c>
      <c r="P991">
        <v>50.535980148883297</v>
      </c>
      <c r="Q991">
        <v>0.18124250540565201</v>
      </c>
    </row>
    <row r="992" spans="1:17" x14ac:dyDescent="0.3">
      <c r="A992" t="s">
        <v>2139</v>
      </c>
      <c r="B992" t="s">
        <v>2140</v>
      </c>
      <c r="C992" t="str">
        <f>IFERROR(VLOOKUP(Table1[[#This Row],[Ticker]],[1]!Table1[[Symbol]:[Industry]],2,FALSE),"-")</f>
        <v>-</v>
      </c>
      <c r="D992" t="s">
        <v>136</v>
      </c>
      <c r="E992">
        <v>2752.87969398</v>
      </c>
      <c r="F992">
        <v>362.2</v>
      </c>
      <c r="G992">
        <v>-51.4796971680966</v>
      </c>
      <c r="H992">
        <v>-2.16928590310085</v>
      </c>
      <c r="I992">
        <v>-41.976094621733701</v>
      </c>
      <c r="J992">
        <v>-6.32897764503128</v>
      </c>
      <c r="K992">
        <v>396.16177313754503</v>
      </c>
      <c r="L992">
        <v>429.32101382424497</v>
      </c>
      <c r="M992">
        <v>33.1211199995575</v>
      </c>
      <c r="N992">
        <v>2.1978035581038302</v>
      </c>
      <c r="O992">
        <v>61.512976256211999</v>
      </c>
      <c r="P992">
        <v>4.9855072463768</v>
      </c>
      <c r="Q992">
        <v>-5.25515865714E-4</v>
      </c>
    </row>
    <row r="993" spans="1:17" hidden="1" x14ac:dyDescent="0.3">
      <c r="A993" t="s">
        <v>2141</v>
      </c>
      <c r="B993" t="s">
        <v>2142</v>
      </c>
      <c r="C993" t="str">
        <f>IFERROR(VLOOKUP(Table1[[#This Row],[Ticker]],[1]!Table1[[Symbol]:[Industry]],2,FALSE),"-")</f>
        <v>-</v>
      </c>
      <c r="D993" t="s">
        <v>240</v>
      </c>
      <c r="E993">
        <v>2723.4364866299902</v>
      </c>
      <c r="F993">
        <v>197.43</v>
      </c>
      <c r="G993">
        <v>126.954051948534</v>
      </c>
      <c r="H993">
        <v>-3.2277692026688198</v>
      </c>
      <c r="I993">
        <v>76.461120275273203</v>
      </c>
      <c r="J993">
        <v>-9.4400854599570607</v>
      </c>
      <c r="K993">
        <v>226.51822453409201</v>
      </c>
      <c r="L993">
        <v>177.26732961383499</v>
      </c>
      <c r="M993">
        <v>31.0873094328287</v>
      </c>
      <c r="N993">
        <v>1.0910275692173901</v>
      </c>
      <c r="O993">
        <v>56.004659879450898</v>
      </c>
      <c r="P993">
        <v>172.69337016574499</v>
      </c>
      <c r="Q993">
        <v>0.148741206916323</v>
      </c>
    </row>
    <row r="994" spans="1:17" hidden="1" x14ac:dyDescent="0.3">
      <c r="A994" t="s">
        <v>2143</v>
      </c>
      <c r="B994" t="s">
        <v>2144</v>
      </c>
      <c r="C994" t="str">
        <f>IFERROR(VLOOKUP(Table1[[#This Row],[Ticker]],[1]!Table1[[Symbol]:[Industry]],2,FALSE),"-")</f>
        <v>-</v>
      </c>
      <c r="D994" t="s">
        <v>285</v>
      </c>
      <c r="E994">
        <v>2721.624411757</v>
      </c>
      <c r="F994">
        <v>92.21</v>
      </c>
      <c r="G994">
        <v>43.100037086474302</v>
      </c>
      <c r="H994">
        <v>3.0106983584824101</v>
      </c>
      <c r="I994">
        <v>54.718504937612003</v>
      </c>
      <c r="J994">
        <v>-9.8771231638174797</v>
      </c>
      <c r="K994">
        <v>92.221918596298096</v>
      </c>
      <c r="L994">
        <v>72.075664483031105</v>
      </c>
      <c r="M994">
        <v>38.879921859181003</v>
      </c>
      <c r="N994">
        <v>0.64217116432576005</v>
      </c>
      <c r="O994">
        <v>21.895672920507501</v>
      </c>
      <c r="P994">
        <v>100.674646354733</v>
      </c>
      <c r="Q994">
        <v>6.9620848771650007E-2</v>
      </c>
    </row>
    <row r="995" spans="1:17" x14ac:dyDescent="0.3">
      <c r="A995" t="s">
        <v>2145</v>
      </c>
      <c r="B995" t="s">
        <v>2146</v>
      </c>
      <c r="C995" t="str">
        <f>IFERROR(VLOOKUP(Table1[[#This Row],[Ticker]],[1]!Table1[[Symbol]:[Industry]],2,FALSE),"-")</f>
        <v>-</v>
      </c>
      <c r="D995" t="s">
        <v>54</v>
      </c>
      <c r="E995">
        <v>2710.6650491599999</v>
      </c>
      <c r="F995">
        <v>380.15</v>
      </c>
      <c r="G995">
        <v>-86.809150469493304</v>
      </c>
      <c r="H995">
        <v>-16.409870174444901</v>
      </c>
      <c r="I995">
        <v>-64.812268262189406</v>
      </c>
      <c r="J995">
        <v>-4.8149181666041896</v>
      </c>
      <c r="K995">
        <v>557.72403891474005</v>
      </c>
      <c r="L995">
        <v>704.21736472763405</v>
      </c>
      <c r="M995">
        <v>7.2714540297262902</v>
      </c>
      <c r="N995">
        <v>1.8779137965025801</v>
      </c>
      <c r="O995">
        <v>227.02880441930799</v>
      </c>
      <c r="P995">
        <v>1.37333333333333</v>
      </c>
      <c r="Q995">
        <v>-4.2691488710444002E-2</v>
      </c>
    </row>
    <row r="996" spans="1:17" hidden="1" x14ac:dyDescent="0.3">
      <c r="A996" t="s">
        <v>2147</v>
      </c>
      <c r="B996" t="s">
        <v>2148</v>
      </c>
      <c r="C996" t="str">
        <f>IFERROR(VLOOKUP(Table1[[#This Row],[Ticker]],[1]!Table1[[Symbol]:[Industry]],2,FALSE),"-")</f>
        <v>-</v>
      </c>
      <c r="D996" t="s">
        <v>117</v>
      </c>
      <c r="E996">
        <v>2708.63285</v>
      </c>
      <c r="F996">
        <v>533.5</v>
      </c>
      <c r="G996">
        <v>-55.245904115807299</v>
      </c>
      <c r="H996">
        <v>-0.96854514335165298</v>
      </c>
      <c r="I996">
        <v>-23.477755740348499</v>
      </c>
      <c r="J996">
        <v>-5.5787613606908302</v>
      </c>
      <c r="K996">
        <v>567.12353837160003</v>
      </c>
      <c r="L996">
        <v>613.66699124627701</v>
      </c>
      <c r="M996">
        <v>36.354619933115004</v>
      </c>
      <c r="N996">
        <v>1.0207200615835901</v>
      </c>
      <c r="O996">
        <v>53.673851921274597</v>
      </c>
      <c r="P996">
        <v>6.4870259481037902</v>
      </c>
      <c r="Q996">
        <v>1.5826241830431E-2</v>
      </c>
    </row>
    <row r="997" spans="1:17" x14ac:dyDescent="0.3">
      <c r="A997" t="s">
        <v>2149</v>
      </c>
      <c r="B997" t="s">
        <v>2150</v>
      </c>
      <c r="C997" t="str">
        <f>IFERROR(VLOOKUP(Table1[[#This Row],[Ticker]],[1]!Table1[[Symbol]:[Industry]],2,FALSE),"-")</f>
        <v>-</v>
      </c>
      <c r="D997" t="s">
        <v>67</v>
      </c>
      <c r="E997">
        <v>2700.011231513</v>
      </c>
      <c r="F997">
        <v>204.17</v>
      </c>
      <c r="G997">
        <v>-3.04190337407075</v>
      </c>
      <c r="H997">
        <v>-8.6472467626966498</v>
      </c>
      <c r="I997">
        <v>-10.7364065192707</v>
      </c>
      <c r="J997">
        <v>-4.73794872824132</v>
      </c>
      <c r="K997">
        <v>226.52224997362401</v>
      </c>
      <c r="L997">
        <v>214.43412142168799</v>
      </c>
      <c r="M997">
        <v>43.0658634196229</v>
      </c>
      <c r="N997">
        <v>0.48389220707046698</v>
      </c>
      <c r="O997">
        <v>43.777244453151802</v>
      </c>
      <c r="P997">
        <v>30.251993620414598</v>
      </c>
      <c r="Q997">
        <v>9.5070926160279994E-3</v>
      </c>
    </row>
    <row r="998" spans="1:17" hidden="1" x14ac:dyDescent="0.3">
      <c r="A998" t="s">
        <v>2151</v>
      </c>
      <c r="B998" t="s">
        <v>2152</v>
      </c>
      <c r="C998" t="str">
        <f>IFERROR(VLOOKUP(Table1[[#This Row],[Ticker]],[1]!Table1[[Symbol]:[Industry]],2,FALSE),"-")</f>
        <v>-</v>
      </c>
      <c r="D998" t="s">
        <v>2153</v>
      </c>
      <c r="E998">
        <v>2679.6</v>
      </c>
      <c r="F998">
        <v>957</v>
      </c>
      <c r="G998">
        <v>76.186771102919707</v>
      </c>
      <c r="H998">
        <v>4.9618622798565299</v>
      </c>
      <c r="I998">
        <v>10.1828317541811</v>
      </c>
      <c r="J998">
        <v>-4.39432848552027</v>
      </c>
      <c r="K998">
        <v>999.88939448288397</v>
      </c>
      <c r="L998">
        <v>900.66364819763703</v>
      </c>
      <c r="M998">
        <v>37.554748221850602</v>
      </c>
      <c r="N998">
        <v>0.73980366307426904</v>
      </c>
      <c r="O998">
        <v>52.345872518286299</v>
      </c>
      <c r="P998">
        <v>113.187792381376</v>
      </c>
      <c r="Q998">
        <v>9.8488200461452999E-2</v>
      </c>
    </row>
    <row r="999" spans="1:17" hidden="1" x14ac:dyDescent="0.3">
      <c r="A999" t="s">
        <v>2154</v>
      </c>
      <c r="B999" t="s">
        <v>2155</v>
      </c>
      <c r="C999" t="str">
        <f>IFERROR(VLOOKUP(Table1[[#This Row],[Ticker]],[1]!Table1[[Symbol]:[Industry]],2,FALSE),"-")</f>
        <v>-</v>
      </c>
      <c r="D999" t="s">
        <v>799</v>
      </c>
      <c r="E999">
        <v>2678.5614765</v>
      </c>
      <c r="F999">
        <v>653.25</v>
      </c>
      <c r="G999">
        <v>-30.0576085382169</v>
      </c>
      <c r="H999">
        <v>1.27234564986932</v>
      </c>
      <c r="I999">
        <v>-5.5823101810214304</v>
      </c>
      <c r="J999">
        <v>-4.4116917380877201</v>
      </c>
      <c r="K999">
        <v>708.61997569536197</v>
      </c>
      <c r="L999">
        <v>704.24772097932203</v>
      </c>
      <c r="M999">
        <v>27.148927809356699</v>
      </c>
      <c r="N999">
        <v>0.61233951164853595</v>
      </c>
      <c r="O999">
        <v>33.578262533486402</v>
      </c>
      <c r="P999">
        <v>16.402352102637099</v>
      </c>
      <c r="Q999">
        <v>-5.7519700950478002E-2</v>
      </c>
    </row>
    <row r="1000" spans="1:17" hidden="1" x14ac:dyDescent="0.3">
      <c r="A1000" t="s">
        <v>2156</v>
      </c>
      <c r="B1000" t="s">
        <v>2157</v>
      </c>
      <c r="C1000" t="str">
        <f>IFERROR(VLOOKUP(Table1[[#This Row],[Ticker]],[1]!Table1[[Symbol]:[Industry]],2,FALSE),"-")</f>
        <v>-</v>
      </c>
      <c r="D1000" t="s">
        <v>111</v>
      </c>
      <c r="E1000">
        <v>2663.2744396200001</v>
      </c>
      <c r="F1000">
        <v>467.1</v>
      </c>
      <c r="G1000">
        <v>-30.064825693201499</v>
      </c>
      <c r="H1000">
        <v>2.2945103061723202</v>
      </c>
      <c r="I1000">
        <v>-9.6642728238984894</v>
      </c>
      <c r="J1000">
        <v>-8.4756000436052492</v>
      </c>
      <c r="K1000">
        <v>496.24373672219701</v>
      </c>
      <c r="M1000">
        <v>40.402935988652501</v>
      </c>
      <c r="N1000">
        <v>0.80082042637503503</v>
      </c>
      <c r="O1000">
        <v>34.339541853992699</v>
      </c>
      <c r="P1000">
        <v>6.3524590163934498</v>
      </c>
    </row>
    <row r="1001" spans="1:17" hidden="1" x14ac:dyDescent="0.3">
      <c r="A1001" t="s">
        <v>2158</v>
      </c>
      <c r="B1001" t="s">
        <v>2159</v>
      </c>
      <c r="C1001" t="str">
        <f>IFERROR(VLOOKUP(Table1[[#This Row],[Ticker]],[1]!Table1[[Symbol]:[Industry]],2,FALSE),"-")</f>
        <v>-</v>
      </c>
      <c r="D1001" t="s">
        <v>240</v>
      </c>
      <c r="E1001">
        <v>2660.6114631999999</v>
      </c>
      <c r="F1001">
        <v>1704.8</v>
      </c>
      <c r="G1001">
        <v>41.330434781506099</v>
      </c>
      <c r="H1001">
        <v>1.3194677772646799</v>
      </c>
      <c r="I1001">
        <v>25.2647946433129</v>
      </c>
      <c r="J1001">
        <v>3.2930579398529898</v>
      </c>
      <c r="K1001">
        <v>1708.1500040199601</v>
      </c>
      <c r="L1001">
        <v>1606.2204982705</v>
      </c>
      <c r="M1001">
        <v>63.599546756233799</v>
      </c>
      <c r="N1001">
        <v>0.76616084273052099</v>
      </c>
      <c r="O1001">
        <v>47.817925856405402</v>
      </c>
      <c r="P1001">
        <v>84.093731439986996</v>
      </c>
      <c r="Q1001">
        <v>0.29551901376936901</v>
      </c>
    </row>
    <row r="1002" spans="1:17" hidden="1" x14ac:dyDescent="0.3">
      <c r="A1002" t="s">
        <v>2160</v>
      </c>
      <c r="B1002" t="s">
        <v>2161</v>
      </c>
      <c r="C1002" t="str">
        <f>IFERROR(VLOOKUP(Table1[[#This Row],[Ticker]],[1]!Table1[[Symbol]:[Industry]],2,FALSE),"-")</f>
        <v>-</v>
      </c>
      <c r="D1002" t="s">
        <v>75</v>
      </c>
      <c r="E1002">
        <v>2660.2881366000001</v>
      </c>
      <c r="F1002">
        <v>206.35</v>
      </c>
      <c r="G1002">
        <v>27.5178261142301</v>
      </c>
      <c r="H1002">
        <v>-11.7453176079001</v>
      </c>
      <c r="I1002">
        <v>5.9841283866686901</v>
      </c>
      <c r="J1002">
        <v>-8.2858270341488396</v>
      </c>
      <c r="K1002">
        <v>231.65184490028</v>
      </c>
      <c r="L1002">
        <v>209.92030846676701</v>
      </c>
      <c r="M1002">
        <v>27.739318350475799</v>
      </c>
      <c r="N1002">
        <v>0.62985424478815399</v>
      </c>
      <c r="O1002">
        <v>36.559244002907597</v>
      </c>
      <c r="P1002">
        <v>60.833982852688997</v>
      </c>
      <c r="Q1002">
        <v>4.6984722178715001E-2</v>
      </c>
    </row>
    <row r="1003" spans="1:17" hidden="1" x14ac:dyDescent="0.3">
      <c r="A1003" t="s">
        <v>2162</v>
      </c>
      <c r="B1003" t="s">
        <v>2163</v>
      </c>
      <c r="C1003" t="str">
        <f>IFERROR(VLOOKUP(Table1[[#This Row],[Ticker]],[1]!Table1[[Symbol]:[Industry]],2,FALSE),"-")</f>
        <v>-</v>
      </c>
      <c r="D1003" t="s">
        <v>1667</v>
      </c>
      <c r="E1003">
        <v>2644.090741</v>
      </c>
      <c r="F1003">
        <v>68.27</v>
      </c>
      <c r="G1003">
        <v>-0.65487397375044698</v>
      </c>
      <c r="H1003">
        <v>10.0514376615359</v>
      </c>
      <c r="I1003">
        <v>-0.43940535200282299</v>
      </c>
      <c r="J1003">
        <v>0.183958541542981</v>
      </c>
      <c r="K1003">
        <v>65.0973162881577</v>
      </c>
      <c r="L1003">
        <v>61.296115868147801</v>
      </c>
      <c r="M1003">
        <v>53.860821394049402</v>
      </c>
      <c r="N1003">
        <v>1.0925766617420101</v>
      </c>
      <c r="O1003">
        <v>3.7058737366339498</v>
      </c>
      <c r="P1003">
        <v>30.360893641397698</v>
      </c>
      <c r="Q1003">
        <v>-2.7484158448541001E-2</v>
      </c>
    </row>
    <row r="1004" spans="1:17" hidden="1" x14ac:dyDescent="0.3">
      <c r="A1004" t="s">
        <v>2164</v>
      </c>
      <c r="B1004" t="s">
        <v>2165</v>
      </c>
      <c r="C1004" t="str">
        <f>IFERROR(VLOOKUP(Table1[[#This Row],[Ticker]],[1]!Table1[[Symbol]:[Industry]],2,FALSE),"-")</f>
        <v>-</v>
      </c>
      <c r="D1004" t="s">
        <v>1577</v>
      </c>
      <c r="E1004">
        <v>2636.375</v>
      </c>
      <c r="F1004">
        <v>163.75</v>
      </c>
      <c r="G1004">
        <v>124.247165998331</v>
      </c>
      <c r="H1004">
        <v>-8.5181228767882402</v>
      </c>
      <c r="I1004">
        <v>113.23088536746801</v>
      </c>
      <c r="J1004">
        <v>1.43925088996751</v>
      </c>
      <c r="K1004">
        <v>156.62458305803801</v>
      </c>
      <c r="L1004">
        <v>111.81791958533501</v>
      </c>
      <c r="M1004">
        <v>42.689677503495098</v>
      </c>
      <c r="N1004">
        <v>5.5308509943745497E-2</v>
      </c>
      <c r="O1004">
        <v>26.870229007633501</v>
      </c>
      <c r="P1004">
        <v>214.843299365506</v>
      </c>
      <c r="Q1004">
        <v>0.18940980012616401</v>
      </c>
    </row>
    <row r="1005" spans="1:17" x14ac:dyDescent="0.3">
      <c r="A1005" t="s">
        <v>2166</v>
      </c>
      <c r="B1005" t="s">
        <v>2167</v>
      </c>
      <c r="C1005" t="str">
        <f>IFERROR(VLOOKUP(Table1[[#This Row],[Ticker]],[1]!Table1[[Symbol]:[Industry]],2,FALSE),"-")</f>
        <v>-</v>
      </c>
      <c r="D1005" t="s">
        <v>444</v>
      </c>
      <c r="E1005">
        <v>2634.6714709900002</v>
      </c>
      <c r="F1005">
        <v>79.3</v>
      </c>
      <c r="G1005">
        <v>-26.721571875740501</v>
      </c>
      <c r="H1005">
        <v>-4.7891627486659996</v>
      </c>
      <c r="I1005">
        <v>-20.2345152490951</v>
      </c>
      <c r="J1005">
        <v>-2.6460485638537898</v>
      </c>
      <c r="K1005">
        <v>83.810255758421107</v>
      </c>
      <c r="L1005">
        <v>85.529850818539103</v>
      </c>
      <c r="M1005">
        <v>44.449996575014403</v>
      </c>
      <c r="N1005">
        <v>0.45743149088273799</v>
      </c>
      <c r="O1005">
        <v>51.324085750315199</v>
      </c>
      <c r="P1005">
        <v>26.7785771382893</v>
      </c>
      <c r="Q1005">
        <v>-2.4433330901703999E-2</v>
      </c>
    </row>
    <row r="1006" spans="1:17" hidden="1" x14ac:dyDescent="0.3">
      <c r="A1006" t="s">
        <v>2168</v>
      </c>
      <c r="B1006" t="s">
        <v>2169</v>
      </c>
      <c r="C1006" t="str">
        <f>IFERROR(VLOOKUP(Table1[[#This Row],[Ticker]],[1]!Table1[[Symbol]:[Industry]],2,FALSE),"-")</f>
        <v>-</v>
      </c>
      <c r="D1006" t="s">
        <v>128</v>
      </c>
      <c r="E1006">
        <v>2626.5408994499999</v>
      </c>
      <c r="F1006">
        <v>3654.15</v>
      </c>
      <c r="G1006">
        <v>17.8090819863408</v>
      </c>
      <c r="H1006">
        <v>-0.56640386594347303</v>
      </c>
      <c r="I1006">
        <v>-23.798624197664601</v>
      </c>
      <c r="J1006">
        <v>-5.4299906021536</v>
      </c>
      <c r="K1006">
        <v>4003.3884376859601</v>
      </c>
      <c r="L1006">
        <v>3879.3396230743301</v>
      </c>
      <c r="M1006">
        <v>31.8589707404536</v>
      </c>
      <c r="N1006">
        <v>0.38070646980607997</v>
      </c>
      <c r="O1006">
        <v>40.744085491838</v>
      </c>
      <c r="P1006">
        <v>71.298987436714796</v>
      </c>
      <c r="Q1006">
        <v>0.13559757519511001</v>
      </c>
    </row>
    <row r="1007" spans="1:17" hidden="1" x14ac:dyDescent="0.3">
      <c r="A1007" t="s">
        <v>2170</v>
      </c>
      <c r="B1007" t="s">
        <v>2171</v>
      </c>
      <c r="C1007" t="str">
        <f>IFERROR(VLOOKUP(Table1[[#This Row],[Ticker]],[1]!Table1[[Symbol]:[Industry]],2,FALSE),"-")</f>
        <v>-</v>
      </c>
      <c r="D1007" t="s">
        <v>264</v>
      </c>
      <c r="E1007">
        <v>2617.5762710250001</v>
      </c>
      <c r="F1007">
        <v>18000.05</v>
      </c>
      <c r="G1007">
        <v>11.378828129573201</v>
      </c>
      <c r="H1007">
        <v>3.6440094712573599</v>
      </c>
      <c r="I1007">
        <v>21.911361511482198</v>
      </c>
      <c r="J1007">
        <v>-3.0090179125460299</v>
      </c>
      <c r="K1007">
        <v>17967.1807469458</v>
      </c>
      <c r="L1007">
        <v>16344.638884710601</v>
      </c>
      <c r="M1007">
        <v>51.616369728076201</v>
      </c>
      <c r="N1007">
        <v>0.52747678384174201</v>
      </c>
      <c r="O1007">
        <v>16.110788581142799</v>
      </c>
      <c r="P1007">
        <v>42.857539682539603</v>
      </c>
      <c r="Q1007">
        <v>0.14443267450994299</v>
      </c>
    </row>
    <row r="1008" spans="1:17" hidden="1" x14ac:dyDescent="0.3">
      <c r="A1008" t="s">
        <v>2172</v>
      </c>
      <c r="B1008" t="s">
        <v>2173</v>
      </c>
      <c r="C1008" t="str">
        <f>IFERROR(VLOOKUP(Table1[[#This Row],[Ticker]],[1]!Table1[[Symbol]:[Industry]],2,FALSE),"-")</f>
        <v>-</v>
      </c>
      <c r="D1008" t="s">
        <v>271</v>
      </c>
      <c r="E1008">
        <v>2615.0586905099999</v>
      </c>
      <c r="F1008">
        <v>1731.1</v>
      </c>
      <c r="G1008">
        <v>21.665787321674301</v>
      </c>
      <c r="H1008">
        <v>23.119626200029899</v>
      </c>
      <c r="I1008">
        <v>1.83030584926777</v>
      </c>
      <c r="J1008">
        <v>9.7444279783692102E-3</v>
      </c>
      <c r="K1008">
        <v>1608.1807238444501</v>
      </c>
      <c r="L1008">
        <v>1527.0611278260101</v>
      </c>
      <c r="M1008">
        <v>59.690178992520998</v>
      </c>
      <c r="N1008">
        <v>1.56141611779983</v>
      </c>
      <c r="O1008">
        <v>12.945525966148701</v>
      </c>
      <c r="P1008">
        <v>52.937538651824298</v>
      </c>
      <c r="Q1008">
        <v>2.531531965037E-2</v>
      </c>
    </row>
    <row r="1009" spans="1:17" hidden="1" x14ac:dyDescent="0.3">
      <c r="A1009" t="s">
        <v>2174</v>
      </c>
      <c r="B1009" t="s">
        <v>2175</v>
      </c>
      <c r="C1009" t="str">
        <f>IFERROR(VLOOKUP(Table1[[#This Row],[Ticker]],[1]!Table1[[Symbol]:[Industry]],2,FALSE),"-")</f>
        <v>-</v>
      </c>
      <c r="D1009" t="s">
        <v>51</v>
      </c>
      <c r="E1009">
        <v>2607.9654331249999</v>
      </c>
      <c r="F1009">
        <v>1056.25</v>
      </c>
      <c r="G1009">
        <v>28.726608238190799</v>
      </c>
      <c r="H1009">
        <v>-4.0091891704939604</v>
      </c>
      <c r="I1009">
        <v>-7.6966038794984497</v>
      </c>
      <c r="J1009">
        <v>-3.5035933806078399</v>
      </c>
      <c r="K1009">
        <v>1083.85855576989</v>
      </c>
      <c r="L1009">
        <v>1027.1500957317201</v>
      </c>
      <c r="M1009">
        <v>44.753351906966103</v>
      </c>
      <c r="N1009">
        <v>0.84331713083184501</v>
      </c>
      <c r="O1009">
        <v>18.1538461538461</v>
      </c>
      <c r="P1009">
        <v>68.932427029188304</v>
      </c>
      <c r="Q1009">
        <v>2.0782096868167E-2</v>
      </c>
    </row>
    <row r="1010" spans="1:17" hidden="1" x14ac:dyDescent="0.3">
      <c r="A1010" t="s">
        <v>2176</v>
      </c>
      <c r="B1010" t="s">
        <v>2177</v>
      </c>
      <c r="C1010" t="str">
        <f>IFERROR(VLOOKUP(Table1[[#This Row],[Ticker]],[1]!Table1[[Symbol]:[Industry]],2,FALSE),"-")</f>
        <v>-</v>
      </c>
      <c r="D1010" t="s">
        <v>1623</v>
      </c>
      <c r="E1010">
        <v>2606.7572270549999</v>
      </c>
      <c r="F1010">
        <v>349.35</v>
      </c>
      <c r="G1010">
        <v>-41.1159512856186</v>
      </c>
      <c r="H1010">
        <v>3.0314645525838002</v>
      </c>
      <c r="I1010">
        <v>-20.715398416315502</v>
      </c>
      <c r="J1010">
        <v>-3.4047625230134302</v>
      </c>
      <c r="M1010">
        <v>50.793251992102</v>
      </c>
      <c r="O1010">
        <v>23.414913410619601</v>
      </c>
      <c r="P1010">
        <v>10.170293282876001</v>
      </c>
    </row>
    <row r="1011" spans="1:17" hidden="1" x14ac:dyDescent="0.3">
      <c r="A1011" t="s">
        <v>2178</v>
      </c>
      <c r="B1011" t="s">
        <v>2179</v>
      </c>
      <c r="C1011" t="str">
        <f>IFERROR(VLOOKUP(Table1[[#This Row],[Ticker]],[1]!Table1[[Symbol]:[Industry]],2,FALSE),"-")</f>
        <v>-</v>
      </c>
      <c r="D1011" t="s">
        <v>1028</v>
      </c>
      <c r="E1011">
        <v>2588.2093428749999</v>
      </c>
      <c r="F1011">
        <v>392.75</v>
      </c>
      <c r="G1011">
        <v>-6.2917094504708997</v>
      </c>
      <c r="H1011">
        <v>2.4236387536910899</v>
      </c>
      <c r="I1011">
        <v>4.6929032199697804</v>
      </c>
      <c r="J1011">
        <v>-2.8334345132192902</v>
      </c>
      <c r="K1011">
        <v>386.88030343647603</v>
      </c>
      <c r="M1011">
        <v>59.519533932004499</v>
      </c>
      <c r="N1011">
        <v>0.83351940080961096</v>
      </c>
      <c r="O1011">
        <v>20.916613621896801</v>
      </c>
      <c r="P1011">
        <v>39.174344436569797</v>
      </c>
    </row>
    <row r="1012" spans="1:17" hidden="1" x14ac:dyDescent="0.3">
      <c r="A1012" t="s">
        <v>2180</v>
      </c>
      <c r="B1012" t="s">
        <v>2181</v>
      </c>
      <c r="C1012" t="str">
        <f>IFERROR(VLOOKUP(Table1[[#This Row],[Ticker]],[1]!Table1[[Symbol]:[Industry]],2,FALSE),"-")</f>
        <v>-</v>
      </c>
      <c r="D1012" t="s">
        <v>197</v>
      </c>
      <c r="E1012">
        <v>2585.4194428649998</v>
      </c>
      <c r="F1012">
        <v>272.19</v>
      </c>
      <c r="G1012">
        <v>-22.8101367115841</v>
      </c>
      <c r="H1012">
        <v>24.906270138861501</v>
      </c>
      <c r="I1012">
        <v>20.794438861790901</v>
      </c>
      <c r="J1012">
        <v>-10.5138507751016</v>
      </c>
      <c r="K1012">
        <v>251.99113080494399</v>
      </c>
      <c r="L1012">
        <v>224.84424315158</v>
      </c>
      <c r="M1012">
        <v>47.737097132152599</v>
      </c>
      <c r="N1012">
        <v>2.6179746511025801</v>
      </c>
      <c r="O1012">
        <v>21.863404239685501</v>
      </c>
      <c r="P1012">
        <v>57.654213727193699</v>
      </c>
      <c r="Q1012">
        <v>9.4849502116553006E-2</v>
      </c>
    </row>
    <row r="1013" spans="1:17" hidden="1" x14ac:dyDescent="0.3">
      <c r="A1013" t="s">
        <v>2182</v>
      </c>
      <c r="B1013" t="s">
        <v>2183</v>
      </c>
      <c r="C1013" t="str">
        <f>IFERROR(VLOOKUP(Table1[[#This Row],[Ticker]],[1]!Table1[[Symbol]:[Industry]],2,FALSE),"-")</f>
        <v>-</v>
      </c>
      <c r="D1013" t="s">
        <v>1314</v>
      </c>
      <c r="E1013">
        <v>2580.8388</v>
      </c>
      <c r="F1013">
        <v>1000</v>
      </c>
      <c r="G1013">
        <v>-28.4524512756185</v>
      </c>
      <c r="H1013">
        <v>6.5389872798565296</v>
      </c>
      <c r="I1013">
        <v>-8.0528984163155499</v>
      </c>
      <c r="J1013">
        <v>2.0453001581393598E-2</v>
      </c>
      <c r="K1013">
        <v>999.99526672081095</v>
      </c>
      <c r="L1013">
        <v>999.99614117336205</v>
      </c>
      <c r="M1013">
        <v>55.379180563809697</v>
      </c>
      <c r="N1013">
        <v>0.79141869296216405</v>
      </c>
      <c r="O1013">
        <v>3</v>
      </c>
      <c r="P1013">
        <v>3.0927835051546202</v>
      </c>
      <c r="Q1013">
        <v>-0.101916752053546</v>
      </c>
    </row>
    <row r="1014" spans="1:17" hidden="1" x14ac:dyDescent="0.3">
      <c r="A1014" t="s">
        <v>2184</v>
      </c>
      <c r="B1014" t="s">
        <v>2185</v>
      </c>
      <c r="C1014" t="str">
        <f>IFERROR(VLOOKUP(Table1[[#This Row],[Ticker]],[1]!Table1[[Symbol]:[Industry]],2,FALSE),"-")</f>
        <v>-</v>
      </c>
      <c r="D1014" t="s">
        <v>2186</v>
      </c>
      <c r="E1014">
        <v>2573.9616839999999</v>
      </c>
      <c r="F1014">
        <v>1041.55</v>
      </c>
      <c r="G1014">
        <v>1233.8129911658</v>
      </c>
      <c r="H1014">
        <v>-1.6842860360271901</v>
      </c>
      <c r="I1014">
        <v>163.64398432791199</v>
      </c>
      <c r="J1014">
        <v>3.0208345723915202</v>
      </c>
      <c r="K1014">
        <v>901.38104640005099</v>
      </c>
      <c r="L1014">
        <v>646.10988500461599</v>
      </c>
      <c r="M1014">
        <v>59.089245612690299</v>
      </c>
      <c r="N1014">
        <v>0.45624363183516298</v>
      </c>
      <c r="O1014">
        <v>9.7642936008833097</v>
      </c>
      <c r="P1014">
        <v>1262.2664424514201</v>
      </c>
    </row>
    <row r="1015" spans="1:17" hidden="1" x14ac:dyDescent="0.3">
      <c r="A1015" t="s">
        <v>2187</v>
      </c>
      <c r="B1015" t="s">
        <v>2188</v>
      </c>
      <c r="C1015" t="str">
        <f>IFERROR(VLOOKUP(Table1[[#This Row],[Ticker]],[1]!Table1[[Symbol]:[Industry]],2,FALSE),"-")</f>
        <v>-</v>
      </c>
      <c r="D1015" t="s">
        <v>2189</v>
      </c>
      <c r="E1015">
        <v>2571.3626002750002</v>
      </c>
      <c r="F1015">
        <v>1545.25</v>
      </c>
      <c r="G1015">
        <v>0.78047026661016194</v>
      </c>
      <c r="H1015">
        <v>16.676758899745401</v>
      </c>
      <c r="I1015">
        <v>21.1810231359132</v>
      </c>
      <c r="J1015">
        <v>-2.09933707185492</v>
      </c>
      <c r="M1015">
        <v>50.084428066647398</v>
      </c>
      <c r="O1015">
        <v>11.955994175699701</v>
      </c>
      <c r="P1015">
        <v>39.192901860108897</v>
      </c>
    </row>
    <row r="1016" spans="1:17" hidden="1" x14ac:dyDescent="0.3">
      <c r="A1016" t="s">
        <v>2190</v>
      </c>
      <c r="B1016" t="s">
        <v>2191</v>
      </c>
      <c r="C1016" t="str">
        <f>IFERROR(VLOOKUP(Table1[[#This Row],[Ticker]],[1]!Table1[[Symbol]:[Industry]],2,FALSE),"-")</f>
        <v>-</v>
      </c>
      <c r="D1016" t="s">
        <v>51</v>
      </c>
      <c r="E1016">
        <v>2570.871049713</v>
      </c>
      <c r="F1016">
        <v>117.89</v>
      </c>
      <c r="G1016">
        <v>27.692244078619701</v>
      </c>
      <c r="H1016">
        <v>-8.54346195519215</v>
      </c>
      <c r="I1016">
        <v>-2.17952616665232</v>
      </c>
      <c r="J1016">
        <v>-1.2639148238025999</v>
      </c>
      <c r="K1016">
        <v>135.12053708528899</v>
      </c>
      <c r="L1016">
        <v>119.274594557035</v>
      </c>
      <c r="M1016">
        <v>36.535943981325303</v>
      </c>
      <c r="N1016">
        <v>0.63151383914579295</v>
      </c>
      <c r="O1016">
        <v>43.608448553736501</v>
      </c>
      <c r="P1016">
        <v>88.473221422861698</v>
      </c>
      <c r="Q1016">
        <v>2.0003508381506E-2</v>
      </c>
    </row>
    <row r="1017" spans="1:17" hidden="1" x14ac:dyDescent="0.3">
      <c r="A1017" t="s">
        <v>2192</v>
      </c>
      <c r="B1017" t="s">
        <v>2193</v>
      </c>
      <c r="C1017" t="str">
        <f>IFERROR(VLOOKUP(Table1[[#This Row],[Ticker]],[1]!Table1[[Symbol]:[Industry]],2,FALSE),"-")</f>
        <v>-</v>
      </c>
      <c r="D1017" t="s">
        <v>297</v>
      </c>
      <c r="E1017">
        <v>2559.52821696</v>
      </c>
      <c r="F1017">
        <v>774.4</v>
      </c>
      <c r="G1017">
        <v>28.5619582845354</v>
      </c>
      <c r="H1017">
        <v>-1.40401676804361</v>
      </c>
      <c r="I1017">
        <v>61.0300710159988</v>
      </c>
      <c r="J1017">
        <v>-4.3974367304832702</v>
      </c>
      <c r="K1017">
        <v>832.51756011242799</v>
      </c>
      <c r="L1017">
        <v>659.87705730775701</v>
      </c>
      <c r="M1017">
        <v>22.491152272049199</v>
      </c>
      <c r="N1017">
        <v>0.72933321379396199</v>
      </c>
      <c r="O1017">
        <v>24.935433884297499</v>
      </c>
      <c r="P1017">
        <v>89.108669108669105</v>
      </c>
      <c r="Q1017">
        <v>-4.8720338858227998E-2</v>
      </c>
    </row>
    <row r="1018" spans="1:17" hidden="1" x14ac:dyDescent="0.3">
      <c r="A1018" t="s">
        <v>2194</v>
      </c>
      <c r="B1018" t="s">
        <v>2195</v>
      </c>
      <c r="C1018" t="str">
        <f>IFERROR(VLOOKUP(Table1[[#This Row],[Ticker]],[1]!Table1[[Symbol]:[Industry]],2,FALSE),"-")</f>
        <v>-</v>
      </c>
      <c r="D1018" t="s">
        <v>72</v>
      </c>
      <c r="E1018">
        <v>2552.8481999999999</v>
      </c>
      <c r="F1018">
        <v>952.2</v>
      </c>
      <c r="G1018">
        <v>272.38847672953602</v>
      </c>
      <c r="H1018">
        <v>-3.8844734840804498</v>
      </c>
      <c r="I1018">
        <v>-46.922349191521697</v>
      </c>
      <c r="J1018">
        <v>-5.6405763787085199</v>
      </c>
      <c r="K1018">
        <v>1049.2332181921699</v>
      </c>
      <c r="L1018">
        <v>963.07681807242</v>
      </c>
      <c r="M1018">
        <v>17.7399390855159</v>
      </c>
      <c r="N1018">
        <v>0.34850999991123</v>
      </c>
      <c r="O1018">
        <v>66.7716866204578</v>
      </c>
      <c r="P1018">
        <v>300.841928015154</v>
      </c>
      <c r="Q1018">
        <v>0.20556914559584599</v>
      </c>
    </row>
    <row r="1019" spans="1:17" x14ac:dyDescent="0.3">
      <c r="A1019" t="s">
        <v>2196</v>
      </c>
      <c r="B1019" t="s">
        <v>2197</v>
      </c>
      <c r="C1019" t="str">
        <f>IFERROR(VLOOKUP(Table1[[#This Row],[Ticker]],[1]!Table1[[Symbol]:[Industry]],2,FALSE),"-")</f>
        <v>-</v>
      </c>
      <c r="D1019" t="s">
        <v>586</v>
      </c>
      <c r="E1019">
        <v>2545.4706799249998</v>
      </c>
      <c r="F1019">
        <v>172.75</v>
      </c>
      <c r="G1019">
        <v>-55.899902356597202</v>
      </c>
      <c r="H1019">
        <v>3.6521050601509799</v>
      </c>
      <c r="I1019">
        <v>-21.699486769227299</v>
      </c>
      <c r="J1019">
        <v>3.5217547517322698</v>
      </c>
      <c r="K1019">
        <v>172.170829631701</v>
      </c>
      <c r="L1019">
        <v>198.261090566538</v>
      </c>
      <c r="M1019">
        <v>57.1229063137623</v>
      </c>
      <c r="N1019">
        <v>0.46890124744299</v>
      </c>
      <c r="O1019">
        <v>80.607814761215593</v>
      </c>
      <c r="P1019">
        <v>20.0319622012229</v>
      </c>
    </row>
    <row r="1020" spans="1:17" hidden="1" x14ac:dyDescent="0.3">
      <c r="A1020" t="s">
        <v>2198</v>
      </c>
      <c r="B1020" t="s">
        <v>2199</v>
      </c>
      <c r="C1020" t="str">
        <f>IFERROR(VLOOKUP(Table1[[#This Row],[Ticker]],[1]!Table1[[Symbol]:[Industry]],2,FALSE),"-")</f>
        <v>-</v>
      </c>
      <c r="D1020" t="s">
        <v>586</v>
      </c>
      <c r="E1020">
        <v>2540.673522</v>
      </c>
      <c r="F1020">
        <v>584.70000000000005</v>
      </c>
      <c r="G1020">
        <v>-17.578320916793299</v>
      </c>
      <c r="H1020">
        <v>2.8806393091313098</v>
      </c>
      <c r="I1020">
        <v>1.72930210940731</v>
      </c>
      <c r="J1020">
        <v>-3.89361003756922</v>
      </c>
      <c r="K1020">
        <v>607.04511834056302</v>
      </c>
      <c r="L1020">
        <v>581.74002907274598</v>
      </c>
      <c r="M1020">
        <v>41.436466720858903</v>
      </c>
      <c r="N1020">
        <v>0.48899269151721497</v>
      </c>
      <c r="O1020">
        <v>19.719514280827699</v>
      </c>
      <c r="P1020">
        <v>28.5054945054945</v>
      </c>
      <c r="Q1020">
        <v>2.4804798381747001E-2</v>
      </c>
    </row>
    <row r="1021" spans="1:17" hidden="1" x14ac:dyDescent="0.3">
      <c r="A1021" t="s">
        <v>2200</v>
      </c>
      <c r="B1021" t="s">
        <v>2201</v>
      </c>
      <c r="C1021" t="str">
        <f>IFERROR(VLOOKUP(Table1[[#This Row],[Ticker]],[1]!Table1[[Symbol]:[Industry]],2,FALSE),"-")</f>
        <v>-</v>
      </c>
      <c r="D1021" t="s">
        <v>2202</v>
      </c>
      <c r="E1021">
        <v>2539.6066217600001</v>
      </c>
      <c r="F1021">
        <v>510.2</v>
      </c>
      <c r="G1021">
        <v>85.287646326446705</v>
      </c>
      <c r="H1021">
        <v>22.470910107703201</v>
      </c>
      <c r="I1021">
        <v>22.952365417295901</v>
      </c>
      <c r="J1021">
        <v>7.4314530015813798</v>
      </c>
      <c r="K1021">
        <v>488.268847055148</v>
      </c>
      <c r="L1021">
        <v>443.11665993158903</v>
      </c>
      <c r="M1021">
        <v>60.267440007523099</v>
      </c>
      <c r="N1021">
        <v>2.2977172899613199</v>
      </c>
      <c r="O1021">
        <v>21.128969031752199</v>
      </c>
      <c r="P1021">
        <v>128.53303471444499</v>
      </c>
    </row>
    <row r="1022" spans="1:17" hidden="1" x14ac:dyDescent="0.3">
      <c r="A1022" t="s">
        <v>2203</v>
      </c>
      <c r="B1022" t="s">
        <v>2204</v>
      </c>
      <c r="C1022" t="str">
        <f>IFERROR(VLOOKUP(Table1[[#This Row],[Ticker]],[1]!Table1[[Symbol]:[Industry]],2,FALSE),"-")</f>
        <v>-</v>
      </c>
      <c r="D1022" t="s">
        <v>136</v>
      </c>
      <c r="E1022">
        <v>2520.1979371580001</v>
      </c>
      <c r="F1022">
        <v>135.74</v>
      </c>
      <c r="G1022">
        <v>-46.613345172028801</v>
      </c>
      <c r="H1022">
        <v>-5.1090489976436402</v>
      </c>
      <c r="I1022">
        <v>-26.212792302725699</v>
      </c>
      <c r="J1022">
        <v>-7.6739839771968397</v>
      </c>
      <c r="M1022">
        <v>30.113219199332899</v>
      </c>
      <c r="O1022">
        <v>39.973478709297098</v>
      </c>
      <c r="P1022">
        <v>3.61832061068703</v>
      </c>
    </row>
    <row r="1023" spans="1:17" hidden="1" x14ac:dyDescent="0.3">
      <c r="A1023" t="s">
        <v>2205</v>
      </c>
      <c r="B1023" t="s">
        <v>2206</v>
      </c>
      <c r="C1023" t="str">
        <f>IFERROR(VLOOKUP(Table1[[#This Row],[Ticker]],[1]!Table1[[Symbol]:[Industry]],2,FALSE),"-")</f>
        <v>-</v>
      </c>
      <c r="D1023" t="s">
        <v>397</v>
      </c>
      <c r="E1023">
        <v>2518.6243610299998</v>
      </c>
      <c r="F1023">
        <v>1940.35</v>
      </c>
      <c r="G1023">
        <v>362.83658542788902</v>
      </c>
      <c r="H1023">
        <v>14.166063540619099</v>
      </c>
      <c r="I1023">
        <v>146.252475109241</v>
      </c>
      <c r="J1023">
        <v>5.9740632886166498</v>
      </c>
      <c r="K1023">
        <v>1667.7648793292001</v>
      </c>
      <c r="L1023">
        <v>1201.15852191819</v>
      </c>
      <c r="M1023">
        <v>78.5825275728658</v>
      </c>
      <c r="N1023">
        <v>3.78582280791343</v>
      </c>
      <c r="O1023">
        <v>4.15646661684747</v>
      </c>
      <c r="P1023">
        <v>403.98701298701201</v>
      </c>
      <c r="Q1023">
        <v>0.13407401614203601</v>
      </c>
    </row>
    <row r="1024" spans="1:17" x14ac:dyDescent="0.3">
      <c r="A1024" t="s">
        <v>2207</v>
      </c>
      <c r="B1024" t="s">
        <v>2208</v>
      </c>
      <c r="C1024" t="str">
        <f>IFERROR(VLOOKUP(Table1[[#This Row],[Ticker]],[1]!Table1[[Symbol]:[Industry]],2,FALSE),"-")</f>
        <v>-</v>
      </c>
      <c r="D1024" t="s">
        <v>1251</v>
      </c>
      <c r="E1024">
        <v>2517.3371139149999</v>
      </c>
      <c r="F1024">
        <v>300.95</v>
      </c>
      <c r="G1024">
        <v>-66.223317200673407</v>
      </c>
      <c r="H1024">
        <v>3.7229119984133301</v>
      </c>
      <c r="I1024">
        <v>-22.0825237284316</v>
      </c>
      <c r="J1024">
        <v>-8.2269749965125101</v>
      </c>
      <c r="K1024">
        <v>325.50588270914102</v>
      </c>
      <c r="L1024">
        <v>375.392594033264</v>
      </c>
      <c r="M1024">
        <v>47.334535124950001</v>
      </c>
      <c r="N1024">
        <v>1.3923792389576499</v>
      </c>
      <c r="O1024">
        <v>75.786645492435895</v>
      </c>
      <c r="P1024">
        <v>12.2157336924042</v>
      </c>
      <c r="Q1024">
        <v>-5.1689731796853003E-2</v>
      </c>
    </row>
    <row r="1025" spans="1:17" hidden="1" x14ac:dyDescent="0.3">
      <c r="A1025" t="s">
        <v>2209</v>
      </c>
      <c r="B1025" t="s">
        <v>2210</v>
      </c>
      <c r="C1025" t="str">
        <f>IFERROR(VLOOKUP(Table1[[#This Row],[Ticker]],[1]!Table1[[Symbol]:[Industry]],2,FALSE),"-")</f>
        <v>-</v>
      </c>
      <c r="D1025" t="s">
        <v>194</v>
      </c>
      <c r="E1025">
        <v>2503.01589216</v>
      </c>
      <c r="F1025">
        <v>1729.6</v>
      </c>
      <c r="G1025">
        <v>-4.4900038747603803</v>
      </c>
      <c r="H1025">
        <v>-0.44501773654846399</v>
      </c>
      <c r="I1025">
        <v>-31.540545227932199</v>
      </c>
      <c r="J1025">
        <v>-4.8140349859900304</v>
      </c>
      <c r="K1025">
        <v>1874.27523428462</v>
      </c>
      <c r="L1025">
        <v>1852.3544936518499</v>
      </c>
      <c r="M1025">
        <v>39.882695317755299</v>
      </c>
      <c r="N1025">
        <v>0.46087921276133498</v>
      </c>
      <c r="O1025">
        <v>43.385753931544798</v>
      </c>
      <c r="P1025">
        <v>40.179114154880999</v>
      </c>
      <c r="Q1025">
        <v>9.1585649656867996E-2</v>
      </c>
    </row>
    <row r="1026" spans="1:17" hidden="1" x14ac:dyDescent="0.3">
      <c r="A1026" t="s">
        <v>2211</v>
      </c>
      <c r="B1026" t="s">
        <v>2212</v>
      </c>
      <c r="C1026" t="str">
        <f>IFERROR(VLOOKUP(Table1[[#This Row],[Ticker]],[1]!Table1[[Symbol]:[Industry]],2,FALSE),"-")</f>
        <v>-</v>
      </c>
      <c r="D1026" t="s">
        <v>144</v>
      </c>
      <c r="E1026">
        <v>2501.30125</v>
      </c>
      <c r="F1026">
        <v>447.5</v>
      </c>
      <c r="G1026">
        <v>-38.521779259895098</v>
      </c>
      <c r="H1026">
        <v>-8.15686613533917</v>
      </c>
      <c r="I1026">
        <v>-3.98313097445509</v>
      </c>
      <c r="J1026">
        <v>-3.9526290718527202</v>
      </c>
      <c r="K1026">
        <v>463.44660350107898</v>
      </c>
      <c r="L1026">
        <v>450.52275118702198</v>
      </c>
      <c r="M1026">
        <v>31.942364384298401</v>
      </c>
      <c r="N1026">
        <v>0.61203256992792499</v>
      </c>
      <c r="O1026">
        <v>28.715083798882599</v>
      </c>
      <c r="P1026">
        <v>37.692307692307601</v>
      </c>
      <c r="Q1026">
        <v>0.21561303467936199</v>
      </c>
    </row>
    <row r="1027" spans="1:17" hidden="1" x14ac:dyDescent="0.3">
      <c r="A1027" t="s">
        <v>2213</v>
      </c>
      <c r="B1027" t="s">
        <v>2214</v>
      </c>
      <c r="C1027" t="str">
        <f>IFERROR(VLOOKUP(Table1[[#This Row],[Ticker]],[1]!Table1[[Symbol]:[Industry]],2,FALSE),"-")</f>
        <v>-</v>
      </c>
      <c r="D1027" t="s">
        <v>285</v>
      </c>
      <c r="E1027">
        <v>2480.5808140939998</v>
      </c>
      <c r="F1027">
        <v>97.54</v>
      </c>
      <c r="G1027">
        <v>3.1794771894150999</v>
      </c>
      <c r="H1027">
        <v>5.27074882293069</v>
      </c>
      <c r="I1027">
        <v>3.6128142339420402</v>
      </c>
      <c r="J1027">
        <v>-6.1073953450548499</v>
      </c>
      <c r="K1027">
        <v>100.427191216956</v>
      </c>
      <c r="L1027">
        <v>91.820503542867698</v>
      </c>
      <c r="M1027">
        <v>36.483734257502903</v>
      </c>
      <c r="N1027">
        <v>1.2460888062444599</v>
      </c>
      <c r="O1027">
        <v>18.874307976214801</v>
      </c>
      <c r="P1027">
        <v>36.610644257703001</v>
      </c>
      <c r="Q1027">
        <v>-2.1050928576214999E-2</v>
      </c>
    </row>
    <row r="1028" spans="1:17" hidden="1" x14ac:dyDescent="0.3">
      <c r="A1028" t="s">
        <v>2215</v>
      </c>
      <c r="B1028" t="s">
        <v>2216</v>
      </c>
      <c r="C1028" t="str">
        <f>IFERROR(VLOOKUP(Table1[[#This Row],[Ticker]],[1]!Table1[[Symbol]:[Industry]],2,FALSE),"-")</f>
        <v>-</v>
      </c>
      <c r="D1028" t="s">
        <v>136</v>
      </c>
      <c r="E1028">
        <v>2475.0207904619901</v>
      </c>
      <c r="F1028">
        <v>9.4600000000000009</v>
      </c>
      <c r="G1028">
        <v>257.66899769397298</v>
      </c>
      <c r="H1028">
        <v>-13.2933460534768</v>
      </c>
      <c r="I1028">
        <v>-30.5119148097581</v>
      </c>
      <c r="J1028">
        <v>-6.0332344984186097</v>
      </c>
      <c r="K1028">
        <v>10.5595389047353</v>
      </c>
      <c r="L1028">
        <v>9.8933919347186592</v>
      </c>
      <c r="M1028">
        <v>30.437055250655199</v>
      </c>
      <c r="N1028">
        <v>0.61007201872741801</v>
      </c>
      <c r="O1028">
        <v>109.302325581395</v>
      </c>
      <c r="P1028">
        <v>302.55319148936098</v>
      </c>
      <c r="Q1028">
        <v>0.13428301212051399</v>
      </c>
    </row>
    <row r="1029" spans="1:17" hidden="1" x14ac:dyDescent="0.3">
      <c r="A1029" t="s">
        <v>2217</v>
      </c>
      <c r="B1029" t="s">
        <v>2218</v>
      </c>
      <c r="C1029" t="str">
        <f>IFERROR(VLOOKUP(Table1[[#This Row],[Ticker]],[1]!Table1[[Symbol]:[Industry]],2,FALSE),"-")</f>
        <v>-</v>
      </c>
      <c r="D1029" t="s">
        <v>131</v>
      </c>
      <c r="E1029">
        <v>2472.4740744000001</v>
      </c>
      <c r="F1029">
        <v>3360.6</v>
      </c>
      <c r="G1029">
        <v>410.40648617930498</v>
      </c>
      <c r="H1029">
        <v>-11.4482320223636</v>
      </c>
      <c r="I1029">
        <v>52.672148214321901</v>
      </c>
      <c r="J1029">
        <v>7.18879485262533</v>
      </c>
      <c r="K1029">
        <v>3310.09093376588</v>
      </c>
      <c r="L1029">
        <v>2180.0867693391801</v>
      </c>
      <c r="M1029">
        <v>36.4632637976434</v>
      </c>
      <c r="N1029">
        <v>0.65238812679928504</v>
      </c>
      <c r="O1029">
        <v>45.170505266916599</v>
      </c>
      <c r="P1029">
        <v>489.63066935696099</v>
      </c>
      <c r="Q1029">
        <v>0.23974522608919399</v>
      </c>
    </row>
    <row r="1030" spans="1:17" hidden="1" x14ac:dyDescent="0.3">
      <c r="A1030" t="s">
        <v>2219</v>
      </c>
      <c r="B1030" t="s">
        <v>2220</v>
      </c>
      <c r="C1030" t="str">
        <f>IFERROR(VLOOKUP(Table1[[#This Row],[Ticker]],[1]!Table1[[Symbol]:[Industry]],2,FALSE),"-")</f>
        <v>-</v>
      </c>
      <c r="D1030" t="s">
        <v>240</v>
      </c>
      <c r="E1030">
        <v>2464.2199999999998</v>
      </c>
      <c r="F1030">
        <v>560.04999999999995</v>
      </c>
      <c r="G1030">
        <v>86.826195072251807</v>
      </c>
      <c r="H1030">
        <v>-9.8334695102669194</v>
      </c>
      <c r="I1030">
        <v>54.0455096878812</v>
      </c>
      <c r="J1030">
        <v>-16.216277889522999</v>
      </c>
      <c r="K1030">
        <v>604.85895527114701</v>
      </c>
      <c r="L1030">
        <v>456.23497573890597</v>
      </c>
      <c r="M1030">
        <v>26.191753930118502</v>
      </c>
      <c r="N1030">
        <v>0.46790292797856697</v>
      </c>
      <c r="O1030">
        <v>35.309347379698202</v>
      </c>
      <c r="P1030">
        <v>127.940577940577</v>
      </c>
      <c r="Q1030">
        <v>0.183495566082502</v>
      </c>
    </row>
    <row r="1031" spans="1:17" hidden="1" x14ac:dyDescent="0.3">
      <c r="A1031" t="s">
        <v>2221</v>
      </c>
      <c r="B1031" t="s">
        <v>2222</v>
      </c>
      <c r="C1031" t="str">
        <f>IFERROR(VLOOKUP(Table1[[#This Row],[Ticker]],[1]!Table1[[Symbol]:[Industry]],2,FALSE),"-")</f>
        <v>-</v>
      </c>
      <c r="D1031" t="s">
        <v>217</v>
      </c>
      <c r="E1031">
        <v>2463.6512093400002</v>
      </c>
      <c r="F1031">
        <v>654.04999999999995</v>
      </c>
      <c r="G1031">
        <v>3.2919409996064299</v>
      </c>
      <c r="H1031">
        <v>10.787030226589801</v>
      </c>
      <c r="I1031">
        <v>8.5647355321554901</v>
      </c>
      <c r="J1031">
        <v>-14.6836652109413</v>
      </c>
      <c r="K1031">
        <v>642.27421940116506</v>
      </c>
      <c r="L1031">
        <v>590.30893739316195</v>
      </c>
      <c r="M1031">
        <v>43.688486754713502</v>
      </c>
      <c r="N1031">
        <v>2.47320532897837</v>
      </c>
      <c r="O1031">
        <v>24.271844660194098</v>
      </c>
      <c r="P1031">
        <v>38.247727753117701</v>
      </c>
      <c r="Q1031">
        <v>6.3487084598532001E-2</v>
      </c>
    </row>
    <row r="1032" spans="1:17" hidden="1" x14ac:dyDescent="0.3">
      <c r="A1032" t="s">
        <v>2223</v>
      </c>
      <c r="B1032" t="s">
        <v>2224</v>
      </c>
      <c r="C1032" t="str">
        <f>IFERROR(VLOOKUP(Table1[[#This Row],[Ticker]],[1]!Table1[[Symbol]:[Industry]],2,FALSE),"-")</f>
        <v>-</v>
      </c>
      <c r="D1032" t="s">
        <v>586</v>
      </c>
      <c r="E1032">
        <v>2455.8780999999999</v>
      </c>
      <c r="F1032">
        <v>541.29999999999995</v>
      </c>
      <c r="G1032">
        <v>-24.7064460148951</v>
      </c>
      <c r="H1032">
        <v>18.304079137894099</v>
      </c>
      <c r="I1032">
        <v>7.4983877401579102</v>
      </c>
      <c r="J1032">
        <v>5.3016889897819803</v>
      </c>
      <c r="K1032">
        <v>504.95392630484997</v>
      </c>
      <c r="L1032">
        <v>499.145650927769</v>
      </c>
      <c r="M1032">
        <v>65.541617464169605</v>
      </c>
      <c r="N1032">
        <v>1.7289500280911301</v>
      </c>
      <c r="O1032">
        <v>5.7084795861814301</v>
      </c>
      <c r="P1032">
        <v>32.153320312499901</v>
      </c>
      <c r="Q1032">
        <v>7.3005305673109998E-3</v>
      </c>
    </row>
    <row r="1033" spans="1:17" x14ac:dyDescent="0.3">
      <c r="A1033" t="s">
        <v>2225</v>
      </c>
      <c r="B1033" t="s">
        <v>2226</v>
      </c>
      <c r="C1033" t="str">
        <f>IFERROR(VLOOKUP(Table1[[#This Row],[Ticker]],[1]!Table1[[Symbol]:[Industry]],2,FALSE),"-")</f>
        <v>-</v>
      </c>
      <c r="D1033" t="s">
        <v>264</v>
      </c>
      <c r="E1033">
        <v>2446.8110369999999</v>
      </c>
      <c r="F1033">
        <v>252.45</v>
      </c>
      <c r="G1033">
        <v>-31.692240093591</v>
      </c>
      <c r="H1033">
        <v>-10.2062666308959</v>
      </c>
      <c r="I1033">
        <v>-27.320567108352598</v>
      </c>
      <c r="J1033">
        <v>-5.8258468121988596</v>
      </c>
      <c r="K1033">
        <v>292.03048068931201</v>
      </c>
      <c r="L1033">
        <v>301.61455873606502</v>
      </c>
      <c r="M1033">
        <v>21.1047240138682</v>
      </c>
      <c r="N1033">
        <v>0.99567694747719804</v>
      </c>
      <c r="O1033">
        <v>59.061200237670803</v>
      </c>
      <c r="P1033">
        <v>4.0601813685078296</v>
      </c>
      <c r="Q1033">
        <v>6.7618477778544003E-2</v>
      </c>
    </row>
    <row r="1034" spans="1:17" hidden="1" x14ac:dyDescent="0.3">
      <c r="A1034" t="s">
        <v>2227</v>
      </c>
      <c r="B1034" t="s">
        <v>2228</v>
      </c>
      <c r="C1034" t="str">
        <f>IFERROR(VLOOKUP(Table1[[#This Row],[Ticker]],[1]!Table1[[Symbol]:[Industry]],2,FALSE),"-")</f>
        <v>-</v>
      </c>
      <c r="D1034" t="s">
        <v>249</v>
      </c>
      <c r="E1034">
        <v>2442.0025000000001</v>
      </c>
      <c r="F1034">
        <v>5195.75</v>
      </c>
      <c r="G1034">
        <v>58.645936542973303</v>
      </c>
      <c r="H1034">
        <v>20.902620794127198</v>
      </c>
      <c r="I1034">
        <v>40.471363714749899</v>
      </c>
      <c r="J1034">
        <v>-4.0858733822095301</v>
      </c>
      <c r="K1034">
        <v>4659.0649533326296</v>
      </c>
      <c r="L1034">
        <v>3706.76590351819</v>
      </c>
      <c r="M1034">
        <v>51.350452329638998</v>
      </c>
      <c r="N1034">
        <v>0.57151682083623201</v>
      </c>
      <c r="O1034">
        <v>10.4537362267237</v>
      </c>
      <c r="P1034">
        <v>105.479316617891</v>
      </c>
      <c r="Q1034">
        <v>0.199515880822074</v>
      </c>
    </row>
    <row r="1035" spans="1:17" x14ac:dyDescent="0.3">
      <c r="A1035" t="s">
        <v>2229</v>
      </c>
      <c r="B1035" t="s">
        <v>2230</v>
      </c>
      <c r="C1035" t="str">
        <f>IFERROR(VLOOKUP(Table1[[#This Row],[Ticker]],[1]!Table1[[Symbol]:[Industry]],2,FALSE),"-")</f>
        <v>-</v>
      </c>
      <c r="D1035" t="s">
        <v>1623</v>
      </c>
      <c r="E1035">
        <v>2441.0035446000002</v>
      </c>
      <c r="F1035">
        <v>590.6</v>
      </c>
      <c r="G1035">
        <v>-46.0134736195103</v>
      </c>
      <c r="H1035">
        <v>-4.4286410691244402</v>
      </c>
      <c r="I1035">
        <v>-33.5433418655049</v>
      </c>
      <c r="J1035">
        <v>-8.8535469984186008</v>
      </c>
      <c r="K1035">
        <v>624.43123930034096</v>
      </c>
      <c r="L1035">
        <v>669.60424105682205</v>
      </c>
      <c r="M1035">
        <v>31.433535033937801</v>
      </c>
      <c r="N1035">
        <v>0.42774773659088999</v>
      </c>
      <c r="O1035">
        <v>53.233999322722603</v>
      </c>
      <c r="P1035">
        <v>9.1278640059127891</v>
      </c>
    </row>
    <row r="1036" spans="1:17" hidden="1" x14ac:dyDescent="0.3">
      <c r="A1036" t="s">
        <v>2231</v>
      </c>
      <c r="B1036" t="s">
        <v>2232</v>
      </c>
      <c r="C1036" t="str">
        <f>IFERROR(VLOOKUP(Table1[[#This Row],[Ticker]],[1]!Table1[[Symbol]:[Industry]],2,FALSE),"-")</f>
        <v>-</v>
      </c>
      <c r="D1036" t="s">
        <v>290</v>
      </c>
      <c r="E1036">
        <v>2433.3339799299902</v>
      </c>
      <c r="F1036">
        <v>1.9</v>
      </c>
      <c r="G1036">
        <v>82.657659825492402</v>
      </c>
      <c r="H1036">
        <v>-19.032531804112899</v>
      </c>
      <c r="I1036">
        <v>3.7118074660373801</v>
      </c>
      <c r="J1036">
        <v>-7.99741492294691</v>
      </c>
      <c r="K1036">
        <v>2.3473327118400702</v>
      </c>
      <c r="L1036">
        <v>2.1739808334447801</v>
      </c>
      <c r="M1036">
        <v>23.3703385665399</v>
      </c>
      <c r="N1036">
        <v>0.65610786376998098</v>
      </c>
      <c r="O1036">
        <v>127.894736842105</v>
      </c>
      <c r="P1036">
        <v>111.111111111111</v>
      </c>
      <c r="Q1036">
        <v>4.0582327167313997E-2</v>
      </c>
    </row>
    <row r="1037" spans="1:17" hidden="1" x14ac:dyDescent="0.3">
      <c r="A1037" t="s">
        <v>2233</v>
      </c>
      <c r="B1037" t="s">
        <v>2234</v>
      </c>
      <c r="C1037" t="str">
        <f>IFERROR(VLOOKUP(Table1[[#This Row],[Ticker]],[1]!Table1[[Symbol]:[Industry]],2,FALSE),"-")</f>
        <v>-</v>
      </c>
      <c r="D1037" t="s">
        <v>48</v>
      </c>
      <c r="E1037">
        <v>2430.2399972549902</v>
      </c>
      <c r="F1037">
        <v>613.04999999999995</v>
      </c>
      <c r="G1037">
        <v>-43.307617952285298</v>
      </c>
      <c r="H1037">
        <v>1.53845541711143</v>
      </c>
      <c r="I1037">
        <v>-17.237403267807998</v>
      </c>
      <c r="J1037">
        <v>-2.6313999926890599</v>
      </c>
      <c r="K1037">
        <v>651.88991871858195</v>
      </c>
      <c r="L1037">
        <v>680.82176530150798</v>
      </c>
      <c r="M1037">
        <v>41.562538312037503</v>
      </c>
      <c r="N1037">
        <v>1.3282058650917401</v>
      </c>
      <c r="O1037">
        <v>31.636897479813999</v>
      </c>
      <c r="P1037">
        <v>8.4276618323310792</v>
      </c>
      <c r="Q1037">
        <v>-7.9852778627189994E-3</v>
      </c>
    </row>
    <row r="1038" spans="1:17" hidden="1" x14ac:dyDescent="0.3">
      <c r="A1038" t="s">
        <v>2235</v>
      </c>
      <c r="B1038" t="s">
        <v>2236</v>
      </c>
      <c r="C1038" t="str">
        <f>IFERROR(VLOOKUP(Table1[[#This Row],[Ticker]],[1]!Table1[[Symbol]:[Industry]],2,FALSE),"-")</f>
        <v>-</v>
      </c>
      <c r="D1038" t="s">
        <v>51</v>
      </c>
      <c r="E1038">
        <v>2427.3969602500001</v>
      </c>
      <c r="F1038">
        <v>286.75</v>
      </c>
      <c r="G1038">
        <v>116.527326159917</v>
      </c>
      <c r="H1038">
        <v>-12.1391510421389</v>
      </c>
      <c r="I1038">
        <v>30.040046442822401</v>
      </c>
      <c r="J1038">
        <v>-7.4301599016444202</v>
      </c>
      <c r="K1038">
        <v>322.820519102395</v>
      </c>
      <c r="L1038">
        <v>251.93785777054501</v>
      </c>
      <c r="M1038">
        <v>27.740960986661101</v>
      </c>
      <c r="N1038">
        <v>0.46061504080083798</v>
      </c>
      <c r="O1038">
        <v>38.796861377506502</v>
      </c>
      <c r="P1038">
        <v>153.089143865842</v>
      </c>
      <c r="Q1038">
        <v>7.7920639446683995E-2</v>
      </c>
    </row>
    <row r="1039" spans="1:17" hidden="1" x14ac:dyDescent="0.3">
      <c r="A1039" t="s">
        <v>2237</v>
      </c>
      <c r="B1039" t="s">
        <v>2238</v>
      </c>
      <c r="C1039" t="str">
        <f>IFERROR(VLOOKUP(Table1[[#This Row],[Ticker]],[1]!Table1[[Symbol]:[Industry]],2,FALSE),"-")</f>
        <v>-</v>
      </c>
      <c r="D1039" t="s">
        <v>117</v>
      </c>
      <c r="E1039">
        <v>2426.3332333799999</v>
      </c>
      <c r="F1039">
        <v>179.8</v>
      </c>
      <c r="G1039">
        <v>50.452021351197203</v>
      </c>
      <c r="H1039">
        <v>15.2589834864512</v>
      </c>
      <c r="I1039">
        <v>21.2531066178448</v>
      </c>
      <c r="J1039">
        <v>-8.7046616481001298</v>
      </c>
      <c r="K1039">
        <v>180.66129892859701</v>
      </c>
      <c r="L1039">
        <v>157.844595628316</v>
      </c>
      <c r="M1039">
        <v>41.543299256382703</v>
      </c>
      <c r="N1039">
        <v>1.9271111742013201</v>
      </c>
      <c r="O1039">
        <v>19.577308120133399</v>
      </c>
      <c r="P1039">
        <v>79.8</v>
      </c>
      <c r="Q1039">
        <v>0.184917223596127</v>
      </c>
    </row>
    <row r="1040" spans="1:17" hidden="1" x14ac:dyDescent="0.3">
      <c r="A1040" t="s">
        <v>2239</v>
      </c>
      <c r="B1040" t="s">
        <v>2240</v>
      </c>
      <c r="C1040" t="str">
        <f>IFERROR(VLOOKUP(Table1[[#This Row],[Ticker]],[1]!Table1[[Symbol]:[Industry]],2,FALSE),"-")</f>
        <v>-</v>
      </c>
      <c r="D1040" t="s">
        <v>240</v>
      </c>
      <c r="E1040">
        <v>2421.5556272059998</v>
      </c>
      <c r="F1040">
        <v>128.21</v>
      </c>
      <c r="G1040">
        <v>77.110120944620206</v>
      </c>
      <c r="H1040">
        <v>-1.5907997571804999</v>
      </c>
      <c r="I1040">
        <v>74.608449354022099</v>
      </c>
      <c r="J1040">
        <v>-15.4696303095711</v>
      </c>
      <c r="K1040">
        <v>118.96318779936701</v>
      </c>
      <c r="L1040">
        <v>88.954803512458199</v>
      </c>
      <c r="M1040">
        <v>49.149196091098197</v>
      </c>
      <c r="N1040">
        <v>0.75137899854990198</v>
      </c>
      <c r="O1040">
        <v>29.779268387801199</v>
      </c>
      <c r="P1040">
        <v>148.18041037553201</v>
      </c>
    </row>
    <row r="1041" spans="1:17" hidden="1" x14ac:dyDescent="0.3">
      <c r="A1041" t="s">
        <v>2241</v>
      </c>
      <c r="B1041" t="s">
        <v>2242</v>
      </c>
      <c r="C1041" t="str">
        <f>IFERROR(VLOOKUP(Table1[[#This Row],[Ticker]],[1]!Table1[[Symbol]:[Industry]],2,FALSE),"-")</f>
        <v>-</v>
      </c>
      <c r="D1041" t="s">
        <v>371</v>
      </c>
      <c r="E1041">
        <v>2417.9004839999998</v>
      </c>
      <c r="F1041">
        <v>1012.8</v>
      </c>
      <c r="G1041">
        <v>-6.4146514302143904</v>
      </c>
      <c r="H1041">
        <v>7.51559703595409</v>
      </c>
      <c r="I1041">
        <v>4.34929902000873</v>
      </c>
      <c r="J1041">
        <v>-5.7162519164513901</v>
      </c>
      <c r="K1041">
        <v>991.07512329196004</v>
      </c>
      <c r="L1041">
        <v>944.27808931214497</v>
      </c>
      <c r="M1041">
        <v>30.9013343695038</v>
      </c>
      <c r="N1041">
        <v>0.349884640432438</v>
      </c>
      <c r="O1041">
        <v>43.167456556082101</v>
      </c>
      <c r="P1041">
        <v>35.636801928485298</v>
      </c>
      <c r="Q1041">
        <v>3.0650465021827999E-2</v>
      </c>
    </row>
    <row r="1042" spans="1:17" x14ac:dyDescent="0.3">
      <c r="A1042" t="s">
        <v>2243</v>
      </c>
      <c r="B1042" t="s">
        <v>2244</v>
      </c>
      <c r="C1042" t="str">
        <f>IFERROR(VLOOKUP(Table1[[#This Row],[Ticker]],[1]!Table1[[Symbol]:[Industry]],2,FALSE),"-")</f>
        <v>-</v>
      </c>
      <c r="D1042" t="s">
        <v>371</v>
      </c>
      <c r="E1042">
        <v>2417.0346742000002</v>
      </c>
      <c r="F1042">
        <v>1715.75</v>
      </c>
      <c r="G1042">
        <v>-40.861558289906903</v>
      </c>
      <c r="H1042">
        <v>-6.2702691303998703</v>
      </c>
      <c r="I1042">
        <v>-11.9028241637447</v>
      </c>
      <c r="J1042">
        <v>-7.7518043892512596</v>
      </c>
      <c r="K1042">
        <v>1975.0927779512899</v>
      </c>
      <c r="L1042">
        <v>1962.59865244963</v>
      </c>
      <c r="M1042">
        <v>28.8664756541631</v>
      </c>
      <c r="N1042">
        <v>0.47581681716142499</v>
      </c>
      <c r="O1042">
        <v>49.202972461022803</v>
      </c>
      <c r="P1042">
        <v>12.0672762900065</v>
      </c>
      <c r="Q1042">
        <v>-7.5818366633937997E-2</v>
      </c>
    </row>
    <row r="1043" spans="1:17" hidden="1" x14ac:dyDescent="0.3">
      <c r="A1043" t="s">
        <v>2245</v>
      </c>
      <c r="B1043" t="s">
        <v>2246</v>
      </c>
      <c r="C1043" t="str">
        <f>IFERROR(VLOOKUP(Table1[[#This Row],[Ticker]],[1]!Table1[[Symbol]:[Industry]],2,FALSE),"-")</f>
        <v>-</v>
      </c>
      <c r="D1043" t="s">
        <v>117</v>
      </c>
      <c r="E1043">
        <v>2414.5561055799999</v>
      </c>
      <c r="F1043">
        <v>45.55</v>
      </c>
      <c r="G1043">
        <v>-15.5382306609285</v>
      </c>
      <c r="H1043">
        <v>-12.1464142002544</v>
      </c>
      <c r="I1043">
        <v>3.1531562711844301</v>
      </c>
      <c r="J1043">
        <v>-4.4558345446042003</v>
      </c>
      <c r="K1043">
        <v>48.5744296195668</v>
      </c>
      <c r="L1043">
        <v>43.662223059949497</v>
      </c>
      <c r="M1043">
        <v>46.814756648533603</v>
      </c>
      <c r="N1043">
        <v>0.89585984886790504</v>
      </c>
      <c r="O1043">
        <v>29.308452250274399</v>
      </c>
      <c r="P1043">
        <v>48.468057366362402</v>
      </c>
      <c r="Q1043">
        <v>0.121813912315822</v>
      </c>
    </row>
    <row r="1044" spans="1:17" hidden="1" x14ac:dyDescent="0.3">
      <c r="A1044" t="s">
        <v>2247</v>
      </c>
      <c r="B1044" t="s">
        <v>2248</v>
      </c>
      <c r="C1044" t="str">
        <f>IFERROR(VLOOKUP(Table1[[#This Row],[Ticker]],[1]!Table1[[Symbol]:[Industry]],2,FALSE),"-")</f>
        <v>-</v>
      </c>
      <c r="D1044" t="s">
        <v>285</v>
      </c>
      <c r="E1044">
        <v>2412.2648196499999</v>
      </c>
      <c r="F1044">
        <v>448.7</v>
      </c>
      <c r="G1044">
        <v>49.856833247841799</v>
      </c>
      <c r="H1044">
        <v>-11.1015221541057</v>
      </c>
      <c r="I1044">
        <v>-20.1018232844967</v>
      </c>
      <c r="J1044">
        <v>-12.661083505720001</v>
      </c>
      <c r="K1044">
        <v>528.15697672900501</v>
      </c>
      <c r="L1044">
        <v>488.35119503549998</v>
      </c>
      <c r="M1044">
        <v>32.9884604757844</v>
      </c>
      <c r="N1044">
        <v>1.04925250748201</v>
      </c>
      <c r="O1044">
        <v>102.540673055493</v>
      </c>
      <c r="P1044">
        <v>91.752136752136707</v>
      </c>
      <c r="Q1044">
        <v>0.17255946329038499</v>
      </c>
    </row>
    <row r="1045" spans="1:17" hidden="1" x14ac:dyDescent="0.3">
      <c r="A1045" t="s">
        <v>2249</v>
      </c>
      <c r="B1045" t="s">
        <v>2250</v>
      </c>
      <c r="C1045" t="str">
        <f>IFERROR(VLOOKUP(Table1[[#This Row],[Ticker]],[1]!Table1[[Symbol]:[Industry]],2,FALSE),"-")</f>
        <v>-</v>
      </c>
      <c r="D1045" t="s">
        <v>459</v>
      </c>
      <c r="E1045">
        <v>2409.1369505099901</v>
      </c>
      <c r="F1045">
        <v>359.85</v>
      </c>
      <c r="G1045">
        <v>10.6458915825684</v>
      </c>
      <c r="H1045">
        <v>1.2325006488404799</v>
      </c>
      <c r="I1045">
        <v>9.1048421013468399</v>
      </c>
      <c r="J1045">
        <v>-4.1976139355382802</v>
      </c>
      <c r="K1045">
        <v>362.37353954029101</v>
      </c>
      <c r="L1045">
        <v>333.496676430847</v>
      </c>
      <c r="M1045">
        <v>43.987654380655897</v>
      </c>
      <c r="N1045">
        <v>0.44610721893503302</v>
      </c>
      <c r="O1045">
        <v>12.491315826038599</v>
      </c>
      <c r="P1045">
        <v>47.177914110429398</v>
      </c>
    </row>
    <row r="1046" spans="1:17" hidden="1" x14ac:dyDescent="0.3">
      <c r="A1046" t="s">
        <v>2251</v>
      </c>
      <c r="B1046" t="s">
        <v>2252</v>
      </c>
      <c r="C1046" t="str">
        <f>IFERROR(VLOOKUP(Table1[[#This Row],[Ticker]],[1]!Table1[[Symbol]:[Industry]],2,FALSE),"-")</f>
        <v>-</v>
      </c>
      <c r="D1046" t="s">
        <v>402</v>
      </c>
      <c r="E1046">
        <v>2407.8938149999999</v>
      </c>
      <c r="F1046">
        <v>1405.7</v>
      </c>
      <c r="G1046">
        <v>174.23819384788601</v>
      </c>
      <c r="H1046">
        <v>2.0300018281966898</v>
      </c>
      <c r="I1046">
        <v>49.811102931317599</v>
      </c>
      <c r="J1046">
        <v>-15.0373705278303</v>
      </c>
      <c r="K1046">
        <v>1595.50580911159</v>
      </c>
      <c r="L1046">
        <v>1306.2300876941699</v>
      </c>
      <c r="M1046">
        <v>26.156258771703399</v>
      </c>
      <c r="N1046">
        <v>0.88021146854397403</v>
      </c>
      <c r="O1046">
        <v>55.025965711033599</v>
      </c>
      <c r="P1046">
        <v>223.149425287356</v>
      </c>
      <c r="Q1046">
        <v>0.244633355399719</v>
      </c>
    </row>
    <row r="1047" spans="1:17" hidden="1" x14ac:dyDescent="0.3">
      <c r="A1047" t="s">
        <v>2253</v>
      </c>
      <c r="B1047" t="s">
        <v>2254</v>
      </c>
      <c r="C1047" t="str">
        <f>IFERROR(VLOOKUP(Table1[[#This Row],[Ticker]],[1]!Table1[[Symbol]:[Industry]],2,FALSE),"-")</f>
        <v>-</v>
      </c>
      <c r="D1047" t="s">
        <v>48</v>
      </c>
      <c r="E1047">
        <v>2406.16428739</v>
      </c>
      <c r="F1047">
        <v>2218.9</v>
      </c>
      <c r="G1047">
        <v>-6.4185275952570304</v>
      </c>
      <c r="H1047">
        <v>-6.1237681786587403</v>
      </c>
      <c r="I1047">
        <v>-37.432274609822798</v>
      </c>
      <c r="J1047">
        <v>0.67926060389475995</v>
      </c>
      <c r="K1047">
        <v>2541.5689080583602</v>
      </c>
      <c r="L1047">
        <v>2548.1143887736698</v>
      </c>
      <c r="M1047">
        <v>40.331723051357798</v>
      </c>
      <c r="N1047">
        <v>0.87938035475906595</v>
      </c>
      <c r="O1047">
        <v>67.105322457073299</v>
      </c>
      <c r="P1047">
        <v>29.381924198250701</v>
      </c>
      <c r="Q1047">
        <v>8.3700221874459996E-2</v>
      </c>
    </row>
    <row r="1048" spans="1:17" hidden="1" x14ac:dyDescent="0.3">
      <c r="A1048" t="s">
        <v>2255</v>
      </c>
      <c r="B1048" t="s">
        <v>2256</v>
      </c>
      <c r="C1048" t="str">
        <f>IFERROR(VLOOKUP(Table1[[#This Row],[Ticker]],[1]!Table1[[Symbol]:[Industry]],2,FALSE),"-")</f>
        <v>-</v>
      </c>
      <c r="D1048" t="s">
        <v>264</v>
      </c>
      <c r="E1048">
        <v>2400.8969315999998</v>
      </c>
      <c r="F1048">
        <v>351.7</v>
      </c>
      <c r="G1048">
        <v>-61.571260546814798</v>
      </c>
      <c r="H1048">
        <v>-6.7605053309808998</v>
      </c>
      <c r="I1048">
        <v>-30.781669151238098</v>
      </c>
      <c r="J1048">
        <v>-5.1254076828702404</v>
      </c>
      <c r="K1048">
        <v>393.77842615436998</v>
      </c>
      <c r="L1048">
        <v>447.55554115195201</v>
      </c>
      <c r="M1048">
        <v>14.452330497551101</v>
      </c>
      <c r="N1048">
        <v>0.58901258097736697</v>
      </c>
      <c r="O1048">
        <v>64.287745237418207</v>
      </c>
      <c r="P1048">
        <v>0.48571428571428898</v>
      </c>
      <c r="Q1048">
        <v>-0.210840332690821</v>
      </c>
    </row>
    <row r="1049" spans="1:17" hidden="1" x14ac:dyDescent="0.3">
      <c r="A1049" t="s">
        <v>2257</v>
      </c>
      <c r="B1049" t="s">
        <v>2258</v>
      </c>
      <c r="C1049" t="str">
        <f>IFERROR(VLOOKUP(Table1[[#This Row],[Ticker]],[1]!Table1[[Symbol]:[Industry]],2,FALSE),"-")</f>
        <v>-</v>
      </c>
      <c r="D1049" t="s">
        <v>117</v>
      </c>
      <c r="E1049">
        <v>2376.39111912</v>
      </c>
      <c r="F1049">
        <v>183.76</v>
      </c>
      <c r="G1049">
        <v>-7.9550906298809503</v>
      </c>
      <c r="H1049">
        <v>8.2362178785261495</v>
      </c>
      <c r="I1049">
        <v>15.2759606440871</v>
      </c>
      <c r="J1049">
        <v>-3.9010397975806801</v>
      </c>
      <c r="K1049">
        <v>183.42650448953799</v>
      </c>
      <c r="L1049">
        <v>165.26775013987501</v>
      </c>
      <c r="M1049">
        <v>41.494880699527798</v>
      </c>
      <c r="N1049">
        <v>0.88883736815998704</v>
      </c>
      <c r="O1049">
        <v>16.4562472790596</v>
      </c>
      <c r="P1049">
        <v>59.791304347825999</v>
      </c>
    </row>
    <row r="1050" spans="1:17" hidden="1" x14ac:dyDescent="0.3">
      <c r="A1050" t="s">
        <v>2259</v>
      </c>
      <c r="B1050" t="s">
        <v>2260</v>
      </c>
      <c r="C1050" t="str">
        <f>IFERROR(VLOOKUP(Table1[[#This Row],[Ticker]],[1]!Table1[[Symbol]:[Industry]],2,FALSE),"-")</f>
        <v>-</v>
      </c>
      <c r="D1050" t="s">
        <v>117</v>
      </c>
      <c r="E1050">
        <v>2359.521792</v>
      </c>
      <c r="F1050">
        <v>488.7</v>
      </c>
      <c r="G1050">
        <v>-15.7653784199934</v>
      </c>
      <c r="H1050">
        <v>-8.8931641526127692</v>
      </c>
      <c r="I1050">
        <v>-24.578647839835899</v>
      </c>
      <c r="J1050">
        <v>-7.2869582133718804</v>
      </c>
      <c r="K1050">
        <v>561.63651342405205</v>
      </c>
      <c r="L1050">
        <v>548.53571587284205</v>
      </c>
      <c r="M1050">
        <v>24.2619699760812</v>
      </c>
      <c r="N1050">
        <v>0.64781375900732296</v>
      </c>
      <c r="O1050">
        <v>49.334970329445397</v>
      </c>
      <c r="P1050">
        <v>16.0049848673669</v>
      </c>
      <c r="Q1050">
        <v>-5.7443917210639999E-3</v>
      </c>
    </row>
    <row r="1051" spans="1:17" hidden="1" x14ac:dyDescent="0.3">
      <c r="A1051" t="s">
        <v>2261</v>
      </c>
      <c r="B1051" t="s">
        <v>2262</v>
      </c>
      <c r="C1051" t="str">
        <f>IFERROR(VLOOKUP(Table1[[#This Row],[Ticker]],[1]!Table1[[Symbol]:[Industry]],2,FALSE),"-")</f>
        <v>-</v>
      </c>
      <c r="D1051" t="s">
        <v>51</v>
      </c>
      <c r="E1051">
        <v>2354.8464702000001</v>
      </c>
      <c r="F1051">
        <v>255.85</v>
      </c>
      <c r="G1051">
        <v>40.424436503160202</v>
      </c>
      <c r="H1051">
        <v>-0.46752076447666802</v>
      </c>
      <c r="I1051">
        <v>5.5572259176098404</v>
      </c>
      <c r="J1051">
        <v>-5.3967288166004099</v>
      </c>
      <c r="K1051">
        <v>263.36477717294099</v>
      </c>
      <c r="L1051">
        <v>232.517658379214</v>
      </c>
      <c r="M1051">
        <v>35.075183716681998</v>
      </c>
      <c r="N1051">
        <v>0.43661384597347902</v>
      </c>
      <c r="O1051">
        <v>18.428766855579401</v>
      </c>
      <c r="P1051">
        <v>80.176056338028104</v>
      </c>
      <c r="Q1051">
        <v>0.113594383020517</v>
      </c>
    </row>
    <row r="1052" spans="1:17" hidden="1" x14ac:dyDescent="0.3">
      <c r="A1052" t="s">
        <v>2263</v>
      </c>
      <c r="B1052" t="s">
        <v>2264</v>
      </c>
      <c r="C1052" t="str">
        <f>IFERROR(VLOOKUP(Table1[[#This Row],[Ticker]],[1]!Table1[[Symbol]:[Industry]],2,FALSE),"-")</f>
        <v>-</v>
      </c>
      <c r="D1052" t="s">
        <v>402</v>
      </c>
      <c r="E1052">
        <v>2353.2450441400001</v>
      </c>
      <c r="F1052">
        <v>1020.2</v>
      </c>
      <c r="G1052">
        <v>-48.877771709938997</v>
      </c>
      <c r="H1052">
        <v>-4.9057958526735801</v>
      </c>
      <c r="I1052">
        <v>-20.4557662306803</v>
      </c>
      <c r="J1052">
        <v>-7.6874128668432</v>
      </c>
      <c r="K1052">
        <v>1126.3458437562399</v>
      </c>
      <c r="L1052">
        <v>1182.0456755185401</v>
      </c>
      <c r="M1052">
        <v>13.3376831627649</v>
      </c>
      <c r="N1052">
        <v>1.0502060712655199</v>
      </c>
      <c r="O1052">
        <v>41.148794354048199</v>
      </c>
      <c r="P1052">
        <v>0.51231527093595897</v>
      </c>
      <c r="Q1052">
        <v>-3.4231193609599003E-2</v>
      </c>
    </row>
    <row r="1053" spans="1:17" hidden="1" x14ac:dyDescent="0.3">
      <c r="A1053" t="s">
        <v>2265</v>
      </c>
      <c r="B1053" t="s">
        <v>2266</v>
      </c>
      <c r="C1053" t="str">
        <f>IFERROR(VLOOKUP(Table1[[#This Row],[Ticker]],[1]!Table1[[Symbol]:[Industry]],2,FALSE),"-")</f>
        <v>-</v>
      </c>
      <c r="D1053" t="s">
        <v>422</v>
      </c>
      <c r="E1053">
        <v>2347.0315324200001</v>
      </c>
      <c r="F1053">
        <v>806.6</v>
      </c>
      <c r="G1053">
        <v>27.940150265520401</v>
      </c>
      <c r="H1053">
        <v>-3.3188482550377301</v>
      </c>
      <c r="I1053">
        <v>30.716994056802701</v>
      </c>
      <c r="J1053">
        <v>-0.95631370452809505</v>
      </c>
      <c r="K1053">
        <v>837.57158330821096</v>
      </c>
      <c r="L1053">
        <v>727.47844566231902</v>
      </c>
      <c r="M1053">
        <v>49.434988616272598</v>
      </c>
      <c r="N1053">
        <v>0.42771555679861101</v>
      </c>
      <c r="O1053">
        <v>34.4222663030002</v>
      </c>
      <c r="P1053">
        <v>73.238831615120205</v>
      </c>
      <c r="Q1053">
        <v>6.0601260421759E-2</v>
      </c>
    </row>
    <row r="1054" spans="1:17" hidden="1" x14ac:dyDescent="0.3">
      <c r="A1054" t="s">
        <v>2267</v>
      </c>
      <c r="B1054" t="s">
        <v>2268</v>
      </c>
      <c r="C1054" t="str">
        <f>IFERROR(VLOOKUP(Table1[[#This Row],[Ticker]],[1]!Table1[[Symbol]:[Industry]],2,FALSE),"-")</f>
        <v>-</v>
      </c>
      <c r="D1054" t="s">
        <v>285</v>
      </c>
      <c r="E1054">
        <v>2343.1696750000001</v>
      </c>
      <c r="F1054">
        <v>469.15</v>
      </c>
      <c r="G1054">
        <v>-15.825915575619799</v>
      </c>
      <c r="H1054">
        <v>-3.6781302284948101</v>
      </c>
      <c r="I1054">
        <v>-6.8448302467545599</v>
      </c>
      <c r="J1054">
        <v>-1.4343865325499501</v>
      </c>
      <c r="K1054">
        <v>463.999044250422</v>
      </c>
      <c r="L1054">
        <v>448.55023912971302</v>
      </c>
      <c r="M1054">
        <v>54.034225400476501</v>
      </c>
      <c r="N1054">
        <v>0.36643322836974501</v>
      </c>
      <c r="O1054">
        <v>12.9489502291378</v>
      </c>
      <c r="P1054">
        <v>22.9589830952692</v>
      </c>
      <c r="Q1054">
        <v>1.8056780724925999E-2</v>
      </c>
    </row>
    <row r="1055" spans="1:17" x14ac:dyDescent="0.3">
      <c r="A1055" t="s">
        <v>2269</v>
      </c>
      <c r="B1055" t="s">
        <v>2270</v>
      </c>
      <c r="C1055" t="str">
        <f>IFERROR(VLOOKUP(Table1[[#This Row],[Ticker]],[1]!Table1[[Symbol]:[Industry]],2,FALSE),"-")</f>
        <v>-</v>
      </c>
      <c r="D1055" t="s">
        <v>449</v>
      </c>
      <c r="E1055">
        <v>2335.2807280000002</v>
      </c>
      <c r="F1055">
        <v>440</v>
      </c>
      <c r="G1055">
        <v>-38.3449114535482</v>
      </c>
      <c r="H1055">
        <v>-0.75390421950270803</v>
      </c>
      <c r="I1055">
        <v>-27.8048590218234</v>
      </c>
      <c r="J1055">
        <v>-4.9588447217110696</v>
      </c>
      <c r="K1055">
        <v>463.76083615733398</v>
      </c>
      <c r="L1055">
        <v>485.523158968372</v>
      </c>
      <c r="M1055">
        <v>34.062951274555999</v>
      </c>
      <c r="N1055">
        <v>0.30879158391704298</v>
      </c>
      <c r="O1055">
        <v>32.272727272727202</v>
      </c>
      <c r="P1055">
        <v>4.4882450724293497</v>
      </c>
      <c r="Q1055">
        <v>-1.7111877808898002E-2</v>
      </c>
    </row>
    <row r="1056" spans="1:17" x14ac:dyDescent="0.3">
      <c r="A1056" t="s">
        <v>2271</v>
      </c>
      <c r="B1056" t="s">
        <v>2272</v>
      </c>
      <c r="C1056" t="str">
        <f>IFERROR(VLOOKUP(Table1[[#This Row],[Ticker]],[1]!Table1[[Symbol]:[Industry]],2,FALSE),"-")</f>
        <v>-</v>
      </c>
      <c r="D1056" t="s">
        <v>94</v>
      </c>
      <c r="E1056">
        <v>2334.82331836</v>
      </c>
      <c r="F1056">
        <v>542.6</v>
      </c>
      <c r="G1056">
        <v>-60.0987019784883</v>
      </c>
      <c r="H1056">
        <v>-8.1842838827707798</v>
      </c>
      <c r="I1056">
        <v>-28.950923053679698</v>
      </c>
      <c r="J1056">
        <v>-8.7078703066892693</v>
      </c>
      <c r="K1056">
        <v>679.89108070894201</v>
      </c>
      <c r="L1056">
        <v>749.66736059804305</v>
      </c>
      <c r="M1056">
        <v>9.2052251312222406</v>
      </c>
      <c r="N1056">
        <v>0.75909009287282803</v>
      </c>
      <c r="O1056">
        <v>63.803907113896003</v>
      </c>
      <c r="P1056">
        <v>1.42056074766354</v>
      </c>
    </row>
    <row r="1057" spans="1:17" hidden="1" x14ac:dyDescent="0.3">
      <c r="A1057" t="s">
        <v>2273</v>
      </c>
      <c r="B1057" t="s">
        <v>2274</v>
      </c>
      <c r="C1057" t="str">
        <f>IFERROR(VLOOKUP(Table1[[#This Row],[Ticker]],[1]!Table1[[Symbol]:[Industry]],2,FALSE),"-")</f>
        <v>-</v>
      </c>
      <c r="D1057" t="s">
        <v>149</v>
      </c>
      <c r="E1057">
        <v>2334.6199032</v>
      </c>
      <c r="F1057">
        <v>1284</v>
      </c>
      <c r="G1057">
        <v>360.689405857238</v>
      </c>
      <c r="H1057">
        <v>-5.8847141679892996</v>
      </c>
      <c r="I1057">
        <v>48.838597184857399</v>
      </c>
      <c r="J1057">
        <v>5.2534204922688197</v>
      </c>
      <c r="K1057">
        <v>1291.13522829315</v>
      </c>
      <c r="M1057">
        <v>55.169823077300499</v>
      </c>
      <c r="N1057">
        <v>0.72482399755127003</v>
      </c>
      <c r="O1057">
        <v>22.196261682243001</v>
      </c>
      <c r="P1057">
        <v>455.00324184136502</v>
      </c>
    </row>
    <row r="1058" spans="1:17" hidden="1" x14ac:dyDescent="0.3">
      <c r="A1058" t="s">
        <v>2275</v>
      </c>
      <c r="B1058" t="s">
        <v>2276</v>
      </c>
      <c r="C1058" t="str">
        <f>IFERROR(VLOOKUP(Table1[[#This Row],[Ticker]],[1]!Table1[[Symbol]:[Industry]],2,FALSE),"-")</f>
        <v>-</v>
      </c>
      <c r="D1058" t="s">
        <v>2277</v>
      </c>
      <c r="E1058">
        <v>2331.9809455099999</v>
      </c>
      <c r="F1058">
        <v>4722.7</v>
      </c>
      <c r="G1058">
        <v>33.105798851217699</v>
      </c>
      <c r="H1058">
        <v>-7.4288274770819998</v>
      </c>
      <c r="I1058">
        <v>18.274857739310399</v>
      </c>
      <c r="J1058">
        <v>-10.648741001945901</v>
      </c>
      <c r="K1058">
        <v>5395.2915658178199</v>
      </c>
      <c r="L1058">
        <v>4563.6371422450202</v>
      </c>
      <c r="M1058">
        <v>21.4671709495965</v>
      </c>
      <c r="N1058">
        <v>0.78529385999674595</v>
      </c>
      <c r="O1058">
        <v>36.426196878904001</v>
      </c>
      <c r="P1058">
        <v>71.734545454545398</v>
      </c>
      <c r="Q1058">
        <v>0.14632797535703199</v>
      </c>
    </row>
    <row r="1059" spans="1:17" hidden="1" x14ac:dyDescent="0.3">
      <c r="A1059" t="s">
        <v>2278</v>
      </c>
      <c r="B1059" t="s">
        <v>2279</v>
      </c>
      <c r="C1059" t="str">
        <f>IFERROR(VLOOKUP(Table1[[#This Row],[Ticker]],[1]!Table1[[Symbol]:[Industry]],2,FALSE),"-")</f>
        <v>-</v>
      </c>
      <c r="D1059" t="s">
        <v>21</v>
      </c>
      <c r="E1059">
        <v>2331.1131868299999</v>
      </c>
      <c r="F1059">
        <v>505.9</v>
      </c>
      <c r="G1059">
        <v>65.8992187105396</v>
      </c>
      <c r="H1059">
        <v>32.616698891323999</v>
      </c>
      <c r="I1059">
        <v>12.9323939428856</v>
      </c>
      <c r="J1059">
        <v>3.4249316358953301</v>
      </c>
      <c r="K1059">
        <v>423.337335784456</v>
      </c>
      <c r="L1059">
        <v>388.17904858806497</v>
      </c>
      <c r="M1059">
        <v>63.295733971172297</v>
      </c>
      <c r="N1059">
        <v>1.6745670001091499</v>
      </c>
      <c r="O1059">
        <v>36.5388416683138</v>
      </c>
      <c r="P1059">
        <v>95.328185328185299</v>
      </c>
      <c r="Q1059">
        <v>0.138846628485461</v>
      </c>
    </row>
    <row r="1060" spans="1:17" hidden="1" x14ac:dyDescent="0.3">
      <c r="A1060" t="s">
        <v>2280</v>
      </c>
      <c r="B1060" t="s">
        <v>2281</v>
      </c>
      <c r="C1060" t="str">
        <f>IFERROR(VLOOKUP(Table1[[#This Row],[Ticker]],[1]!Table1[[Symbol]:[Industry]],2,FALSE),"-")</f>
        <v>-</v>
      </c>
      <c r="D1060" t="s">
        <v>411</v>
      </c>
      <c r="E1060">
        <v>2328.305178045</v>
      </c>
      <c r="F1060">
        <v>1049.95</v>
      </c>
      <c r="G1060">
        <v>-26.625306585783498</v>
      </c>
      <c r="H1060">
        <v>-4.0333460534767998</v>
      </c>
      <c r="I1060">
        <v>-11.744881538678399</v>
      </c>
      <c r="J1060">
        <v>-11.925507744119001</v>
      </c>
      <c r="K1060">
        <v>1108.3735610563699</v>
      </c>
      <c r="L1060">
        <v>1066.42587155194</v>
      </c>
      <c r="M1060">
        <v>34.293538061414303</v>
      </c>
      <c r="N1060">
        <v>0.77247345810285195</v>
      </c>
      <c r="O1060">
        <v>23.6058859945711</v>
      </c>
      <c r="P1060">
        <v>22.087209302325501</v>
      </c>
      <c r="Q1060">
        <v>8.6135757196577997E-2</v>
      </c>
    </row>
    <row r="1061" spans="1:17" hidden="1" x14ac:dyDescent="0.3">
      <c r="A1061" t="s">
        <v>2282</v>
      </c>
      <c r="B1061" t="s">
        <v>2283</v>
      </c>
      <c r="C1061" t="str">
        <f>IFERROR(VLOOKUP(Table1[[#This Row],[Ticker]],[1]!Table1[[Symbol]:[Industry]],2,FALSE),"-")</f>
        <v>-</v>
      </c>
      <c r="D1061" t="s">
        <v>586</v>
      </c>
      <c r="E1061">
        <v>2321.7626432000002</v>
      </c>
      <c r="F1061">
        <v>1624</v>
      </c>
      <c r="G1061">
        <v>190.6348678027</v>
      </c>
      <c r="H1061">
        <v>-9.3305990926562608</v>
      </c>
      <c r="I1061">
        <v>-0.90061549206112901</v>
      </c>
      <c r="J1061">
        <v>-3.94866568026691</v>
      </c>
      <c r="K1061">
        <v>1800.9209612264001</v>
      </c>
      <c r="L1061">
        <v>1571.69849761214</v>
      </c>
      <c r="M1061">
        <v>38.722467151065601</v>
      </c>
      <c r="N1061">
        <v>0.72660859984827697</v>
      </c>
      <c r="O1061">
        <v>38.263546798029502</v>
      </c>
      <c r="P1061">
        <v>234.84536082474199</v>
      </c>
      <c r="Q1061">
        <v>0.25421601816670503</v>
      </c>
    </row>
    <row r="1062" spans="1:17" hidden="1" x14ac:dyDescent="0.3">
      <c r="A1062" t="s">
        <v>2284</v>
      </c>
      <c r="B1062" t="s">
        <v>2285</v>
      </c>
      <c r="C1062" t="str">
        <f>IFERROR(VLOOKUP(Table1[[#This Row],[Ticker]],[1]!Table1[[Symbol]:[Industry]],2,FALSE),"-")</f>
        <v>-</v>
      </c>
      <c r="D1062" t="s">
        <v>271</v>
      </c>
      <c r="E1062">
        <v>2318.8692776550001</v>
      </c>
      <c r="F1062">
        <v>1553.55</v>
      </c>
      <c r="G1062">
        <v>-16.453595471329798</v>
      </c>
      <c r="H1062">
        <v>-10.427309192872601</v>
      </c>
      <c r="I1062">
        <v>-15.1983171001957</v>
      </c>
      <c r="J1062">
        <v>-5.9261643138060203</v>
      </c>
      <c r="K1062">
        <v>1727.4206886657901</v>
      </c>
      <c r="L1062">
        <v>1707.2419431610101</v>
      </c>
      <c r="M1062">
        <v>24.058162156004698</v>
      </c>
      <c r="N1062">
        <v>0.72597316923956201</v>
      </c>
      <c r="O1062">
        <v>36.9379807537575</v>
      </c>
      <c r="P1062">
        <v>18.591603053435101</v>
      </c>
      <c r="Q1062">
        <v>2.0228533100821001E-2</v>
      </c>
    </row>
    <row r="1063" spans="1:17" hidden="1" x14ac:dyDescent="0.3">
      <c r="A1063" t="s">
        <v>2286</v>
      </c>
      <c r="B1063" t="s">
        <v>2287</v>
      </c>
      <c r="C1063" t="str">
        <f>IFERROR(VLOOKUP(Table1[[#This Row],[Ticker]],[1]!Table1[[Symbol]:[Industry]],2,FALSE),"-")</f>
        <v>-</v>
      </c>
      <c r="D1063" t="s">
        <v>197</v>
      </c>
      <c r="E1063">
        <v>2316.7886375399999</v>
      </c>
      <c r="F1063">
        <v>2478.4499999999998</v>
      </c>
      <c r="G1063">
        <v>-13.5508087265087</v>
      </c>
      <c r="H1063">
        <v>2.7447279978682002</v>
      </c>
      <c r="I1063">
        <v>-10.0613989599549</v>
      </c>
      <c r="J1063">
        <v>-1.21299336792561</v>
      </c>
      <c r="K1063">
        <v>2624.3637994744299</v>
      </c>
      <c r="L1063">
        <v>2598.8101530030399</v>
      </c>
      <c r="M1063">
        <v>47.074403715381898</v>
      </c>
      <c r="N1063">
        <v>0.58176565673346803</v>
      </c>
      <c r="O1063">
        <v>22.407149629808899</v>
      </c>
      <c r="P1063">
        <v>16.852899575671799</v>
      </c>
      <c r="Q1063">
        <v>6.5081456133657997E-2</v>
      </c>
    </row>
    <row r="1064" spans="1:17" hidden="1" x14ac:dyDescent="0.3">
      <c r="A1064" t="s">
        <v>2288</v>
      </c>
      <c r="B1064" t="s">
        <v>2289</v>
      </c>
      <c r="C1064" t="str">
        <f>IFERROR(VLOOKUP(Table1[[#This Row],[Ticker]],[1]!Table1[[Symbol]:[Industry]],2,FALSE),"-")</f>
        <v>-</v>
      </c>
      <c r="D1064" t="s">
        <v>1001</v>
      </c>
      <c r="E1064">
        <v>2315.22556725</v>
      </c>
      <c r="F1064">
        <v>888.75</v>
      </c>
      <c r="G1064">
        <v>279.74496414669198</v>
      </c>
      <c r="H1064">
        <v>-9.2361321231285292</v>
      </c>
      <c r="I1064">
        <v>147.445161092093</v>
      </c>
      <c r="J1064">
        <v>-15.2488172686888</v>
      </c>
      <c r="K1064">
        <v>925.48530110250601</v>
      </c>
      <c r="L1064">
        <v>628.97620645088205</v>
      </c>
      <c r="M1064">
        <v>39.812582067655399</v>
      </c>
      <c r="N1064">
        <v>0.68732368745858896</v>
      </c>
      <c r="O1064">
        <v>33.895921237693301</v>
      </c>
      <c r="P1064">
        <v>364.76663616158902</v>
      </c>
    </row>
    <row r="1065" spans="1:17" hidden="1" x14ac:dyDescent="0.3">
      <c r="A1065" t="s">
        <v>2290</v>
      </c>
      <c r="B1065" t="s">
        <v>2291</v>
      </c>
      <c r="C1065" t="str">
        <f>IFERROR(VLOOKUP(Table1[[#This Row],[Ticker]],[1]!Table1[[Symbol]:[Industry]],2,FALSE),"-")</f>
        <v>-</v>
      </c>
      <c r="D1065" t="s">
        <v>162</v>
      </c>
      <c r="E1065">
        <v>2308.1507999999999</v>
      </c>
      <c r="F1065">
        <v>2173.4</v>
      </c>
      <c r="G1065">
        <v>310.08569318572899</v>
      </c>
      <c r="H1065">
        <v>16.217235957105199</v>
      </c>
      <c r="I1065">
        <v>12.187205591872299</v>
      </c>
      <c r="J1065">
        <v>-11.544246657121599</v>
      </c>
      <c r="K1065">
        <v>2039.96507849826</v>
      </c>
      <c r="L1065">
        <v>1605.85581998463</v>
      </c>
      <c r="M1065">
        <v>50.691229186867702</v>
      </c>
      <c r="N1065">
        <v>1.34939849398127</v>
      </c>
      <c r="O1065">
        <v>20.760099383454399</v>
      </c>
      <c r="P1065">
        <v>338.58339219049498</v>
      </c>
      <c r="Q1065">
        <v>0.18693897268423501</v>
      </c>
    </row>
    <row r="1066" spans="1:17" hidden="1" x14ac:dyDescent="0.3">
      <c r="A1066" t="s">
        <v>2292</v>
      </c>
      <c r="B1066" t="s">
        <v>2293</v>
      </c>
      <c r="C1066" t="str">
        <f>IFERROR(VLOOKUP(Table1[[#This Row],[Ticker]],[1]!Table1[[Symbol]:[Industry]],2,FALSE),"-")</f>
        <v>-</v>
      </c>
      <c r="D1066" t="s">
        <v>371</v>
      </c>
      <c r="E1066">
        <v>2307.6474544799999</v>
      </c>
      <c r="F1066">
        <v>946.95</v>
      </c>
      <c r="G1066">
        <v>-8.5256397354666706</v>
      </c>
      <c r="H1066">
        <v>21.456042798372799</v>
      </c>
      <c r="I1066">
        <v>17.645648076018599</v>
      </c>
      <c r="J1066">
        <v>-1.2285469984185999</v>
      </c>
      <c r="K1066">
        <v>876.54081596652497</v>
      </c>
      <c r="L1066">
        <v>826.18493550324104</v>
      </c>
      <c r="M1066">
        <v>56.019521499189601</v>
      </c>
      <c r="N1066">
        <v>1.18527633967985</v>
      </c>
      <c r="O1066">
        <v>15.1063942129996</v>
      </c>
      <c r="P1066">
        <v>46.939250523702299</v>
      </c>
      <c r="Q1066">
        <v>-3.7424270737133003E-2</v>
      </c>
    </row>
    <row r="1067" spans="1:17" hidden="1" x14ac:dyDescent="0.3">
      <c r="A1067" t="s">
        <v>2294</v>
      </c>
      <c r="B1067" t="s">
        <v>2295</v>
      </c>
      <c r="C1067" t="str">
        <f>IFERROR(VLOOKUP(Table1[[#This Row],[Ticker]],[1]!Table1[[Symbol]:[Industry]],2,FALSE),"-")</f>
        <v>-</v>
      </c>
      <c r="D1067" t="s">
        <v>128</v>
      </c>
      <c r="E1067">
        <v>2305.2054350140002</v>
      </c>
      <c r="F1067">
        <v>193.39</v>
      </c>
      <c r="G1067">
        <v>-33.234347395909097</v>
      </c>
      <c r="H1067">
        <v>7.4061698524706303</v>
      </c>
      <c r="I1067">
        <v>-17.535697386593998</v>
      </c>
      <c r="J1067">
        <v>-7.0418683843206296</v>
      </c>
      <c r="K1067">
        <v>199.586079615844</v>
      </c>
      <c r="L1067">
        <v>196.30376600253601</v>
      </c>
      <c r="M1067">
        <v>33.981014936891803</v>
      </c>
      <c r="N1067">
        <v>1.1217137634693799</v>
      </c>
      <c r="O1067">
        <v>49.826774910802001</v>
      </c>
      <c r="P1067">
        <v>29.098798397863799</v>
      </c>
      <c r="Q1067">
        <v>3.6924069568699001E-2</v>
      </c>
    </row>
    <row r="1068" spans="1:17" x14ac:dyDescent="0.3">
      <c r="A1068" t="s">
        <v>2296</v>
      </c>
      <c r="B1068" t="s">
        <v>2297</v>
      </c>
      <c r="C1068" t="str">
        <f>IFERROR(VLOOKUP(Table1[[#This Row],[Ticker]],[1]!Table1[[Symbol]:[Industry]],2,FALSE),"-")</f>
        <v>-</v>
      </c>
      <c r="D1068" t="s">
        <v>1977</v>
      </c>
      <c r="E1068">
        <v>2292.3639117299999</v>
      </c>
      <c r="F1068">
        <v>12.45</v>
      </c>
      <c r="G1068">
        <v>-55.432923426381102</v>
      </c>
      <c r="H1068">
        <v>-5.5579148180455604</v>
      </c>
      <c r="I1068">
        <v>-38.499825790617201</v>
      </c>
      <c r="J1068">
        <v>-5.6091776290492303</v>
      </c>
      <c r="K1068">
        <v>13.9880855045666</v>
      </c>
      <c r="L1068">
        <v>15.8588023777367</v>
      </c>
      <c r="M1068">
        <v>26.849745184382101</v>
      </c>
      <c r="N1068">
        <v>0.64813926883446904</v>
      </c>
      <c r="O1068">
        <v>109.236947791164</v>
      </c>
      <c r="P1068">
        <v>2.30073952341822</v>
      </c>
      <c r="Q1068">
        <v>-2.180286489832E-2</v>
      </c>
    </row>
    <row r="1069" spans="1:17" hidden="1" x14ac:dyDescent="0.3">
      <c r="A1069" t="s">
        <v>2298</v>
      </c>
      <c r="B1069" t="s">
        <v>2299</v>
      </c>
      <c r="C1069" t="str">
        <f>IFERROR(VLOOKUP(Table1[[#This Row],[Ticker]],[1]!Table1[[Symbol]:[Industry]],2,FALSE),"-")</f>
        <v>-</v>
      </c>
      <c r="D1069" t="s">
        <v>285</v>
      </c>
      <c r="E1069">
        <v>2291.5692705699998</v>
      </c>
      <c r="F1069">
        <v>390.35</v>
      </c>
      <c r="G1069">
        <v>-36.1175553660444</v>
      </c>
      <c r="H1069">
        <v>-11.4703404680621</v>
      </c>
      <c r="I1069">
        <v>-9.6039702952562802</v>
      </c>
      <c r="J1069">
        <v>-4.3894082835887698</v>
      </c>
      <c r="K1069">
        <v>434.14345316876398</v>
      </c>
      <c r="L1069">
        <v>423.40022812880198</v>
      </c>
      <c r="M1069">
        <v>30.751091682735801</v>
      </c>
      <c r="N1069">
        <v>0.26865836587262398</v>
      </c>
      <c r="O1069">
        <v>37.748174714999301</v>
      </c>
      <c r="P1069">
        <v>17.983980655886299</v>
      </c>
      <c r="Q1069">
        <v>-4.2994044374810997E-2</v>
      </c>
    </row>
    <row r="1070" spans="1:17" hidden="1" x14ac:dyDescent="0.3">
      <c r="A1070" t="s">
        <v>2300</v>
      </c>
      <c r="B1070" t="s">
        <v>2301</v>
      </c>
      <c r="C1070" t="str">
        <f>IFERROR(VLOOKUP(Table1[[#This Row],[Ticker]],[1]!Table1[[Symbol]:[Industry]],2,FALSE),"-")</f>
        <v>-</v>
      </c>
      <c r="D1070" t="s">
        <v>271</v>
      </c>
      <c r="E1070">
        <v>2289.7474999999999</v>
      </c>
      <c r="F1070">
        <v>3649</v>
      </c>
      <c r="G1070">
        <v>1625.8734717913001</v>
      </c>
      <c r="H1070">
        <v>-6.5567079465816498</v>
      </c>
      <c r="I1070">
        <v>87.347246165868697</v>
      </c>
      <c r="J1070">
        <v>-2.5848570121360201</v>
      </c>
      <c r="K1070">
        <v>3741.8768854621098</v>
      </c>
      <c r="L1070">
        <v>2695.88641326692</v>
      </c>
      <c r="M1070">
        <v>46.719561232312302</v>
      </c>
      <c r="N1070">
        <v>0.752075394665215</v>
      </c>
      <c r="O1070">
        <v>31.512743217319802</v>
      </c>
      <c r="P1070">
        <v>1727.2408612919301</v>
      </c>
      <c r="Q1070">
        <v>0.22877938147923299</v>
      </c>
    </row>
    <row r="1071" spans="1:17" hidden="1" x14ac:dyDescent="0.3">
      <c r="A1071" t="s">
        <v>2302</v>
      </c>
      <c r="B1071" t="s">
        <v>2303</v>
      </c>
      <c r="C1071" t="str">
        <f>IFERROR(VLOOKUP(Table1[[#This Row],[Ticker]],[1]!Table1[[Symbol]:[Industry]],2,FALSE),"-")</f>
        <v>-</v>
      </c>
      <c r="D1071" t="s">
        <v>285</v>
      </c>
      <c r="E1071">
        <v>2278.009107675</v>
      </c>
      <c r="F1071">
        <v>414.75</v>
      </c>
      <c r="G1071">
        <v>59.046548714381302</v>
      </c>
      <c r="H1071">
        <v>14.617945992512</v>
      </c>
      <c r="I1071">
        <v>75.019271082691205</v>
      </c>
      <c r="J1071">
        <v>-10.498716849798599</v>
      </c>
      <c r="K1071">
        <v>390.35957072786698</v>
      </c>
      <c r="M1071">
        <v>47.448321770176598</v>
      </c>
      <c r="N1071">
        <v>1.1383780299475099</v>
      </c>
      <c r="O1071">
        <v>16.889692585895101</v>
      </c>
      <c r="P1071">
        <v>148.72563718140901</v>
      </c>
    </row>
    <row r="1072" spans="1:17" hidden="1" x14ac:dyDescent="0.3">
      <c r="A1072" t="s">
        <v>2304</v>
      </c>
      <c r="B1072" t="s">
        <v>2305</v>
      </c>
      <c r="C1072" t="str">
        <f>IFERROR(VLOOKUP(Table1[[#This Row],[Ticker]],[1]!Table1[[Symbol]:[Industry]],2,FALSE),"-")</f>
        <v>-</v>
      </c>
      <c r="D1072" t="s">
        <v>750</v>
      </c>
      <c r="E1072">
        <v>2275.48420463</v>
      </c>
      <c r="F1072">
        <v>1920.1</v>
      </c>
      <c r="G1072">
        <v>-45.184445691273702</v>
      </c>
      <c r="H1072">
        <v>-13.0422254914237</v>
      </c>
      <c r="I1072">
        <v>-34.639145524843698</v>
      </c>
      <c r="J1072">
        <v>-7.5215109733952401</v>
      </c>
      <c r="K1072">
        <v>2251.8075540197401</v>
      </c>
      <c r="L1072">
        <v>2354.9354108768898</v>
      </c>
      <c r="M1072">
        <v>20.9605653365225</v>
      </c>
      <c r="N1072">
        <v>0.39567554296705199</v>
      </c>
      <c r="O1072">
        <v>68.220405187229801</v>
      </c>
      <c r="P1072">
        <v>3.7947997189036999</v>
      </c>
      <c r="Q1072">
        <v>5.5122055412523997E-2</v>
      </c>
    </row>
    <row r="1073" spans="1:17" hidden="1" x14ac:dyDescent="0.3">
      <c r="A1073" t="s">
        <v>2306</v>
      </c>
      <c r="B1073" t="s">
        <v>2307</v>
      </c>
      <c r="C1073" t="str">
        <f>IFERROR(VLOOKUP(Table1[[#This Row],[Ticker]],[1]!Table1[[Symbol]:[Industry]],2,FALSE),"-")</f>
        <v>-</v>
      </c>
      <c r="D1073" t="s">
        <v>539</v>
      </c>
      <c r="E1073">
        <v>2273.92</v>
      </c>
      <c r="F1073">
        <v>129.19999999999999</v>
      </c>
      <c r="G1073">
        <v>104.549253854146</v>
      </c>
      <c r="H1073">
        <v>-4.2401545641150902</v>
      </c>
      <c r="I1073">
        <v>-7.1285378287991599E-2</v>
      </c>
      <c r="J1073">
        <v>-6.31463515268858</v>
      </c>
      <c r="K1073">
        <v>143.97592320848099</v>
      </c>
      <c r="L1073">
        <v>123.534480311461</v>
      </c>
      <c r="M1073">
        <v>38.504852874830398</v>
      </c>
      <c r="N1073">
        <v>0.47873137399287402</v>
      </c>
      <c r="O1073">
        <v>44.349845201238402</v>
      </c>
      <c r="P1073">
        <v>134.69573115349601</v>
      </c>
      <c r="Q1073">
        <v>3.7069346364835998E-2</v>
      </c>
    </row>
    <row r="1074" spans="1:17" hidden="1" x14ac:dyDescent="0.3">
      <c r="A1074" t="s">
        <v>2308</v>
      </c>
      <c r="B1074" t="s">
        <v>2309</v>
      </c>
      <c r="C1074" t="str">
        <f>IFERROR(VLOOKUP(Table1[[#This Row],[Ticker]],[1]!Table1[[Symbol]:[Industry]],2,FALSE),"-")</f>
        <v>-</v>
      </c>
      <c r="D1074" t="s">
        <v>569</v>
      </c>
      <c r="E1074">
        <v>2264.0470871550001</v>
      </c>
      <c r="F1074">
        <v>652.54999999999995</v>
      </c>
      <c r="G1074">
        <v>2.3574137038571199</v>
      </c>
      <c r="H1074">
        <v>2.7365590447355101</v>
      </c>
      <c r="I1074">
        <v>5.1584131728586202</v>
      </c>
      <c r="J1074">
        <v>5.9705621885883499E-2</v>
      </c>
      <c r="K1074">
        <v>674.11525156704499</v>
      </c>
      <c r="L1074">
        <v>629.89359249047595</v>
      </c>
      <c r="M1074">
        <v>52.677431444886899</v>
      </c>
      <c r="N1074">
        <v>0.398764343115591</v>
      </c>
      <c r="O1074">
        <v>43.7437744234158</v>
      </c>
      <c r="P1074">
        <v>69.493506493506402</v>
      </c>
      <c r="Q1074">
        <v>0.15887254050435101</v>
      </c>
    </row>
    <row r="1075" spans="1:17" hidden="1" x14ac:dyDescent="0.3">
      <c r="A1075" t="s">
        <v>2310</v>
      </c>
      <c r="B1075" t="s">
        <v>2311</v>
      </c>
      <c r="C1075" t="str">
        <f>IFERROR(VLOOKUP(Table1[[#This Row],[Ticker]],[1]!Table1[[Symbol]:[Industry]],2,FALSE),"-")</f>
        <v>-</v>
      </c>
      <c r="D1075" t="s">
        <v>769</v>
      </c>
      <c r="E1075">
        <v>2257.555242467</v>
      </c>
      <c r="F1075">
        <v>19.93</v>
      </c>
      <c r="G1075">
        <v>-33.276755965656797</v>
      </c>
      <c r="H1075">
        <v>-6.5610272768263096</v>
      </c>
      <c r="I1075">
        <v>3.9763314881251399</v>
      </c>
      <c r="J1075">
        <v>-13.3089473503763</v>
      </c>
      <c r="K1075">
        <v>19.998725951712199</v>
      </c>
      <c r="L1075">
        <v>18.7459260286366</v>
      </c>
      <c r="M1075">
        <v>43.3122979808862</v>
      </c>
      <c r="N1075">
        <v>1.0908534379049</v>
      </c>
      <c r="O1075">
        <v>37.982940291018501</v>
      </c>
      <c r="P1075">
        <v>41.247342310418098</v>
      </c>
      <c r="Q1075">
        <v>7.6253750026035003E-2</v>
      </c>
    </row>
    <row r="1076" spans="1:17" hidden="1" x14ac:dyDescent="0.3">
      <c r="A1076" t="s">
        <v>2312</v>
      </c>
      <c r="B1076" t="s">
        <v>2313</v>
      </c>
      <c r="C1076" t="str">
        <f>IFERROR(VLOOKUP(Table1[[#This Row],[Ticker]],[1]!Table1[[Symbol]:[Industry]],2,FALSE),"-")</f>
        <v>-</v>
      </c>
      <c r="D1076" t="s">
        <v>892</v>
      </c>
      <c r="E1076">
        <v>2250.9</v>
      </c>
      <c r="F1076">
        <v>375.15</v>
      </c>
      <c r="G1076">
        <v>-43.798142699361101</v>
      </c>
      <c r="H1076">
        <v>-12.981231436139099</v>
      </c>
      <c r="I1076">
        <v>-23.397589830057999</v>
      </c>
      <c r="J1076">
        <v>-14.008536536951601</v>
      </c>
      <c r="M1076">
        <v>27.133837518064201</v>
      </c>
      <c r="O1076">
        <v>58.256697321071499</v>
      </c>
      <c r="P1076">
        <v>4.8344278328908503</v>
      </c>
    </row>
    <row r="1077" spans="1:17" hidden="1" x14ac:dyDescent="0.3">
      <c r="A1077" t="s">
        <v>2314</v>
      </c>
      <c r="B1077" t="s">
        <v>2315</v>
      </c>
      <c r="C1077" t="str">
        <f>IFERROR(VLOOKUP(Table1[[#This Row],[Ticker]],[1]!Table1[[Symbol]:[Industry]],2,FALSE),"-")</f>
        <v>-</v>
      </c>
      <c r="D1077" t="s">
        <v>586</v>
      </c>
      <c r="E1077">
        <v>2250.4866000000002</v>
      </c>
      <c r="F1077">
        <v>400.3</v>
      </c>
      <c r="G1077">
        <v>16.766936887789601</v>
      </c>
      <c r="H1077">
        <v>8.8215532637818601</v>
      </c>
      <c r="I1077">
        <v>1.12479147867968</v>
      </c>
      <c r="J1077">
        <v>-3.7590348032966499</v>
      </c>
      <c r="K1077">
        <v>399.76739904324899</v>
      </c>
      <c r="L1077">
        <v>371.49402338104198</v>
      </c>
      <c r="M1077">
        <v>53.317629927408703</v>
      </c>
      <c r="N1077">
        <v>0.46133953939177302</v>
      </c>
      <c r="O1077">
        <v>18.411191606295201</v>
      </c>
      <c r="P1077">
        <v>45.749135263062101</v>
      </c>
      <c r="Q1077">
        <v>4.2049952171219998E-2</v>
      </c>
    </row>
    <row r="1078" spans="1:17" hidden="1" x14ac:dyDescent="0.3">
      <c r="A1078" t="s">
        <v>2316</v>
      </c>
      <c r="B1078" t="s">
        <v>2317</v>
      </c>
      <c r="C1078" t="str">
        <f>IFERROR(VLOOKUP(Table1[[#This Row],[Ticker]],[1]!Table1[[Symbol]:[Industry]],2,FALSE),"-")</f>
        <v>-</v>
      </c>
      <c r="D1078" t="s">
        <v>411</v>
      </c>
      <c r="E1078">
        <v>2241.4563938699998</v>
      </c>
      <c r="F1078">
        <v>674.55</v>
      </c>
      <c r="G1078">
        <v>-54.053186574870203</v>
      </c>
      <c r="H1078">
        <v>-4.6500660061114898</v>
      </c>
      <c r="I1078">
        <v>-29.594044098199799</v>
      </c>
      <c r="J1078">
        <v>-7.2332873116914698</v>
      </c>
      <c r="K1078">
        <v>747.97377756712501</v>
      </c>
      <c r="L1078">
        <v>802.85136630968498</v>
      </c>
      <c r="M1078">
        <v>15.2471994230734</v>
      </c>
      <c r="N1078">
        <v>0.77903854853654397</v>
      </c>
      <c r="O1078">
        <v>39.307686605885401</v>
      </c>
      <c r="P1078">
        <v>0.731725528261018</v>
      </c>
      <c r="Q1078">
        <v>-5.1529613361325999E-2</v>
      </c>
    </row>
    <row r="1079" spans="1:17" hidden="1" x14ac:dyDescent="0.3">
      <c r="A1079" t="s">
        <v>2318</v>
      </c>
      <c r="B1079" t="s">
        <v>2319</v>
      </c>
      <c r="C1079" t="str">
        <f>IFERROR(VLOOKUP(Table1[[#This Row],[Ticker]],[1]!Table1[[Symbol]:[Industry]],2,FALSE),"-")</f>
        <v>-</v>
      </c>
      <c r="D1079" t="s">
        <v>1136</v>
      </c>
      <c r="E1079">
        <v>2228.4388709999998</v>
      </c>
      <c r="F1079">
        <v>423</v>
      </c>
      <c r="G1079">
        <v>60.554591609823703</v>
      </c>
      <c r="H1079">
        <v>-6.9691405091901197</v>
      </c>
      <c r="I1079">
        <v>46.185934765088199</v>
      </c>
      <c r="J1079">
        <v>-4.58704811698684</v>
      </c>
      <c r="K1079">
        <v>474.41106296149502</v>
      </c>
      <c r="L1079">
        <v>398.29499169774499</v>
      </c>
      <c r="M1079">
        <v>33.722641050616602</v>
      </c>
      <c r="N1079">
        <v>0.347985525140316</v>
      </c>
      <c r="O1079">
        <v>45.082742316784802</v>
      </c>
      <c r="P1079">
        <v>91.576086956521706</v>
      </c>
      <c r="Q1079">
        <v>8.1830201624181004E-2</v>
      </c>
    </row>
    <row r="1080" spans="1:17" x14ac:dyDescent="0.3">
      <c r="A1080" t="s">
        <v>2320</v>
      </c>
      <c r="B1080" t="s">
        <v>2321</v>
      </c>
      <c r="C1080" t="str">
        <f>IFERROR(VLOOKUP(Table1[[#This Row],[Ticker]],[1]!Table1[[Symbol]:[Industry]],2,FALSE),"-")</f>
        <v>-</v>
      </c>
      <c r="D1080" t="s">
        <v>24</v>
      </c>
      <c r="E1080">
        <v>2222.4436116480001</v>
      </c>
      <c r="F1080">
        <v>43.16</v>
      </c>
      <c r="G1080">
        <v>-66.541793066936506</v>
      </c>
      <c r="H1080">
        <v>-1.22345358035851</v>
      </c>
      <c r="I1080">
        <v>-38.552093263336502</v>
      </c>
      <c r="J1080">
        <v>-6.1683982670100299</v>
      </c>
      <c r="K1080">
        <v>47.277704281343297</v>
      </c>
      <c r="L1080">
        <v>55.809035319669803</v>
      </c>
      <c r="M1080">
        <v>33.009298693428804</v>
      </c>
      <c r="N1080">
        <v>0.729031985752297</v>
      </c>
      <c r="O1080">
        <v>90.917516218721005</v>
      </c>
      <c r="P1080">
        <v>2.7374434658414599</v>
      </c>
    </row>
    <row r="1081" spans="1:17" hidden="1" x14ac:dyDescent="0.3">
      <c r="A1081" t="s">
        <v>2322</v>
      </c>
      <c r="B1081" t="s">
        <v>2323</v>
      </c>
      <c r="C1081" t="str">
        <f>IFERROR(VLOOKUP(Table1[[#This Row],[Ticker]],[1]!Table1[[Symbol]:[Industry]],2,FALSE),"-")</f>
        <v>-</v>
      </c>
      <c r="D1081" t="s">
        <v>75</v>
      </c>
      <c r="E1081">
        <v>2222.3316243599902</v>
      </c>
      <c r="F1081">
        <v>808.2</v>
      </c>
      <c r="G1081">
        <v>76.413468866472599</v>
      </c>
      <c r="H1081">
        <v>-2.3288269920598199</v>
      </c>
      <c r="I1081">
        <v>-12.5886886360178</v>
      </c>
      <c r="J1081">
        <v>-2.80176279873363</v>
      </c>
      <c r="K1081">
        <v>878.38688757240698</v>
      </c>
      <c r="L1081">
        <v>810.04281895704196</v>
      </c>
      <c r="M1081">
        <v>37.793112784113703</v>
      </c>
      <c r="N1081">
        <v>0.51962573170636095</v>
      </c>
      <c r="O1081">
        <v>35.325414501361003</v>
      </c>
      <c r="P1081">
        <v>106.700767263427</v>
      </c>
      <c r="Q1081">
        <v>6.6566568331097004E-2</v>
      </c>
    </row>
    <row r="1082" spans="1:17" hidden="1" x14ac:dyDescent="0.3">
      <c r="A1082" t="s">
        <v>2324</v>
      </c>
      <c r="B1082" t="s">
        <v>2325</v>
      </c>
      <c r="C1082" t="str">
        <f>IFERROR(VLOOKUP(Table1[[#This Row],[Ticker]],[1]!Table1[[Symbol]:[Industry]],2,FALSE),"-")</f>
        <v>-</v>
      </c>
      <c r="D1082" t="s">
        <v>539</v>
      </c>
      <c r="E1082">
        <v>2216.3649480949998</v>
      </c>
      <c r="F1082">
        <v>241.55</v>
      </c>
      <c r="G1082">
        <v>-45.546294944448199</v>
      </c>
      <c r="H1082">
        <v>-0.90752055046712599</v>
      </c>
      <c r="I1082">
        <v>-13.7158548701331</v>
      </c>
      <c r="J1082">
        <v>-4.6199812613668101</v>
      </c>
      <c r="K1082">
        <v>248.39872787272799</v>
      </c>
      <c r="L1082">
        <v>255.00006539114099</v>
      </c>
      <c r="M1082">
        <v>46.476751314834999</v>
      </c>
      <c r="N1082">
        <v>1.9490321325991999</v>
      </c>
      <c r="O1082">
        <v>31.235768991927099</v>
      </c>
      <c r="P1082">
        <v>13.4037558685446</v>
      </c>
      <c r="Q1082">
        <v>2.9876226676027001E-2</v>
      </c>
    </row>
    <row r="1083" spans="1:17" hidden="1" x14ac:dyDescent="0.3">
      <c r="A1083" t="s">
        <v>2326</v>
      </c>
      <c r="B1083" t="s">
        <v>2327</v>
      </c>
      <c r="C1083" t="str">
        <f>IFERROR(VLOOKUP(Table1[[#This Row],[Ticker]],[1]!Table1[[Symbol]:[Industry]],2,FALSE),"-")</f>
        <v>-</v>
      </c>
      <c r="D1083" t="s">
        <v>197</v>
      </c>
      <c r="E1083">
        <v>2214.158774</v>
      </c>
      <c r="F1083">
        <v>398</v>
      </c>
      <c r="G1083">
        <v>-11.6694137269332</v>
      </c>
      <c r="H1083">
        <v>-4.1125062178252403</v>
      </c>
      <c r="I1083">
        <v>-0.76081053385161002</v>
      </c>
      <c r="J1083">
        <v>-4.9003279851815398</v>
      </c>
      <c r="K1083">
        <v>424.31631802772301</v>
      </c>
      <c r="L1083">
        <v>405.65110118734498</v>
      </c>
      <c r="M1083">
        <v>27.973875128927499</v>
      </c>
      <c r="N1083">
        <v>0.43699016802260998</v>
      </c>
      <c r="O1083">
        <v>22.8643216080401</v>
      </c>
      <c r="P1083">
        <v>27.136240217217701</v>
      </c>
      <c r="Q1083">
        <v>3.4152708395227001E-2</v>
      </c>
    </row>
    <row r="1084" spans="1:17" hidden="1" x14ac:dyDescent="0.3">
      <c r="A1084" t="s">
        <v>2328</v>
      </c>
      <c r="B1084" t="s">
        <v>2329</v>
      </c>
      <c r="C1084" t="str">
        <f>IFERROR(VLOOKUP(Table1[[#This Row],[Ticker]],[1]!Table1[[Symbol]:[Industry]],2,FALSE),"-")</f>
        <v>-</v>
      </c>
      <c r="D1084" t="s">
        <v>475</v>
      </c>
      <c r="E1084">
        <v>2195.3126714199998</v>
      </c>
      <c r="F1084">
        <v>362.9</v>
      </c>
      <c r="G1084">
        <v>-15.7690855039077</v>
      </c>
      <c r="H1084">
        <v>-0.73805158715730501</v>
      </c>
      <c r="I1084">
        <v>1.36968563313416</v>
      </c>
      <c r="J1084">
        <v>-7.6202474032768999</v>
      </c>
      <c r="K1084">
        <v>393.53752419147901</v>
      </c>
      <c r="L1084">
        <v>374.48197154680503</v>
      </c>
      <c r="M1084">
        <v>27.933738741717299</v>
      </c>
      <c r="N1084">
        <v>0.405865974969573</v>
      </c>
      <c r="O1084">
        <v>24.689997244419899</v>
      </c>
      <c r="P1084">
        <v>23.645655877342399</v>
      </c>
      <c r="Q1084">
        <v>3.2763915784558999E-2</v>
      </c>
    </row>
    <row r="1085" spans="1:17" hidden="1" x14ac:dyDescent="0.3">
      <c r="A1085" t="s">
        <v>2330</v>
      </c>
      <c r="B1085" t="s">
        <v>2331</v>
      </c>
      <c r="C1085" t="str">
        <f>IFERROR(VLOOKUP(Table1[[#This Row],[Ticker]],[1]!Table1[[Symbol]:[Industry]],2,FALSE),"-")</f>
        <v>-</v>
      </c>
      <c r="D1085" t="s">
        <v>264</v>
      </c>
      <c r="E1085">
        <v>2191.9715633249998</v>
      </c>
      <c r="F1085">
        <v>1259.55</v>
      </c>
      <c r="G1085">
        <v>-23.0914537114833</v>
      </c>
      <c r="H1085">
        <v>-3.1207270058577499</v>
      </c>
      <c r="I1085">
        <v>-23.612848806822701</v>
      </c>
      <c r="J1085">
        <v>-6.3349811758212304</v>
      </c>
      <c r="K1085">
        <v>1336.1511907003301</v>
      </c>
      <c r="L1085">
        <v>1348.16074383214</v>
      </c>
      <c r="M1085">
        <v>30.634755004164202</v>
      </c>
      <c r="N1085">
        <v>0.43231637538116602</v>
      </c>
      <c r="O1085">
        <v>40.526378468500603</v>
      </c>
      <c r="P1085">
        <v>13.7753489002303</v>
      </c>
      <c r="Q1085">
        <v>6.3350244680946993E-2</v>
      </c>
    </row>
    <row r="1086" spans="1:17" hidden="1" x14ac:dyDescent="0.3">
      <c r="A1086" t="s">
        <v>2332</v>
      </c>
      <c r="B1086" t="s">
        <v>2333</v>
      </c>
      <c r="C1086" t="str">
        <f>IFERROR(VLOOKUP(Table1[[#This Row],[Ticker]],[1]!Table1[[Symbol]:[Industry]],2,FALSE),"-")</f>
        <v>-</v>
      </c>
      <c r="D1086" t="s">
        <v>1251</v>
      </c>
      <c r="E1086">
        <v>2188.9962082099901</v>
      </c>
      <c r="F1086">
        <v>770.35</v>
      </c>
      <c r="G1086">
        <v>-6.0688297906627398</v>
      </c>
      <c r="H1086">
        <v>1.4415365669375799</v>
      </c>
      <c r="I1086">
        <v>-25.9522909346998</v>
      </c>
      <c r="J1086">
        <v>-2.6684204161401199</v>
      </c>
      <c r="K1086">
        <v>809.29875831112895</v>
      </c>
      <c r="L1086">
        <v>829.35105372391297</v>
      </c>
      <c r="M1086">
        <v>41.722531624637099</v>
      </c>
      <c r="N1086">
        <v>0.62434990254628997</v>
      </c>
      <c r="O1086">
        <v>49.406114103978702</v>
      </c>
      <c r="P1086">
        <v>23.830573862723</v>
      </c>
      <c r="Q1086">
        <v>-1.3562631043160999E-2</v>
      </c>
    </row>
    <row r="1087" spans="1:17" hidden="1" x14ac:dyDescent="0.3">
      <c r="A1087" t="s">
        <v>2334</v>
      </c>
      <c r="B1087" t="s">
        <v>2335</v>
      </c>
      <c r="C1087" t="str">
        <f>IFERROR(VLOOKUP(Table1[[#This Row],[Ticker]],[1]!Table1[[Symbol]:[Industry]],2,FALSE),"-")</f>
        <v>-</v>
      </c>
      <c r="D1087" t="s">
        <v>454</v>
      </c>
      <c r="E1087">
        <v>2186.945553</v>
      </c>
      <c r="F1087">
        <v>871.55</v>
      </c>
      <c r="G1087">
        <v>18.185734379393502</v>
      </c>
      <c r="H1087">
        <v>-4.1327362807804597</v>
      </c>
      <c r="I1087">
        <v>41.0319459216933</v>
      </c>
      <c r="J1087">
        <v>2.5643720851930301</v>
      </c>
      <c r="K1087">
        <v>896.33149149521296</v>
      </c>
      <c r="L1087">
        <v>759.65347522630998</v>
      </c>
      <c r="M1087">
        <v>38.887069041429001</v>
      </c>
      <c r="N1087">
        <v>0.130085607350196</v>
      </c>
      <c r="O1087">
        <v>30.009752739372299</v>
      </c>
      <c r="P1087">
        <v>68.986912263693597</v>
      </c>
      <c r="Q1087">
        <v>0.104090605732268</v>
      </c>
    </row>
    <row r="1088" spans="1:17" hidden="1" x14ac:dyDescent="0.3">
      <c r="A1088" t="s">
        <v>2336</v>
      </c>
      <c r="B1088" t="s">
        <v>2337</v>
      </c>
      <c r="C1088" t="str">
        <f>IFERROR(VLOOKUP(Table1[[#This Row],[Ticker]],[1]!Table1[[Symbol]:[Industry]],2,FALSE),"-")</f>
        <v>-</v>
      </c>
      <c r="D1088" t="s">
        <v>739</v>
      </c>
      <c r="E1088">
        <v>2180.653534008</v>
      </c>
      <c r="F1088">
        <v>272.13</v>
      </c>
      <c r="G1088">
        <v>0.83060021326489397</v>
      </c>
      <c r="H1088">
        <v>-0.32748259966153298</v>
      </c>
      <c r="I1088">
        <v>1.2318692636972901</v>
      </c>
      <c r="J1088">
        <v>-1.71464549840043</v>
      </c>
      <c r="K1088">
        <v>276.259619569135</v>
      </c>
      <c r="L1088">
        <v>259.60992145325901</v>
      </c>
      <c r="M1088">
        <v>58.290846172297002</v>
      </c>
      <c r="N1088">
        <v>2.37101154853011</v>
      </c>
      <c r="O1088">
        <v>8.5143130121632993</v>
      </c>
      <c r="P1088">
        <v>30.825441084563199</v>
      </c>
      <c r="Q1088">
        <v>3.2968413234804997E-2</v>
      </c>
    </row>
    <row r="1089" spans="1:17" hidden="1" x14ac:dyDescent="0.3">
      <c r="A1089" t="s">
        <v>2338</v>
      </c>
      <c r="B1089" t="s">
        <v>2339</v>
      </c>
      <c r="C1089" t="str">
        <f>IFERROR(VLOOKUP(Table1[[#This Row],[Ticker]],[1]!Table1[[Symbol]:[Industry]],2,FALSE),"-")</f>
        <v>-</v>
      </c>
      <c r="D1089" t="s">
        <v>197</v>
      </c>
      <c r="E1089">
        <v>2180.2765749599998</v>
      </c>
      <c r="F1089">
        <v>692.7</v>
      </c>
      <c r="G1089">
        <v>-11.3147009685475</v>
      </c>
      <c r="H1089">
        <v>17.8691012039071</v>
      </c>
      <c r="I1089">
        <v>13.794067282892801</v>
      </c>
      <c r="J1089">
        <v>1.1061451932343001</v>
      </c>
      <c r="K1089">
        <v>661.26694963745103</v>
      </c>
      <c r="L1089">
        <v>581.44781357018201</v>
      </c>
      <c r="M1089">
        <v>52.975266241282299</v>
      </c>
      <c r="N1089">
        <v>0.85157725504549797</v>
      </c>
      <c r="O1089">
        <v>14.356864443481999</v>
      </c>
      <c r="P1089">
        <v>72.313432835820905</v>
      </c>
      <c r="Q1089">
        <v>2.4739503728352999E-2</v>
      </c>
    </row>
    <row r="1090" spans="1:17" hidden="1" x14ac:dyDescent="0.3">
      <c r="A1090" t="s">
        <v>2340</v>
      </c>
      <c r="B1090" t="s">
        <v>2341</v>
      </c>
      <c r="C1090" t="str">
        <f>IFERROR(VLOOKUP(Table1[[#This Row],[Ticker]],[1]!Table1[[Symbol]:[Industry]],2,FALSE),"-")</f>
        <v>-</v>
      </c>
      <c r="D1090" t="s">
        <v>1984</v>
      </c>
      <c r="E1090">
        <v>2177.2492665</v>
      </c>
      <c r="F1090">
        <v>544.25</v>
      </c>
      <c r="G1090">
        <v>844.29006971527497</v>
      </c>
      <c r="H1090">
        <v>12.531194722858199</v>
      </c>
      <c r="I1090">
        <v>17.090812781660901</v>
      </c>
      <c r="J1090">
        <v>-5.3804997313321898</v>
      </c>
      <c r="K1090">
        <v>574.84474006973096</v>
      </c>
      <c r="L1090">
        <v>473.80669807389802</v>
      </c>
      <c r="M1090">
        <v>55.8488166746383</v>
      </c>
      <c r="N1090">
        <v>0.77622349986767103</v>
      </c>
      <c r="O1090">
        <v>74.313275149288003</v>
      </c>
    </row>
    <row r="1091" spans="1:17" hidden="1" x14ac:dyDescent="0.3">
      <c r="A1091" t="s">
        <v>2342</v>
      </c>
      <c r="B1091" t="s">
        <v>2343</v>
      </c>
      <c r="C1091" t="str">
        <f>IFERROR(VLOOKUP(Table1[[#This Row],[Ticker]],[1]!Table1[[Symbol]:[Industry]],2,FALSE),"-")</f>
        <v>-</v>
      </c>
      <c r="D1091" t="s">
        <v>131</v>
      </c>
      <c r="E1091">
        <v>2172.3381710799999</v>
      </c>
      <c r="F1091">
        <v>1684.4</v>
      </c>
      <c r="G1091">
        <v>-7.7598428018123897</v>
      </c>
      <c r="H1091">
        <v>-2.8939749842943998</v>
      </c>
      <c r="I1091">
        <v>-25.684136343893201</v>
      </c>
      <c r="J1091">
        <v>-9.8159322825918398</v>
      </c>
      <c r="K1091">
        <v>1755.82608797478</v>
      </c>
      <c r="L1091">
        <v>1660.1709964454999</v>
      </c>
      <c r="M1091">
        <v>31.394752850204998</v>
      </c>
      <c r="N1091">
        <v>0.56537362747212805</v>
      </c>
      <c r="O1091">
        <v>24.6141059130847</v>
      </c>
      <c r="P1091">
        <v>27.287841003551701</v>
      </c>
      <c r="Q1091">
        <v>0.10219350122875701</v>
      </c>
    </row>
    <row r="1092" spans="1:17" hidden="1" x14ac:dyDescent="0.3">
      <c r="A1092" t="s">
        <v>2344</v>
      </c>
      <c r="B1092" t="s">
        <v>2345</v>
      </c>
      <c r="C1092" t="str">
        <f>IFERROR(VLOOKUP(Table1[[#This Row],[Ticker]],[1]!Table1[[Symbol]:[Industry]],2,FALSE),"-")</f>
        <v>-</v>
      </c>
      <c r="D1092" t="s">
        <v>569</v>
      </c>
      <c r="E1092">
        <v>2170.2214697899999</v>
      </c>
      <c r="F1092">
        <v>71.17</v>
      </c>
      <c r="G1092">
        <v>-2.7114018156539799</v>
      </c>
      <c r="H1092">
        <v>-14.7427442924124</v>
      </c>
      <c r="I1092">
        <v>-14.5312164189436</v>
      </c>
      <c r="J1092">
        <v>-5.6462273965385998</v>
      </c>
      <c r="K1092">
        <v>79.741221393538098</v>
      </c>
      <c r="L1092">
        <v>77.267634841698097</v>
      </c>
      <c r="M1092">
        <v>39.220546558871</v>
      </c>
      <c r="N1092">
        <v>0.383899522795494</v>
      </c>
      <c r="O1092">
        <v>64.184347337361203</v>
      </c>
      <c r="P1092">
        <v>30.587155963302699</v>
      </c>
      <c r="Q1092">
        <v>0.146304812414805</v>
      </c>
    </row>
    <row r="1093" spans="1:17" hidden="1" x14ac:dyDescent="0.3">
      <c r="A1093" t="s">
        <v>2346</v>
      </c>
      <c r="B1093" t="s">
        <v>2347</v>
      </c>
      <c r="C1093" t="str">
        <f>IFERROR(VLOOKUP(Table1[[#This Row],[Ticker]],[1]!Table1[[Symbol]:[Industry]],2,FALSE),"-")</f>
        <v>-</v>
      </c>
      <c r="D1093" t="s">
        <v>21</v>
      </c>
      <c r="E1093">
        <v>2169.6785623999999</v>
      </c>
      <c r="F1093">
        <v>1244</v>
      </c>
      <c r="G1093">
        <v>201.607572858716</v>
      </c>
      <c r="H1093">
        <v>68.040915051143699</v>
      </c>
      <c r="I1093">
        <v>95.032563994916202</v>
      </c>
      <c r="J1093">
        <v>10.2672777341766</v>
      </c>
      <c r="K1093">
        <v>867.045254490606</v>
      </c>
      <c r="L1093">
        <v>629.04298969962804</v>
      </c>
      <c r="M1093">
        <v>70.965657803382996</v>
      </c>
      <c r="N1093">
        <v>1.2992337533052301</v>
      </c>
      <c r="O1093">
        <v>1.28617363344052</v>
      </c>
      <c r="P1093">
        <v>276.96969696969597</v>
      </c>
      <c r="Q1093">
        <v>0.16934637449791201</v>
      </c>
    </row>
    <row r="1094" spans="1:17" hidden="1" x14ac:dyDescent="0.3">
      <c r="A1094" t="s">
        <v>2348</v>
      </c>
      <c r="B1094" t="s">
        <v>2349</v>
      </c>
      <c r="C1094" t="str">
        <f>IFERROR(VLOOKUP(Table1[[#This Row],[Ticker]],[1]!Table1[[Symbol]:[Industry]],2,FALSE),"-")</f>
        <v>-</v>
      </c>
      <c r="D1094" t="s">
        <v>108</v>
      </c>
      <c r="E1094">
        <v>2165.4164609740001</v>
      </c>
      <c r="F1094">
        <v>18.46</v>
      </c>
      <c r="G1094">
        <v>22.076614462115501</v>
      </c>
      <c r="H1094">
        <v>-6.1855094759633397E-2</v>
      </c>
      <c r="I1094">
        <v>-12.3923050754293</v>
      </c>
      <c r="J1094">
        <v>-5.3208706498708898</v>
      </c>
      <c r="K1094">
        <v>19.886183572627299</v>
      </c>
      <c r="L1094">
        <v>19.272877899689998</v>
      </c>
      <c r="M1094">
        <v>40.6733733761235</v>
      </c>
      <c r="N1094">
        <v>0.67069036120181202</v>
      </c>
      <c r="O1094">
        <v>72.722969799083799</v>
      </c>
      <c r="P1094">
        <v>55.822138371678001</v>
      </c>
      <c r="Q1094">
        <v>0.127871250464755</v>
      </c>
    </row>
    <row r="1095" spans="1:17" hidden="1" x14ac:dyDescent="0.3">
      <c r="A1095" t="s">
        <v>2350</v>
      </c>
      <c r="B1095" t="s">
        <v>2351</v>
      </c>
      <c r="C1095" t="str">
        <f>IFERROR(VLOOKUP(Table1[[#This Row],[Ticker]],[1]!Table1[[Symbol]:[Industry]],2,FALSE),"-")</f>
        <v>-</v>
      </c>
      <c r="D1095" t="s">
        <v>475</v>
      </c>
      <c r="E1095">
        <v>2161.8012840000001</v>
      </c>
      <c r="F1095">
        <v>1839.2</v>
      </c>
      <c r="G1095">
        <v>-23.434322638327998</v>
      </c>
      <c r="H1095">
        <v>-4.2443264456336598</v>
      </c>
      <c r="I1095">
        <v>-11.2809113599371</v>
      </c>
      <c r="J1095">
        <v>-5.7756484476939596</v>
      </c>
      <c r="K1095">
        <v>1938.2634733280199</v>
      </c>
      <c r="L1095">
        <v>1863.6124798404001</v>
      </c>
      <c r="M1095">
        <v>32.885097290009099</v>
      </c>
      <c r="N1095">
        <v>0.672613962879552</v>
      </c>
      <c r="O1095">
        <v>31.940517616354899</v>
      </c>
      <c r="P1095">
        <v>21.399339933993399</v>
      </c>
    </row>
    <row r="1096" spans="1:17" hidden="1" x14ac:dyDescent="0.3">
      <c r="A1096" t="s">
        <v>2352</v>
      </c>
      <c r="B1096" t="s">
        <v>2353</v>
      </c>
      <c r="C1096" t="str">
        <f>IFERROR(VLOOKUP(Table1[[#This Row],[Ticker]],[1]!Table1[[Symbol]:[Industry]],2,FALSE),"-")</f>
        <v>-</v>
      </c>
      <c r="D1096" t="s">
        <v>533</v>
      </c>
      <c r="E1096">
        <v>2149.4025394199998</v>
      </c>
      <c r="F1096">
        <v>550.1</v>
      </c>
      <c r="G1096">
        <v>-43.5876691196205</v>
      </c>
      <c r="H1096">
        <v>-6.6727535773986704</v>
      </c>
      <c r="I1096">
        <v>-8.3609810549527293</v>
      </c>
      <c r="J1096">
        <v>-10.408741803613401</v>
      </c>
      <c r="K1096">
        <v>615.56700459747299</v>
      </c>
      <c r="L1096">
        <v>607.14391911404095</v>
      </c>
      <c r="M1096">
        <v>19.9901718468208</v>
      </c>
      <c r="N1096">
        <v>0.86185639639231204</v>
      </c>
      <c r="O1096">
        <v>30.8852935829849</v>
      </c>
      <c r="P1096">
        <v>19.314607960091099</v>
      </c>
      <c r="Q1096">
        <v>-0.16685965782374501</v>
      </c>
    </row>
    <row r="1097" spans="1:17" hidden="1" x14ac:dyDescent="0.3">
      <c r="A1097" t="s">
        <v>2354</v>
      </c>
      <c r="B1097" t="s">
        <v>2355</v>
      </c>
      <c r="C1097" t="str">
        <f>IFERROR(VLOOKUP(Table1[[#This Row],[Ticker]],[1]!Table1[[Symbol]:[Industry]],2,FALSE),"-")</f>
        <v>-</v>
      </c>
      <c r="D1097" t="s">
        <v>48</v>
      </c>
      <c r="E1097">
        <v>2148.2538358050001</v>
      </c>
      <c r="F1097">
        <v>319.55</v>
      </c>
      <c r="G1097">
        <v>51.676199221709403</v>
      </c>
      <c r="H1097">
        <v>-12.3044913263438</v>
      </c>
      <c r="I1097">
        <v>-13.762547280287199</v>
      </c>
      <c r="J1097">
        <v>-14.9564023198519</v>
      </c>
      <c r="K1097">
        <v>391.16202155786402</v>
      </c>
      <c r="L1097">
        <v>359.26694021900801</v>
      </c>
      <c r="M1097">
        <v>20.132508060961602</v>
      </c>
      <c r="N1097">
        <v>1.2957565821924799</v>
      </c>
      <c r="O1097">
        <v>102.159286496635</v>
      </c>
      <c r="P1097">
        <v>99.843652282676601</v>
      </c>
      <c r="Q1097">
        <v>1.9270555228323001E-2</v>
      </c>
    </row>
    <row r="1098" spans="1:17" hidden="1" x14ac:dyDescent="0.3">
      <c r="A1098" t="s">
        <v>2356</v>
      </c>
      <c r="B1098" t="s">
        <v>2357</v>
      </c>
      <c r="C1098" t="str">
        <f>IFERROR(VLOOKUP(Table1[[#This Row],[Ticker]],[1]!Table1[[Symbol]:[Industry]],2,FALSE),"-")</f>
        <v>-</v>
      </c>
      <c r="D1098" t="s">
        <v>962</v>
      </c>
      <c r="E1098">
        <v>2143.3746242500001</v>
      </c>
      <c r="F1098">
        <v>117.61</v>
      </c>
      <c r="G1098">
        <v>-26.246099239038301</v>
      </c>
      <c r="H1098">
        <v>-6.79819453832528</v>
      </c>
      <c r="I1098">
        <v>-5.8455463697352004</v>
      </c>
      <c r="J1098">
        <v>-4.7267484372675197</v>
      </c>
      <c r="K1098">
        <v>127.422702029653</v>
      </c>
      <c r="M1098">
        <v>19.406044291542099</v>
      </c>
      <c r="N1098">
        <v>0.245937420252723</v>
      </c>
      <c r="O1098">
        <v>35.0225320976107</v>
      </c>
      <c r="P1098">
        <v>9.8132586367880492</v>
      </c>
    </row>
    <row r="1099" spans="1:17" hidden="1" x14ac:dyDescent="0.3">
      <c r="A1099" t="s">
        <v>2358</v>
      </c>
      <c r="B1099" t="s">
        <v>2359</v>
      </c>
      <c r="C1099" t="str">
        <f>IFERROR(VLOOKUP(Table1[[#This Row],[Ticker]],[1]!Table1[[Symbol]:[Industry]],2,FALSE),"-")</f>
        <v>-</v>
      </c>
      <c r="D1099" t="s">
        <v>75</v>
      </c>
      <c r="E1099">
        <v>2143.05526422</v>
      </c>
      <c r="F1099">
        <v>246.87</v>
      </c>
      <c r="G1099">
        <v>-15.0282273021589</v>
      </c>
      <c r="H1099">
        <v>-1.2511773787780001</v>
      </c>
      <c r="I1099">
        <v>1.18161485802072</v>
      </c>
      <c r="J1099">
        <v>-5.7256734352002097</v>
      </c>
      <c r="K1099">
        <v>240.919298098144</v>
      </c>
      <c r="L1099">
        <v>231.83194476346401</v>
      </c>
      <c r="M1099">
        <v>58.751033133572001</v>
      </c>
      <c r="N1099">
        <v>1.61847570454116</v>
      </c>
      <c r="O1099">
        <v>11.1921254101348</v>
      </c>
      <c r="P1099">
        <v>27.911917098445599</v>
      </c>
      <c r="Q1099">
        <v>-4.7442334626005001E-2</v>
      </c>
    </row>
    <row r="1100" spans="1:17" hidden="1" x14ac:dyDescent="0.3">
      <c r="A1100" t="s">
        <v>2360</v>
      </c>
      <c r="B1100" t="s">
        <v>2361</v>
      </c>
      <c r="C1100" t="str">
        <f>IFERROR(VLOOKUP(Table1[[#This Row],[Ticker]],[1]!Table1[[Symbol]:[Industry]],2,FALSE),"-")</f>
        <v>-</v>
      </c>
      <c r="D1100" t="s">
        <v>261</v>
      </c>
      <c r="E1100">
        <v>2140.0826452799902</v>
      </c>
      <c r="F1100">
        <v>351.2</v>
      </c>
      <c r="G1100">
        <v>28.8942189652774</v>
      </c>
      <c r="H1100">
        <v>-4.0743983345290804</v>
      </c>
      <c r="I1100">
        <v>-13.7203708847549</v>
      </c>
      <c r="J1100">
        <v>-4.5385469984186102</v>
      </c>
      <c r="K1100">
        <v>393.460694812258</v>
      </c>
      <c r="L1100">
        <v>377.794292935871</v>
      </c>
      <c r="M1100">
        <v>31.7582494460428</v>
      </c>
      <c r="N1100">
        <v>0.31882622237177799</v>
      </c>
      <c r="O1100">
        <v>54.883257403188999</v>
      </c>
      <c r="P1100">
        <v>64.112149532710205</v>
      </c>
      <c r="Q1100">
        <v>6.0494069871171001E-2</v>
      </c>
    </row>
    <row r="1101" spans="1:17" hidden="1" x14ac:dyDescent="0.3">
      <c r="A1101" t="s">
        <v>2362</v>
      </c>
      <c r="B1101" t="s">
        <v>2363</v>
      </c>
      <c r="C1101" t="str">
        <f>IFERROR(VLOOKUP(Table1[[#This Row],[Ticker]],[1]!Table1[[Symbol]:[Industry]],2,FALSE),"-")</f>
        <v>-</v>
      </c>
      <c r="D1101" t="s">
        <v>18</v>
      </c>
      <c r="E1101">
        <v>2138.6513503439901</v>
      </c>
      <c r="F1101">
        <v>218.52</v>
      </c>
      <c r="G1101">
        <v>-55.951792360601999</v>
      </c>
      <c r="H1101">
        <v>11.111604566136901</v>
      </c>
      <c r="I1101">
        <v>-14.065801642122</v>
      </c>
      <c r="J1101">
        <v>-3.2346248649456002</v>
      </c>
      <c r="K1101">
        <v>220.64795852182399</v>
      </c>
      <c r="L1101">
        <v>228.65297989858701</v>
      </c>
      <c r="M1101">
        <v>38.536070603490998</v>
      </c>
      <c r="N1101">
        <v>1.94332853167687</v>
      </c>
      <c r="O1101">
        <v>57.445542742083099</v>
      </c>
      <c r="P1101">
        <v>19.7697999451904</v>
      </c>
    </row>
    <row r="1102" spans="1:17" hidden="1" x14ac:dyDescent="0.3">
      <c r="A1102" t="s">
        <v>2364</v>
      </c>
      <c r="B1102" t="s">
        <v>2365</v>
      </c>
      <c r="C1102" t="str">
        <f>IFERROR(VLOOKUP(Table1[[#This Row],[Ticker]],[1]!Table1[[Symbol]:[Industry]],2,FALSE),"-")</f>
        <v>-</v>
      </c>
      <c r="D1102" t="s">
        <v>51</v>
      </c>
      <c r="E1102">
        <v>2131.631384715</v>
      </c>
      <c r="F1102">
        <v>1508.55</v>
      </c>
      <c r="G1102">
        <v>-3.77474555397685</v>
      </c>
      <c r="H1102">
        <v>-3.1642363822504902</v>
      </c>
      <c r="I1102">
        <v>-10.723952321280199</v>
      </c>
      <c r="J1102">
        <v>-7.1028913365858397</v>
      </c>
      <c r="K1102">
        <v>1619.4295493391301</v>
      </c>
      <c r="L1102">
        <v>1522.4512818405899</v>
      </c>
      <c r="M1102">
        <v>18.852553697114999</v>
      </c>
      <c r="N1102">
        <v>0.53822062511852697</v>
      </c>
      <c r="O1102">
        <v>25.547711378475999</v>
      </c>
      <c r="P1102">
        <v>28.071143560573798</v>
      </c>
      <c r="Q1102">
        <v>8.2452142865556993E-2</v>
      </c>
    </row>
    <row r="1103" spans="1:17" hidden="1" x14ac:dyDescent="0.3">
      <c r="A1103" t="s">
        <v>2366</v>
      </c>
      <c r="B1103" t="s">
        <v>2367</v>
      </c>
      <c r="C1103" t="str">
        <f>IFERROR(VLOOKUP(Table1[[#This Row],[Ticker]],[1]!Table1[[Symbol]:[Industry]],2,FALSE),"-")</f>
        <v>-</v>
      </c>
      <c r="D1103" t="s">
        <v>686</v>
      </c>
      <c r="E1103">
        <v>2127.1871143799999</v>
      </c>
      <c r="F1103">
        <v>399.8</v>
      </c>
      <c r="G1103">
        <v>-43.687205128510598</v>
      </c>
      <c r="H1103">
        <v>0.375603718212699</v>
      </c>
      <c r="I1103">
        <v>-22.989068629081501</v>
      </c>
      <c r="J1103">
        <v>0.43679627057723602</v>
      </c>
      <c r="K1103">
        <v>438.15736116983902</v>
      </c>
      <c r="L1103">
        <v>468.046204815566</v>
      </c>
      <c r="M1103">
        <v>30.990167707031802</v>
      </c>
      <c r="N1103">
        <v>0.58209557336011297</v>
      </c>
      <c r="O1103">
        <v>43.671835917958902</v>
      </c>
      <c r="P1103">
        <v>2.74993574916473</v>
      </c>
      <c r="Q1103">
        <v>-0.112650926433913</v>
      </c>
    </row>
    <row r="1104" spans="1:17" hidden="1" x14ac:dyDescent="0.3">
      <c r="A1104" t="s">
        <v>2368</v>
      </c>
      <c r="B1104" t="s">
        <v>2369</v>
      </c>
      <c r="C1104" t="str">
        <f>IFERROR(VLOOKUP(Table1[[#This Row],[Ticker]],[1]!Table1[[Symbol]:[Industry]],2,FALSE),"-")</f>
        <v>-</v>
      </c>
      <c r="D1104" t="s">
        <v>117</v>
      </c>
      <c r="E1104">
        <v>2122.9567703399998</v>
      </c>
      <c r="F1104">
        <v>260.3</v>
      </c>
      <c r="G1104">
        <v>-6.7895111126810397</v>
      </c>
      <c r="H1104">
        <v>-5.1811309417668898</v>
      </c>
      <c r="I1104">
        <v>-18.909062799877098</v>
      </c>
      <c r="J1104">
        <v>-1.99723858720364</v>
      </c>
      <c r="K1104">
        <v>281.54151016647199</v>
      </c>
      <c r="L1104">
        <v>265.66232808913901</v>
      </c>
      <c r="M1104">
        <v>20.2744622607994</v>
      </c>
      <c r="N1104">
        <v>0.73169084832539499</v>
      </c>
      <c r="O1104">
        <v>30.6953515174798</v>
      </c>
      <c r="P1104">
        <v>40.399137001078699</v>
      </c>
      <c r="Q1104">
        <v>6.3946861985853004E-2</v>
      </c>
    </row>
    <row r="1105" spans="1:17" x14ac:dyDescent="0.3">
      <c r="A1105" t="s">
        <v>2370</v>
      </c>
      <c r="B1105" t="s">
        <v>2371</v>
      </c>
      <c r="C1105" t="str">
        <f>IFERROR(VLOOKUP(Table1[[#This Row],[Ticker]],[1]!Table1[[Symbol]:[Industry]],2,FALSE),"-")</f>
        <v>-</v>
      </c>
      <c r="D1105" t="s">
        <v>1977</v>
      </c>
      <c r="E1105">
        <v>2121.6083173000002</v>
      </c>
      <c r="F1105">
        <v>44.5</v>
      </c>
      <c r="G1105">
        <v>-32.444821296406097</v>
      </c>
      <c r="H1105">
        <v>-10.829927573501999</v>
      </c>
      <c r="I1105">
        <v>-23.692708842855801</v>
      </c>
      <c r="J1105">
        <v>-7.7504582972570404</v>
      </c>
      <c r="K1105">
        <v>50.360641245929301</v>
      </c>
      <c r="L1105">
        <v>51.456328799551997</v>
      </c>
      <c r="M1105">
        <v>30.170328303944</v>
      </c>
      <c r="N1105">
        <v>0.66905534575403902</v>
      </c>
      <c r="O1105">
        <v>55.955056179775298</v>
      </c>
      <c r="P1105">
        <v>5.5502846299810296</v>
      </c>
      <c r="Q1105">
        <v>-1.4088484915351999E-2</v>
      </c>
    </row>
    <row r="1106" spans="1:17" x14ac:dyDescent="0.3">
      <c r="A1106" t="s">
        <v>2372</v>
      </c>
      <c r="B1106" t="s">
        <v>2373</v>
      </c>
      <c r="C1106" t="str">
        <f>IFERROR(VLOOKUP(Table1[[#This Row],[Ticker]],[1]!Table1[[Symbol]:[Industry]],2,FALSE),"-")</f>
        <v>-</v>
      </c>
      <c r="D1106" t="s">
        <v>422</v>
      </c>
      <c r="E1106">
        <v>2107.0315423679999</v>
      </c>
      <c r="F1106">
        <v>182.96</v>
      </c>
      <c r="G1106">
        <v>-62.569403752309299</v>
      </c>
      <c r="H1106">
        <v>-5.3578932596424904</v>
      </c>
      <c r="I1106">
        <v>-32.261680520706598</v>
      </c>
      <c r="J1106">
        <v>-7.3240383864631804</v>
      </c>
      <c r="K1106">
        <v>204.69763997565499</v>
      </c>
      <c r="L1106">
        <v>236.611404995409</v>
      </c>
      <c r="M1106">
        <v>28.247996674345799</v>
      </c>
      <c r="N1106">
        <v>0.49854817493575698</v>
      </c>
      <c r="O1106">
        <v>135.980542195015</v>
      </c>
      <c r="P1106">
        <v>5.4524495677233498</v>
      </c>
      <c r="Q1106">
        <v>-5.9213185835767998E-2</v>
      </c>
    </row>
    <row r="1107" spans="1:17" hidden="1" x14ac:dyDescent="0.3">
      <c r="A1107" t="s">
        <v>2374</v>
      </c>
      <c r="B1107" t="s">
        <v>2375</v>
      </c>
      <c r="C1107" t="str">
        <f>IFERROR(VLOOKUP(Table1[[#This Row],[Ticker]],[1]!Table1[[Symbol]:[Industry]],2,FALSE),"-")</f>
        <v>-</v>
      </c>
      <c r="D1107" t="s">
        <v>464</v>
      </c>
      <c r="E1107">
        <v>2100.94850034</v>
      </c>
      <c r="F1107">
        <v>510.15</v>
      </c>
      <c r="G1107">
        <v>-49.323623458722402</v>
      </c>
      <c r="H1107">
        <v>-7.8377678913879496</v>
      </c>
      <c r="I1107">
        <v>-30.657768324530601</v>
      </c>
      <c r="J1107">
        <v>-5.5153969797130298</v>
      </c>
      <c r="K1107">
        <v>569.71485506976705</v>
      </c>
      <c r="L1107">
        <v>619.28402139333502</v>
      </c>
      <c r="M1107">
        <v>32.137208567103002</v>
      </c>
      <c r="N1107">
        <v>0.59674724071476204</v>
      </c>
      <c r="O1107">
        <v>56.551994511418201</v>
      </c>
      <c r="P1107">
        <v>8.0025404890441401</v>
      </c>
      <c r="Q1107">
        <v>-4.2633304428461E-2</v>
      </c>
    </row>
    <row r="1108" spans="1:17" hidden="1" x14ac:dyDescent="0.3">
      <c r="A1108" t="s">
        <v>2376</v>
      </c>
      <c r="B1108" t="s">
        <v>2377</v>
      </c>
      <c r="C1108" t="str">
        <f>IFERROR(VLOOKUP(Table1[[#This Row],[Ticker]],[1]!Table1[[Symbol]:[Industry]],2,FALSE),"-")</f>
        <v>-</v>
      </c>
      <c r="D1108" t="s">
        <v>977</v>
      </c>
      <c r="E1108">
        <v>2097.2987434400002</v>
      </c>
      <c r="F1108">
        <v>314.89999999999998</v>
      </c>
      <c r="G1108">
        <v>210.65504956007399</v>
      </c>
      <c r="H1108">
        <v>-2.5496306721389201</v>
      </c>
      <c r="I1108">
        <v>29.849444478363601</v>
      </c>
      <c r="J1108">
        <v>-10.8157109488295</v>
      </c>
      <c r="K1108">
        <v>341.461920054107</v>
      </c>
      <c r="L1108">
        <v>268.62754365127302</v>
      </c>
      <c r="M1108">
        <v>37.8293401647366</v>
      </c>
      <c r="N1108">
        <v>0.47031563636178803</v>
      </c>
      <c r="O1108">
        <v>38.186725944744303</v>
      </c>
      <c r="Q1108">
        <v>0.16041980216997301</v>
      </c>
    </row>
    <row r="1109" spans="1:17" hidden="1" x14ac:dyDescent="0.3">
      <c r="A1109" t="s">
        <v>2378</v>
      </c>
      <c r="B1109" t="s">
        <v>2379</v>
      </c>
      <c r="C1109" t="str">
        <f>IFERROR(VLOOKUP(Table1[[#This Row],[Ticker]],[1]!Table1[[Symbol]:[Industry]],2,FALSE),"-")</f>
        <v>-</v>
      </c>
      <c r="D1109" t="s">
        <v>1352</v>
      </c>
      <c r="E1109">
        <v>2095.45334228</v>
      </c>
      <c r="F1109">
        <v>738.8</v>
      </c>
      <c r="G1109">
        <v>53.360256109483998</v>
      </c>
      <c r="H1109">
        <v>8.9076753021406496</v>
      </c>
      <c r="I1109">
        <v>37.580848873256599</v>
      </c>
      <c r="J1109">
        <v>-5.6268140074044801</v>
      </c>
      <c r="K1109">
        <v>730.70386037728997</v>
      </c>
      <c r="L1109">
        <v>606.96437079646296</v>
      </c>
      <c r="M1109">
        <v>46.545682864834802</v>
      </c>
      <c r="N1109">
        <v>0.98364948377809802</v>
      </c>
      <c r="O1109">
        <v>22.089875473741198</v>
      </c>
      <c r="P1109">
        <v>95.760466348701598</v>
      </c>
      <c r="Q1109">
        <v>8.4239187024094997E-2</v>
      </c>
    </row>
    <row r="1110" spans="1:17" hidden="1" x14ac:dyDescent="0.3">
      <c r="A1110" t="s">
        <v>2380</v>
      </c>
      <c r="B1110" t="s">
        <v>2381</v>
      </c>
      <c r="C1110" t="str">
        <f>IFERROR(VLOOKUP(Table1[[#This Row],[Ticker]],[1]!Table1[[Symbol]:[Industry]],2,FALSE),"-")</f>
        <v>-</v>
      </c>
      <c r="D1110" t="s">
        <v>136</v>
      </c>
      <c r="E1110">
        <v>2095.1256856999998</v>
      </c>
      <c r="F1110">
        <v>114.55</v>
      </c>
      <c r="G1110">
        <v>17.2844622003864</v>
      </c>
      <c r="H1110">
        <v>11.1203444227136</v>
      </c>
      <c r="I1110">
        <v>8.4781290506223801</v>
      </c>
      <c r="J1110">
        <v>-3.1768941058566198</v>
      </c>
      <c r="K1110">
        <v>119.029869048785</v>
      </c>
      <c r="L1110">
        <v>107.868236649504</v>
      </c>
      <c r="M1110">
        <v>42.282039308292298</v>
      </c>
      <c r="N1110">
        <v>0.83400594198654299</v>
      </c>
      <c r="O1110">
        <v>41.815800960279297</v>
      </c>
      <c r="P1110">
        <v>57.7823691460055</v>
      </c>
      <c r="Q1110">
        <v>4.1969021715492001E-2</v>
      </c>
    </row>
    <row r="1111" spans="1:17" hidden="1" x14ac:dyDescent="0.3">
      <c r="A1111" t="s">
        <v>2382</v>
      </c>
      <c r="B1111" t="s">
        <v>2383</v>
      </c>
      <c r="C1111" t="str">
        <f>IFERROR(VLOOKUP(Table1[[#This Row],[Ticker]],[1]!Table1[[Symbol]:[Industry]],2,FALSE),"-")</f>
        <v>-</v>
      </c>
      <c r="D1111" t="s">
        <v>51</v>
      </c>
      <c r="E1111">
        <v>2094.2455244099901</v>
      </c>
      <c r="F1111">
        <v>724.7</v>
      </c>
      <c r="G1111">
        <v>-7.7807346092386496</v>
      </c>
      <c r="H1111">
        <v>-8.3389343520089199E-2</v>
      </c>
      <c r="I1111">
        <v>-5.89614623137052</v>
      </c>
      <c r="J1111">
        <v>-4.0351255946288997</v>
      </c>
      <c r="K1111">
        <v>764.43377645771102</v>
      </c>
      <c r="L1111">
        <v>725.78964623340403</v>
      </c>
      <c r="M1111">
        <v>35.8690377257576</v>
      </c>
      <c r="N1111">
        <v>0.24634265948705</v>
      </c>
      <c r="O1111">
        <v>19.028563543535199</v>
      </c>
      <c r="P1111">
        <v>27.140350877192901</v>
      </c>
      <c r="Q1111">
        <v>-8.8999134181756007E-2</v>
      </c>
    </row>
    <row r="1112" spans="1:17" hidden="1" x14ac:dyDescent="0.3">
      <c r="A1112" t="s">
        <v>1923</v>
      </c>
      <c r="B1112" t="s">
        <v>2384</v>
      </c>
      <c r="C1112" t="str">
        <f>IFERROR(VLOOKUP(Table1[[#This Row],[Ticker]],[1]!Table1[[Symbol]:[Industry]],2,FALSE),"-")</f>
        <v>-</v>
      </c>
      <c r="D1112" t="s">
        <v>1925</v>
      </c>
      <c r="E1112">
        <v>2091.9342556299998</v>
      </c>
      <c r="F1112">
        <v>29.03</v>
      </c>
      <c r="G1112">
        <v>-27.127098755077601</v>
      </c>
      <c r="H1112">
        <v>-7.4699571483388398</v>
      </c>
      <c r="I1112">
        <v>-24.0297435682692</v>
      </c>
      <c r="J1112">
        <v>-8.0173333606331791</v>
      </c>
      <c r="K1112">
        <v>34.366096616703899</v>
      </c>
      <c r="L1112">
        <v>34.975053776254597</v>
      </c>
      <c r="M1112">
        <v>49.333103027404697</v>
      </c>
      <c r="N1112">
        <v>0.90425959130615896</v>
      </c>
      <c r="O1112">
        <v>58.2845332414743</v>
      </c>
      <c r="P1112">
        <v>6.9244935543278201</v>
      </c>
      <c r="Q1112">
        <v>7.0291434656782004E-2</v>
      </c>
    </row>
    <row r="1113" spans="1:17" hidden="1" x14ac:dyDescent="0.3">
      <c r="A1113" t="s">
        <v>2385</v>
      </c>
      <c r="B1113" t="s">
        <v>2386</v>
      </c>
      <c r="C1113" t="str">
        <f>IFERROR(VLOOKUP(Table1[[#This Row],[Ticker]],[1]!Table1[[Symbol]:[Industry]],2,FALSE),"-")</f>
        <v>-</v>
      </c>
      <c r="D1113" t="s">
        <v>202</v>
      </c>
      <c r="E1113">
        <v>2084.04477468</v>
      </c>
      <c r="F1113">
        <v>77.66</v>
      </c>
      <c r="G1113">
        <v>124.099394242836</v>
      </c>
      <c r="H1113">
        <v>-4.4750277351584797</v>
      </c>
      <c r="I1113">
        <v>-38.277516565462001</v>
      </c>
      <c r="J1113">
        <v>-1.8593417004053601</v>
      </c>
      <c r="K1113">
        <v>82.235579962619596</v>
      </c>
      <c r="L1113">
        <v>82.638435342686407</v>
      </c>
      <c r="M1113">
        <v>53.3452846079417</v>
      </c>
      <c r="N1113">
        <v>0.68435298682119805</v>
      </c>
      <c r="O1113">
        <v>80.2729848055627</v>
      </c>
      <c r="P1113">
        <v>163.25423728813499</v>
      </c>
      <c r="Q1113">
        <v>0.18024015312542499</v>
      </c>
    </row>
    <row r="1114" spans="1:17" hidden="1" x14ac:dyDescent="0.3">
      <c r="A1114" t="s">
        <v>2387</v>
      </c>
      <c r="B1114" t="s">
        <v>2388</v>
      </c>
      <c r="C1114" t="str">
        <f>IFERROR(VLOOKUP(Table1[[#This Row],[Ticker]],[1]!Table1[[Symbol]:[Industry]],2,FALSE),"-")</f>
        <v>-</v>
      </c>
      <c r="D1114" t="s">
        <v>117</v>
      </c>
      <c r="E1114">
        <v>2078.8576648809999</v>
      </c>
      <c r="F1114">
        <v>143.87</v>
      </c>
      <c r="G1114">
        <v>-40.270797286231499</v>
      </c>
      <c r="H1114">
        <v>-7.5776597789670097</v>
      </c>
      <c r="I1114">
        <v>-29.9475781122981</v>
      </c>
      <c r="J1114">
        <v>-7.2450513096145599</v>
      </c>
      <c r="K1114">
        <v>156.07878507068901</v>
      </c>
      <c r="L1114">
        <v>161.35933704613399</v>
      </c>
      <c r="M1114">
        <v>36.974847780733697</v>
      </c>
      <c r="N1114">
        <v>0.353441436165297</v>
      </c>
      <c r="O1114">
        <v>47.911308820462899</v>
      </c>
      <c r="P1114">
        <v>6.5703703703703802</v>
      </c>
      <c r="Q1114">
        <v>-1.9187354396300001E-4</v>
      </c>
    </row>
    <row r="1115" spans="1:17" hidden="1" x14ac:dyDescent="0.3">
      <c r="A1115" t="s">
        <v>2389</v>
      </c>
      <c r="B1115" t="s">
        <v>2390</v>
      </c>
      <c r="C1115" t="str">
        <f>IFERROR(VLOOKUP(Table1[[#This Row],[Ticker]],[1]!Table1[[Symbol]:[Industry]],2,FALSE),"-")</f>
        <v>-</v>
      </c>
      <c r="D1115" t="s">
        <v>1577</v>
      </c>
      <c r="E1115">
        <v>2074.3035512419901</v>
      </c>
      <c r="F1115">
        <v>153.13999999999999</v>
      </c>
      <c r="G1115">
        <v>3.27988204771466</v>
      </c>
      <c r="H1115">
        <v>-3.75464413973121</v>
      </c>
      <c r="I1115">
        <v>34.0064707859107</v>
      </c>
      <c r="J1115">
        <v>-8.3906509161404994</v>
      </c>
      <c r="K1115">
        <v>159.35819618147301</v>
      </c>
      <c r="L1115">
        <v>132.450427301411</v>
      </c>
      <c r="M1115">
        <v>32.684424965885</v>
      </c>
      <c r="N1115">
        <v>0.473032126650683</v>
      </c>
      <c r="O1115">
        <v>33.146140786208697</v>
      </c>
      <c r="P1115">
        <v>69.122032026504598</v>
      </c>
      <c r="Q1115">
        <v>8.1113960255423001E-2</v>
      </c>
    </row>
    <row r="1116" spans="1:17" hidden="1" x14ac:dyDescent="0.3">
      <c r="A1116" t="s">
        <v>2391</v>
      </c>
      <c r="B1116" t="s">
        <v>2392</v>
      </c>
      <c r="C1116" t="str">
        <f>IFERROR(VLOOKUP(Table1[[#This Row],[Ticker]],[1]!Table1[[Symbol]:[Industry]],2,FALSE),"-")</f>
        <v>-</v>
      </c>
      <c r="D1116" t="s">
        <v>149</v>
      </c>
      <c r="E1116">
        <v>2071.4834351300001</v>
      </c>
      <c r="F1116">
        <v>216.85</v>
      </c>
      <c r="G1116">
        <v>-55.255139049331703</v>
      </c>
      <c r="H1116">
        <v>-14.5630135311734</v>
      </c>
      <c r="I1116">
        <v>-42.991392265700497</v>
      </c>
      <c r="J1116">
        <v>-21.514278568026601</v>
      </c>
      <c r="K1116">
        <v>310.36336569462901</v>
      </c>
      <c r="L1116">
        <v>331.55937839073403</v>
      </c>
      <c r="M1116">
        <v>16.188038439629601</v>
      </c>
      <c r="N1116">
        <v>2.35364704731913</v>
      </c>
      <c r="O1116">
        <v>122.82683882868299</v>
      </c>
      <c r="P1116">
        <v>8.1815914193065602</v>
      </c>
      <c r="Q1116">
        <v>6.9878289157720999E-2</v>
      </c>
    </row>
    <row r="1117" spans="1:17" hidden="1" x14ac:dyDescent="0.3">
      <c r="A1117" t="s">
        <v>2393</v>
      </c>
      <c r="B1117" t="s">
        <v>2394</v>
      </c>
      <c r="C1117" t="str">
        <f>IFERROR(VLOOKUP(Table1[[#This Row],[Ticker]],[1]!Table1[[Symbol]:[Industry]],2,FALSE),"-")</f>
        <v>-</v>
      </c>
      <c r="D1117" t="s">
        <v>1319</v>
      </c>
      <c r="E1117">
        <v>2066.2801142399999</v>
      </c>
      <c r="F1117">
        <v>273.60000000000002</v>
      </c>
      <c r="G1117">
        <v>-33.9946216636611</v>
      </c>
      <c r="H1117">
        <v>-20.539613436805801</v>
      </c>
      <c r="I1117">
        <v>-18.874280424138199</v>
      </c>
      <c r="J1117">
        <v>-27.9886543894483</v>
      </c>
      <c r="K1117">
        <v>373.215630952357</v>
      </c>
      <c r="L1117">
        <v>352.769914749674</v>
      </c>
      <c r="M1117">
        <v>13.8644549547369</v>
      </c>
      <c r="N1117">
        <v>0.65260689373566105</v>
      </c>
      <c r="O1117">
        <v>65.149853801169499</v>
      </c>
      <c r="P1117">
        <v>4.5671698834320802</v>
      </c>
      <c r="Q1117">
        <v>2.0085618957310001E-3</v>
      </c>
    </row>
    <row r="1118" spans="1:17" hidden="1" x14ac:dyDescent="0.3">
      <c r="A1118" t="s">
        <v>2395</v>
      </c>
      <c r="B1118" t="s">
        <v>2396</v>
      </c>
      <c r="C1118" t="str">
        <f>IFERROR(VLOOKUP(Table1[[#This Row],[Ticker]],[1]!Table1[[Symbol]:[Industry]],2,FALSE),"-")</f>
        <v>-</v>
      </c>
      <c r="D1118" t="s">
        <v>51</v>
      </c>
      <c r="E1118">
        <v>2063.592206585</v>
      </c>
      <c r="F1118">
        <v>987.35</v>
      </c>
      <c r="G1118">
        <v>169.974839480589</v>
      </c>
      <c r="H1118">
        <v>19.174075480094899</v>
      </c>
      <c r="I1118">
        <v>71.841426080359298</v>
      </c>
      <c r="J1118">
        <v>-5.7518045515146197</v>
      </c>
      <c r="K1118">
        <v>894.71627879914297</v>
      </c>
      <c r="L1118">
        <v>704.53052237727695</v>
      </c>
      <c r="M1118">
        <v>57.721498909589002</v>
      </c>
      <c r="N1118">
        <v>0.76513629633418301</v>
      </c>
      <c r="O1118">
        <v>7.4745530966729001</v>
      </c>
      <c r="P1118">
        <v>202.45060499310699</v>
      </c>
      <c r="Q1118">
        <v>0.12979132839888799</v>
      </c>
    </row>
    <row r="1119" spans="1:17" hidden="1" x14ac:dyDescent="0.3">
      <c r="A1119" t="s">
        <v>2397</v>
      </c>
      <c r="B1119" t="s">
        <v>2398</v>
      </c>
      <c r="C1119" t="str">
        <f>IFERROR(VLOOKUP(Table1[[#This Row],[Ticker]],[1]!Table1[[Symbol]:[Industry]],2,FALSE),"-")</f>
        <v>-</v>
      </c>
      <c r="D1119" t="s">
        <v>539</v>
      </c>
      <c r="E1119">
        <v>2062.736125506</v>
      </c>
      <c r="F1119">
        <v>114.59</v>
      </c>
      <c r="G1119">
        <v>5.1792017756058399</v>
      </c>
      <c r="H1119">
        <v>-0.44166558586842702</v>
      </c>
      <c r="I1119">
        <v>-5.8772408148888902</v>
      </c>
      <c r="J1119">
        <v>-2.9754992503657798</v>
      </c>
      <c r="K1119">
        <v>120.389274107267</v>
      </c>
      <c r="L1119">
        <v>113.494587989659</v>
      </c>
      <c r="M1119">
        <v>37.818888935707498</v>
      </c>
      <c r="N1119">
        <v>1.3974295567230901</v>
      </c>
      <c r="O1119">
        <v>30.0287983244611</v>
      </c>
      <c r="P1119">
        <v>36.254458977407801</v>
      </c>
      <c r="Q1119">
        <v>5.3423310776431997E-2</v>
      </c>
    </row>
    <row r="1120" spans="1:17" hidden="1" x14ac:dyDescent="0.3">
      <c r="A1120" t="s">
        <v>2399</v>
      </c>
      <c r="B1120" t="s">
        <v>2400</v>
      </c>
      <c r="C1120" t="str">
        <f>IFERROR(VLOOKUP(Table1[[#This Row],[Ticker]],[1]!Table1[[Symbol]:[Industry]],2,FALSE),"-")</f>
        <v>-</v>
      </c>
      <c r="D1120" t="s">
        <v>422</v>
      </c>
      <c r="E1120">
        <v>2061.4492626649999</v>
      </c>
      <c r="F1120">
        <v>1051.1500000000001</v>
      </c>
      <c r="G1120">
        <v>-41.9034307010159</v>
      </c>
      <c r="H1120">
        <v>-5.3162900678378504</v>
      </c>
      <c r="I1120">
        <v>-22.6421565620862</v>
      </c>
      <c r="J1120">
        <v>-2.5774590817325702</v>
      </c>
      <c r="K1120">
        <v>1149.3163324793099</v>
      </c>
      <c r="L1120">
        <v>1193.94945825334</v>
      </c>
      <c r="M1120">
        <v>18.2300692278036</v>
      </c>
      <c r="N1120">
        <v>1.0636841428230099</v>
      </c>
      <c r="O1120">
        <v>40.265423583694002</v>
      </c>
      <c r="P1120">
        <v>27.4043997333495</v>
      </c>
      <c r="Q1120">
        <v>-4.7849985529914998E-2</v>
      </c>
    </row>
    <row r="1121" spans="1:17" hidden="1" x14ac:dyDescent="0.3">
      <c r="A1121" t="s">
        <v>2401</v>
      </c>
      <c r="B1121" t="s">
        <v>2402</v>
      </c>
      <c r="C1121" t="str">
        <f>IFERROR(VLOOKUP(Table1[[#This Row],[Ticker]],[1]!Table1[[Symbol]:[Industry]],2,FALSE),"-")</f>
        <v>-</v>
      </c>
      <c r="D1121" t="s">
        <v>240</v>
      </c>
      <c r="E1121">
        <v>2053.17747964</v>
      </c>
      <c r="F1121">
        <v>85.19</v>
      </c>
      <c r="G1121">
        <v>85.591774845034607</v>
      </c>
      <c r="H1121">
        <v>-6.7162941271786298</v>
      </c>
      <c r="I1121">
        <v>64.396494296235005</v>
      </c>
      <c r="J1121">
        <v>-4.5662100539127302</v>
      </c>
      <c r="K1121">
        <v>89.8749435959256</v>
      </c>
      <c r="L1121">
        <v>68.844852974430793</v>
      </c>
      <c r="M1121">
        <v>35.8821877813903</v>
      </c>
      <c r="N1121">
        <v>0.71532128459439304</v>
      </c>
      <c r="O1121">
        <v>34.745862190397901</v>
      </c>
      <c r="P1121">
        <v>166.635367762128</v>
      </c>
      <c r="Q1121">
        <v>0.13474131098192199</v>
      </c>
    </row>
    <row r="1122" spans="1:17" hidden="1" x14ac:dyDescent="0.3">
      <c r="A1122" t="s">
        <v>2403</v>
      </c>
      <c r="B1122" t="s">
        <v>2404</v>
      </c>
      <c r="C1122" t="str">
        <f>IFERROR(VLOOKUP(Table1[[#This Row],[Ticker]],[1]!Table1[[Symbol]:[Industry]],2,FALSE),"-")</f>
        <v>-</v>
      </c>
      <c r="D1122" t="s">
        <v>48</v>
      </c>
      <c r="E1122">
        <v>2049.0623171749999</v>
      </c>
      <c r="F1122">
        <v>485.15</v>
      </c>
      <c r="G1122">
        <v>-34.075472489781603</v>
      </c>
      <c r="H1122">
        <v>-8.7950642665352099</v>
      </c>
      <c r="I1122">
        <v>-34.046339038693702</v>
      </c>
      <c r="J1122">
        <v>-4.2989353479331696</v>
      </c>
      <c r="K1122">
        <v>539.53519667108401</v>
      </c>
      <c r="L1122">
        <v>561.46282197400797</v>
      </c>
      <c r="M1122">
        <v>28.824151549072401</v>
      </c>
      <c r="N1122">
        <v>0.373552413576968</v>
      </c>
      <c r="O1122">
        <v>75.203545295269507</v>
      </c>
      <c r="P1122">
        <v>12.1604438793202</v>
      </c>
      <c r="Q1122">
        <v>0.158600709996675</v>
      </c>
    </row>
    <row r="1123" spans="1:17" hidden="1" x14ac:dyDescent="0.3">
      <c r="A1123" t="s">
        <v>2405</v>
      </c>
      <c r="B1123" t="s">
        <v>2406</v>
      </c>
      <c r="C1123" t="str">
        <f>IFERROR(VLOOKUP(Table1[[#This Row],[Ticker]],[1]!Table1[[Symbol]:[Industry]],2,FALSE),"-")</f>
        <v>-</v>
      </c>
      <c r="D1123" t="s">
        <v>240</v>
      </c>
      <c r="E1123">
        <v>2039.43769939</v>
      </c>
      <c r="F1123">
        <v>263.89999999999998</v>
      </c>
      <c r="G1123">
        <v>-47.762425448590598</v>
      </c>
      <c r="H1123">
        <v>-3.1173335924176002</v>
      </c>
      <c r="I1123">
        <v>-20.305599995700401</v>
      </c>
      <c r="J1123">
        <v>-5.1039559406214501</v>
      </c>
      <c r="K1123">
        <v>285.12908763869399</v>
      </c>
      <c r="L1123">
        <v>305.71546013679199</v>
      </c>
      <c r="M1123">
        <v>27.8092331452442</v>
      </c>
      <c r="N1123">
        <v>0.464981556148306</v>
      </c>
      <c r="O1123">
        <v>42.099280030314503</v>
      </c>
      <c r="P1123">
        <v>7.5168058667753002</v>
      </c>
    </row>
    <row r="1124" spans="1:17" hidden="1" x14ac:dyDescent="0.3">
      <c r="A1124" t="s">
        <v>2407</v>
      </c>
      <c r="B1124" t="s">
        <v>2408</v>
      </c>
      <c r="C1124" t="str">
        <f>IFERROR(VLOOKUP(Table1[[#This Row],[Ticker]],[1]!Table1[[Symbol]:[Industry]],2,FALSE),"-")</f>
        <v>-</v>
      </c>
      <c r="D1124" t="s">
        <v>271</v>
      </c>
      <c r="E1124">
        <v>2037.2194325</v>
      </c>
      <c r="F1124">
        <v>3196.25</v>
      </c>
      <c r="G1124">
        <v>821.96284368910597</v>
      </c>
      <c r="H1124">
        <v>3.6828444227136701</v>
      </c>
      <c r="I1124">
        <v>236.42627386368599</v>
      </c>
      <c r="J1124">
        <v>6.2714530015813903</v>
      </c>
      <c r="K1124">
        <v>3343.12654486357</v>
      </c>
      <c r="L1124">
        <v>2340.2811349694798</v>
      </c>
      <c r="M1124">
        <v>48.195833443155998</v>
      </c>
      <c r="N1124">
        <v>2.1905897741699598</v>
      </c>
      <c r="O1124">
        <v>30.621822448181401</v>
      </c>
      <c r="P1124">
        <v>990.87030716723496</v>
      </c>
    </row>
    <row r="1125" spans="1:17" x14ac:dyDescent="0.3">
      <c r="A1125" t="s">
        <v>2409</v>
      </c>
      <c r="B1125" t="s">
        <v>2410</v>
      </c>
      <c r="C1125" t="str">
        <f>IFERROR(VLOOKUP(Table1[[#This Row],[Ticker]],[1]!Table1[[Symbol]:[Industry]],2,FALSE),"-")</f>
        <v>-</v>
      </c>
      <c r="D1125" t="s">
        <v>75</v>
      </c>
      <c r="E1125">
        <v>2020.625972</v>
      </c>
      <c r="F1125">
        <v>78.22</v>
      </c>
      <c r="G1125">
        <v>-61.311820384331099</v>
      </c>
      <c r="H1125">
        <v>-3.2522975866123001</v>
      </c>
      <c r="I1125">
        <v>-23.9453715345951</v>
      </c>
      <c r="J1125">
        <v>-5.6037798309033899</v>
      </c>
      <c r="K1125">
        <v>84.360889778629598</v>
      </c>
      <c r="L1125">
        <v>93.436967399410705</v>
      </c>
      <c r="M1125">
        <v>42.332521491646098</v>
      </c>
      <c r="N1125">
        <v>0.77335063708475404</v>
      </c>
      <c r="O1125">
        <v>99.437484019432304</v>
      </c>
      <c r="P1125">
        <v>7.3565742519901196</v>
      </c>
      <c r="Q1125">
        <v>1.8756185252875E-2</v>
      </c>
    </row>
    <row r="1126" spans="1:17" hidden="1" x14ac:dyDescent="0.3">
      <c r="A1126" t="s">
        <v>2411</v>
      </c>
      <c r="B1126" t="s">
        <v>2412</v>
      </c>
      <c r="C1126" t="str">
        <f>IFERROR(VLOOKUP(Table1[[#This Row],[Ticker]],[1]!Table1[[Symbol]:[Industry]],2,FALSE),"-")</f>
        <v>-</v>
      </c>
      <c r="D1126" t="s">
        <v>75</v>
      </c>
      <c r="E1126">
        <v>2018.43473083499</v>
      </c>
      <c r="F1126">
        <v>2676.65</v>
      </c>
      <c r="G1126">
        <v>-31.722216418790499</v>
      </c>
      <c r="H1126">
        <v>-2.9825586993470901</v>
      </c>
      <c r="I1126">
        <v>-8.1872142450628704</v>
      </c>
      <c r="J1126">
        <v>-2.46826996535337</v>
      </c>
      <c r="K1126">
        <v>2836.2340769944099</v>
      </c>
      <c r="L1126">
        <v>2826.4678062125899</v>
      </c>
      <c r="M1126">
        <v>34.219637218965801</v>
      </c>
      <c r="N1126">
        <v>0.596099591011654</v>
      </c>
      <c r="O1126">
        <v>18.474585769525302</v>
      </c>
      <c r="P1126">
        <v>14.111227165178001</v>
      </c>
      <c r="Q1126">
        <v>-0.12884331811345201</v>
      </c>
    </row>
    <row r="1127" spans="1:17" hidden="1" x14ac:dyDescent="0.3">
      <c r="A1127" t="s">
        <v>2413</v>
      </c>
      <c r="B1127" t="s">
        <v>2414</v>
      </c>
      <c r="C1127" t="str">
        <f>IFERROR(VLOOKUP(Table1[[#This Row],[Ticker]],[1]!Table1[[Symbol]:[Industry]],2,FALSE),"-")</f>
        <v>-</v>
      </c>
      <c r="D1127" t="s">
        <v>197</v>
      </c>
      <c r="E1127">
        <v>2015.0859035999999</v>
      </c>
      <c r="F1127">
        <v>1239.1500000000001</v>
      </c>
      <c r="G1127">
        <v>23.068925823699001</v>
      </c>
      <c r="H1127">
        <v>-5.4189268800847703</v>
      </c>
      <c r="I1127">
        <v>21.735004175986099</v>
      </c>
      <c r="J1127">
        <v>-7.6708546907262898</v>
      </c>
      <c r="K1127">
        <v>1312.2347332607001</v>
      </c>
      <c r="L1127">
        <v>1164.24699500929</v>
      </c>
      <c r="M1127">
        <v>43.199531040121798</v>
      </c>
      <c r="N1127">
        <v>0.42861775684681702</v>
      </c>
      <c r="O1127">
        <v>24.4320703708187</v>
      </c>
      <c r="P1127">
        <v>59.776932499516498</v>
      </c>
      <c r="Q1127">
        <v>4.9255451697608997E-2</v>
      </c>
    </row>
    <row r="1128" spans="1:17" hidden="1" x14ac:dyDescent="0.3">
      <c r="A1128" t="s">
        <v>2415</v>
      </c>
      <c r="B1128" t="s">
        <v>2416</v>
      </c>
      <c r="C1128" t="str">
        <f>IFERROR(VLOOKUP(Table1[[#This Row],[Ticker]],[1]!Table1[[Symbol]:[Industry]],2,FALSE),"-")</f>
        <v>-</v>
      </c>
      <c r="D1128" t="s">
        <v>454</v>
      </c>
      <c r="E1128">
        <v>2014.3571047999999</v>
      </c>
      <c r="F1128">
        <v>253.3</v>
      </c>
      <c r="G1128">
        <v>-24.3646902418545</v>
      </c>
      <c r="H1128">
        <v>-8.5876151378734793</v>
      </c>
      <c r="I1128">
        <v>-14.532499671622899</v>
      </c>
      <c r="J1128">
        <v>-7.5991610335063298</v>
      </c>
      <c r="K1128">
        <v>287.89160996980399</v>
      </c>
      <c r="L1128">
        <v>283.70979058982903</v>
      </c>
      <c r="M1128">
        <v>18.188861317055299</v>
      </c>
      <c r="N1128">
        <v>0.22235428318384601</v>
      </c>
      <c r="O1128">
        <v>42.913541255428299</v>
      </c>
      <c r="P1128">
        <v>11.6596870178532</v>
      </c>
      <c r="Q1128">
        <v>-8.3302078520674006E-2</v>
      </c>
    </row>
    <row r="1129" spans="1:17" hidden="1" x14ac:dyDescent="0.3">
      <c r="A1129" t="s">
        <v>2417</v>
      </c>
      <c r="B1129" t="s">
        <v>2418</v>
      </c>
      <c r="C1129" t="str">
        <f>IFERROR(VLOOKUP(Table1[[#This Row],[Ticker]],[1]!Table1[[Symbol]:[Industry]],2,FALSE),"-")</f>
        <v>-</v>
      </c>
      <c r="D1129" t="s">
        <v>422</v>
      </c>
      <c r="E1129">
        <v>2008.93522644</v>
      </c>
      <c r="F1129">
        <v>229.26</v>
      </c>
      <c r="G1129">
        <v>-54.1149298848404</v>
      </c>
      <c r="H1129">
        <v>11.577100393156501</v>
      </c>
      <c r="I1129">
        <v>-12.2084168109643</v>
      </c>
      <c r="J1129">
        <v>-0.78094537598671998</v>
      </c>
      <c r="K1129">
        <v>222.06113367670301</v>
      </c>
      <c r="L1129">
        <v>236.83718181496999</v>
      </c>
      <c r="M1129">
        <v>59.313460857388598</v>
      </c>
      <c r="N1129">
        <v>1.2946746140976499</v>
      </c>
      <c r="O1129">
        <v>50.047980458867599</v>
      </c>
      <c r="P1129">
        <v>16.3756345177664</v>
      </c>
      <c r="Q1129">
        <v>0.15651161739441699</v>
      </c>
    </row>
    <row r="1130" spans="1:17" hidden="1" x14ac:dyDescent="0.3">
      <c r="A1130" t="s">
        <v>2419</v>
      </c>
      <c r="B1130" t="s">
        <v>2420</v>
      </c>
      <c r="C1130" t="str">
        <f>IFERROR(VLOOKUP(Table1[[#This Row],[Ticker]],[1]!Table1[[Symbol]:[Industry]],2,FALSE),"-")</f>
        <v>-</v>
      </c>
      <c r="D1130" t="s">
        <v>271</v>
      </c>
      <c r="E1130">
        <v>2006.2732641279999</v>
      </c>
      <c r="F1130">
        <v>195.86</v>
      </c>
      <c r="G1130">
        <v>-35.222301247537899</v>
      </c>
      <c r="H1130">
        <v>-1.09100283761503</v>
      </c>
      <c r="I1130">
        <v>-14.821748378234799</v>
      </c>
      <c r="J1130">
        <v>-1.3228337795985801</v>
      </c>
      <c r="K1130">
        <v>211.56226542374699</v>
      </c>
      <c r="M1130">
        <v>35.237602201094496</v>
      </c>
      <c r="O1130">
        <v>34.785050546308497</v>
      </c>
      <c r="P1130">
        <v>4.68198824158205</v>
      </c>
    </row>
    <row r="1131" spans="1:17" hidden="1" x14ac:dyDescent="0.3">
      <c r="A1131" t="s">
        <v>2421</v>
      </c>
      <c r="B1131" t="s">
        <v>2422</v>
      </c>
      <c r="C1131" t="str">
        <f>IFERROR(VLOOKUP(Table1[[#This Row],[Ticker]],[1]!Table1[[Symbol]:[Industry]],2,FALSE),"-")</f>
        <v>-</v>
      </c>
      <c r="D1131" t="s">
        <v>136</v>
      </c>
      <c r="E1131">
        <v>2004.6940463999999</v>
      </c>
      <c r="F1131">
        <v>115.6</v>
      </c>
      <c r="G1131">
        <v>167.69103443232601</v>
      </c>
      <c r="H1131">
        <v>19.376859958649</v>
      </c>
      <c r="I1131">
        <v>5.9510463568599699</v>
      </c>
      <c r="J1131">
        <v>-13.14087752242</v>
      </c>
      <c r="K1131">
        <v>121.5079167888</v>
      </c>
      <c r="L1131">
        <v>104.03461934920701</v>
      </c>
      <c r="M1131">
        <v>32.2549761008326</v>
      </c>
      <c r="N1131">
        <v>1.9903031262229001</v>
      </c>
      <c r="O1131">
        <v>23.217993079584701</v>
      </c>
      <c r="P1131">
        <v>201.59144273415001</v>
      </c>
    </row>
    <row r="1132" spans="1:17" hidden="1" x14ac:dyDescent="0.3">
      <c r="A1132" t="s">
        <v>2423</v>
      </c>
      <c r="B1132" t="s">
        <v>2424</v>
      </c>
      <c r="C1132" t="str">
        <f>IFERROR(VLOOKUP(Table1[[#This Row],[Ticker]],[1]!Table1[[Symbol]:[Industry]],2,FALSE),"-")</f>
        <v>-</v>
      </c>
      <c r="D1132" t="s">
        <v>371</v>
      </c>
      <c r="E1132">
        <v>1996.56907299</v>
      </c>
      <c r="F1132">
        <v>39.869999999999997</v>
      </c>
      <c r="G1132">
        <v>-70.2320727809457</v>
      </c>
      <c r="H1132">
        <v>-5.2628661572381503</v>
      </c>
      <c r="I1132">
        <v>-44.362802569670102</v>
      </c>
      <c r="J1132">
        <v>-8.6420795706147207</v>
      </c>
      <c r="K1132">
        <v>47.113768969049097</v>
      </c>
      <c r="L1132">
        <v>55.080224480294497</v>
      </c>
      <c r="M1132">
        <v>15.9081012534423</v>
      </c>
      <c r="N1132">
        <v>0.50175228643379899</v>
      </c>
      <c r="O1132">
        <v>110.81013293202901</v>
      </c>
      <c r="P1132">
        <v>1.9171779141104299</v>
      </c>
    </row>
    <row r="1133" spans="1:17" hidden="1" x14ac:dyDescent="0.3">
      <c r="A1133" t="s">
        <v>2425</v>
      </c>
      <c r="B1133" t="s">
        <v>2426</v>
      </c>
      <c r="C1133" t="str">
        <f>IFERROR(VLOOKUP(Table1[[#This Row],[Ticker]],[1]!Table1[[Symbol]:[Industry]],2,FALSE),"-")</f>
        <v>-</v>
      </c>
      <c r="D1133" t="s">
        <v>1031</v>
      </c>
      <c r="E1133">
        <v>1995.8113559999999</v>
      </c>
      <c r="F1133">
        <v>874.65</v>
      </c>
      <c r="G1133">
        <v>-6.51702301292939</v>
      </c>
      <c r="H1133">
        <v>-10.084757630209401</v>
      </c>
      <c r="I1133">
        <v>6.7230349213919398</v>
      </c>
      <c r="J1133">
        <v>-4.5054748827727096</v>
      </c>
      <c r="K1133">
        <v>993.84664748402804</v>
      </c>
      <c r="L1133">
        <v>892.79578590604604</v>
      </c>
      <c r="M1133">
        <v>27.200441445670801</v>
      </c>
      <c r="N1133">
        <v>0.35110920384148703</v>
      </c>
      <c r="O1133">
        <v>52.632481564054203</v>
      </c>
      <c r="P1133">
        <v>36.121702591237998</v>
      </c>
      <c r="Q1133">
        <v>2.4275653854389002E-2</v>
      </c>
    </row>
    <row r="1134" spans="1:17" hidden="1" x14ac:dyDescent="0.3">
      <c r="A1134" t="s">
        <v>2427</v>
      </c>
      <c r="B1134" t="s">
        <v>2428</v>
      </c>
      <c r="C1134" t="str">
        <f>IFERROR(VLOOKUP(Table1[[#This Row],[Ticker]],[1]!Table1[[Symbol]:[Industry]],2,FALSE),"-")</f>
        <v>-</v>
      </c>
      <c r="D1134" t="s">
        <v>297</v>
      </c>
      <c r="E1134">
        <v>1994.3740600000001</v>
      </c>
      <c r="F1134">
        <v>1488.25</v>
      </c>
      <c r="G1134">
        <v>368.54103861252798</v>
      </c>
      <c r="H1134">
        <v>3.7048501707668402</v>
      </c>
      <c r="I1134">
        <v>17.088997736722</v>
      </c>
      <c r="J1134">
        <v>-0.56616290820427095</v>
      </c>
      <c r="K1134">
        <v>1423.8794728932701</v>
      </c>
      <c r="L1134">
        <v>1061.0372035238699</v>
      </c>
      <c r="M1134">
        <v>52.0534709678684</v>
      </c>
      <c r="N1134">
        <v>0.368830256729343</v>
      </c>
      <c r="O1134">
        <v>8.8459600201579107</v>
      </c>
      <c r="P1134">
        <v>465.01518602885301</v>
      </c>
      <c r="Q1134">
        <v>0.20000991227171</v>
      </c>
    </row>
    <row r="1135" spans="1:17" hidden="1" x14ac:dyDescent="0.3">
      <c r="A1135" t="s">
        <v>2429</v>
      </c>
      <c r="B1135" t="s">
        <v>2430</v>
      </c>
      <c r="C1135" t="str">
        <f>IFERROR(VLOOKUP(Table1[[#This Row],[Ticker]],[1]!Table1[[Symbol]:[Industry]],2,FALSE),"-")</f>
        <v>-</v>
      </c>
      <c r="D1135" t="s">
        <v>2431</v>
      </c>
      <c r="E1135">
        <v>1989.96</v>
      </c>
      <c r="F1135">
        <v>710.7</v>
      </c>
      <c r="G1135">
        <v>264.30697977268397</v>
      </c>
      <c r="H1135">
        <v>47.588319478631199</v>
      </c>
      <c r="I1135">
        <v>53.561655307391099</v>
      </c>
      <c r="J1135">
        <v>2.8429474011276898</v>
      </c>
      <c r="K1135">
        <v>544.517443653143</v>
      </c>
      <c r="L1135">
        <v>423.63858053205598</v>
      </c>
      <c r="M1135">
        <v>70.963393388775501</v>
      </c>
      <c r="N1135">
        <v>1.84357052183201</v>
      </c>
      <c r="O1135">
        <v>32.8408611228366</v>
      </c>
      <c r="P1135">
        <v>337.35384615384601</v>
      </c>
    </row>
    <row r="1136" spans="1:17" hidden="1" x14ac:dyDescent="0.3">
      <c r="A1136" t="s">
        <v>2432</v>
      </c>
      <c r="B1136" t="s">
        <v>2433</v>
      </c>
      <c r="C1136" t="str">
        <f>IFERROR(VLOOKUP(Table1[[#This Row],[Ticker]],[1]!Table1[[Symbol]:[Industry]],2,FALSE),"-")</f>
        <v>-</v>
      </c>
      <c r="D1136" t="s">
        <v>264</v>
      </c>
      <c r="E1136">
        <v>1989.5468274299999</v>
      </c>
      <c r="F1136">
        <v>442.3</v>
      </c>
      <c r="G1136">
        <v>-48.5870735319169</v>
      </c>
      <c r="H1136">
        <v>-0.77066267274011402</v>
      </c>
      <c r="I1136">
        <v>-27.127091079383799</v>
      </c>
      <c r="J1136">
        <v>-3.8146125721891</v>
      </c>
      <c r="K1136">
        <v>470.29415158602001</v>
      </c>
      <c r="L1136">
        <v>510.14006891673199</v>
      </c>
      <c r="M1136">
        <v>35.412301538737303</v>
      </c>
      <c r="N1136">
        <v>0.54093310534457695</v>
      </c>
      <c r="O1136">
        <v>44.279900520009001</v>
      </c>
      <c r="P1136">
        <v>2.7887520334650202</v>
      </c>
    </row>
    <row r="1137" spans="1:17" x14ac:dyDescent="0.3">
      <c r="A1137" t="s">
        <v>2434</v>
      </c>
      <c r="B1137" t="s">
        <v>2435</v>
      </c>
      <c r="C1137" t="str">
        <f>IFERROR(VLOOKUP(Table1[[#This Row],[Ticker]],[1]!Table1[[Symbol]:[Industry]],2,FALSE),"-")</f>
        <v>-</v>
      </c>
      <c r="D1137" t="s">
        <v>54</v>
      </c>
      <c r="E1137">
        <v>1989.017864505</v>
      </c>
      <c r="F1137">
        <v>197.61</v>
      </c>
      <c r="G1137">
        <v>-95.806829775623598</v>
      </c>
      <c r="H1137">
        <v>-13.695306837790501</v>
      </c>
      <c r="I1137">
        <v>-69.543690582348802</v>
      </c>
      <c r="J1137">
        <v>-0.91465398207388904</v>
      </c>
      <c r="K1137">
        <v>264.97036048779597</v>
      </c>
      <c r="L1137">
        <v>393.19984046530698</v>
      </c>
      <c r="M1137">
        <v>29.144779680902602</v>
      </c>
      <c r="N1137">
        <v>0.60710051387671005</v>
      </c>
      <c r="O1137">
        <v>241.50599666008799</v>
      </c>
      <c r="P1137">
        <v>6.8162162162162199</v>
      </c>
    </row>
    <row r="1138" spans="1:17" hidden="1" x14ac:dyDescent="0.3">
      <c r="A1138" t="s">
        <v>2436</v>
      </c>
      <c r="B1138" t="s">
        <v>2437</v>
      </c>
      <c r="C1138" t="str">
        <f>IFERROR(VLOOKUP(Table1[[#This Row],[Ticker]],[1]!Table1[[Symbol]:[Industry]],2,FALSE),"-")</f>
        <v>-</v>
      </c>
      <c r="D1138" t="s">
        <v>282</v>
      </c>
      <c r="E1138">
        <v>1986.9953459999999</v>
      </c>
      <c r="F1138">
        <v>811.9</v>
      </c>
      <c r="G1138">
        <v>106.573325382495</v>
      </c>
      <c r="H1138">
        <v>2.13217287204212</v>
      </c>
      <c r="I1138">
        <v>43.534106811466302</v>
      </c>
      <c r="J1138">
        <v>-9.4751078908525699</v>
      </c>
      <c r="K1138">
        <v>851.78376058548895</v>
      </c>
      <c r="M1138">
        <v>39.4542370381577</v>
      </c>
      <c r="N1138">
        <v>1.4333309081208201</v>
      </c>
      <c r="O1138">
        <v>39.389087326025297</v>
      </c>
      <c r="P1138">
        <v>245.48936170212701</v>
      </c>
    </row>
    <row r="1139" spans="1:17" hidden="1" x14ac:dyDescent="0.3">
      <c r="A1139" t="s">
        <v>2438</v>
      </c>
      <c r="B1139" t="s">
        <v>2439</v>
      </c>
      <c r="C1139" t="str">
        <f>IFERROR(VLOOKUP(Table1[[#This Row],[Ticker]],[1]!Table1[[Symbol]:[Industry]],2,FALSE),"-")</f>
        <v>-</v>
      </c>
      <c r="D1139" t="s">
        <v>569</v>
      </c>
      <c r="E1139">
        <v>1986.6830114049999</v>
      </c>
      <c r="F1139">
        <v>819.95</v>
      </c>
      <c r="G1139">
        <v>53.112093444230702</v>
      </c>
      <c r="H1139">
        <v>36.212714552583797</v>
      </c>
      <c r="I1139">
        <v>76.849570858687201</v>
      </c>
      <c r="J1139">
        <v>22.6908716462322</v>
      </c>
      <c r="K1139">
        <v>576.409384687846</v>
      </c>
      <c r="L1139">
        <v>518.16837664487696</v>
      </c>
      <c r="M1139">
        <v>94.485345084041398</v>
      </c>
      <c r="N1139">
        <v>4.1827493922345802</v>
      </c>
      <c r="O1139">
        <v>3.3843527044332</v>
      </c>
      <c r="P1139">
        <v>142.912161161309</v>
      </c>
      <c r="Q1139">
        <v>0.18642753301020401</v>
      </c>
    </row>
    <row r="1140" spans="1:17" hidden="1" x14ac:dyDescent="0.3">
      <c r="A1140" t="s">
        <v>2440</v>
      </c>
      <c r="B1140" t="s">
        <v>2441</v>
      </c>
      <c r="C1140" t="str">
        <f>IFERROR(VLOOKUP(Table1[[#This Row],[Ticker]],[1]!Table1[[Symbol]:[Industry]],2,FALSE),"-")</f>
        <v>-</v>
      </c>
      <c r="D1140" t="s">
        <v>144</v>
      </c>
      <c r="E1140">
        <v>1985.8556732</v>
      </c>
      <c r="F1140">
        <v>19281.5</v>
      </c>
      <c r="G1140">
        <v>558.82154425884698</v>
      </c>
      <c r="H1140">
        <v>-16.297736779446002</v>
      </c>
      <c r="I1140">
        <v>258.14308095827403</v>
      </c>
      <c r="J1140">
        <v>-12.374256176010901</v>
      </c>
      <c r="K1140">
        <v>18782.6079755108</v>
      </c>
      <c r="L1140">
        <v>11510.8141365379</v>
      </c>
      <c r="M1140">
        <v>42.353723367917802</v>
      </c>
      <c r="N1140">
        <v>0.57098806054338602</v>
      </c>
      <c r="O1140">
        <v>44.049996110261098</v>
      </c>
      <c r="P1140">
        <v>614.12962962962899</v>
      </c>
      <c r="Q1140">
        <v>0.173930654130276</v>
      </c>
    </row>
    <row r="1141" spans="1:17" hidden="1" x14ac:dyDescent="0.3">
      <c r="A1141" t="s">
        <v>2442</v>
      </c>
      <c r="B1141" t="s">
        <v>2443</v>
      </c>
      <c r="C1141" t="str">
        <f>IFERROR(VLOOKUP(Table1[[#This Row],[Ticker]],[1]!Table1[[Symbol]:[Industry]],2,FALSE),"-")</f>
        <v>-</v>
      </c>
      <c r="D1141" t="s">
        <v>1667</v>
      </c>
      <c r="E1141">
        <v>1984.1380216</v>
      </c>
      <c r="F1141">
        <v>66.7</v>
      </c>
      <c r="G1141">
        <v>-0.79794889327414897</v>
      </c>
      <c r="H1141">
        <v>9.9149872798565202</v>
      </c>
      <c r="I1141">
        <v>1.57989265230753E-2</v>
      </c>
      <c r="J1141">
        <v>5.1691888790337301E-2</v>
      </c>
      <c r="K1141">
        <v>63.551474731592897</v>
      </c>
      <c r="L1141">
        <v>59.807591953000802</v>
      </c>
      <c r="M1141">
        <v>58.880462682991599</v>
      </c>
      <c r="N1141">
        <v>0.84750295992363001</v>
      </c>
      <c r="O1141">
        <v>1.9490254872563699</v>
      </c>
      <c r="P1141">
        <v>30.375293197810802</v>
      </c>
      <c r="Q1141">
        <v>-2.8254867209200001E-2</v>
      </c>
    </row>
    <row r="1142" spans="1:17" hidden="1" x14ac:dyDescent="0.3">
      <c r="A1142" t="s">
        <v>2444</v>
      </c>
      <c r="B1142" t="s">
        <v>2445</v>
      </c>
      <c r="C1142" t="str">
        <f>IFERROR(VLOOKUP(Table1[[#This Row],[Ticker]],[1]!Table1[[Symbol]:[Industry]],2,FALSE),"-")</f>
        <v>-</v>
      </c>
      <c r="D1142" t="s">
        <v>165</v>
      </c>
      <c r="E1142">
        <v>1983.3791249999999</v>
      </c>
      <c r="F1142">
        <v>1988.35</v>
      </c>
      <c r="G1142">
        <v>-28.666740455547298</v>
      </c>
      <c r="H1142">
        <v>7.3823881222573702</v>
      </c>
      <c r="I1142">
        <v>-23.761491404572801</v>
      </c>
      <c r="J1142">
        <v>1.92669749106707</v>
      </c>
      <c r="K1142">
        <v>2049.7763972292</v>
      </c>
      <c r="L1142">
        <v>2072.0900872411198</v>
      </c>
      <c r="M1142">
        <v>49.6861524897514</v>
      </c>
      <c r="N1142">
        <v>2.2774550490176901</v>
      </c>
      <c r="O1142">
        <v>39.749038147207401</v>
      </c>
      <c r="P1142">
        <v>17.6538461538461</v>
      </c>
      <c r="Q1142">
        <v>0.12811334739674299</v>
      </c>
    </row>
    <row r="1143" spans="1:17" hidden="1" x14ac:dyDescent="0.3">
      <c r="A1143" t="s">
        <v>2446</v>
      </c>
      <c r="B1143" t="s">
        <v>2447</v>
      </c>
      <c r="C1143" t="str">
        <f>IFERROR(VLOOKUP(Table1[[#This Row],[Ticker]],[1]!Table1[[Symbol]:[Industry]],2,FALSE),"-")</f>
        <v>-</v>
      </c>
      <c r="D1143" t="s">
        <v>475</v>
      </c>
      <c r="E1143">
        <v>1982.5512704</v>
      </c>
      <c r="F1143">
        <v>382.4</v>
      </c>
      <c r="G1143">
        <v>-50.634973467140803</v>
      </c>
      <c r="H1143">
        <v>-2.9332105020288601</v>
      </c>
      <c r="I1143">
        <v>-21.1339303517627</v>
      </c>
      <c r="J1143">
        <v>-6.0217124660444998</v>
      </c>
      <c r="K1143">
        <v>423.83082389522599</v>
      </c>
      <c r="L1143">
        <v>445.25239804325003</v>
      </c>
      <c r="M1143">
        <v>11.2677270470728</v>
      </c>
      <c r="N1143">
        <v>0.97350833598023401</v>
      </c>
      <c r="O1143">
        <v>47.319560669456003</v>
      </c>
      <c r="P1143">
        <v>0.354284214669986</v>
      </c>
      <c r="Q1143">
        <v>-2.1520360229157001E-2</v>
      </c>
    </row>
    <row r="1144" spans="1:17" hidden="1" x14ac:dyDescent="0.3">
      <c r="A1144" t="s">
        <v>2448</v>
      </c>
      <c r="B1144" t="s">
        <v>2449</v>
      </c>
      <c r="C1144" t="str">
        <f>IFERROR(VLOOKUP(Table1[[#This Row],[Ticker]],[1]!Table1[[Symbol]:[Industry]],2,FALSE),"-")</f>
        <v>-</v>
      </c>
      <c r="D1144" t="s">
        <v>475</v>
      </c>
      <c r="E1144">
        <v>1982.3993996950001</v>
      </c>
      <c r="F1144">
        <v>382.45</v>
      </c>
      <c r="G1144">
        <v>12.334327105693699</v>
      </c>
      <c r="H1144">
        <v>20.431349701940199</v>
      </c>
      <c r="I1144">
        <v>-4.5061270612323101</v>
      </c>
      <c r="J1144">
        <v>3.86448412472076</v>
      </c>
      <c r="K1144">
        <v>364.57957554823099</v>
      </c>
      <c r="L1144">
        <v>351.60650757042299</v>
      </c>
      <c r="M1144">
        <v>57.9989709132822</v>
      </c>
      <c r="N1144">
        <v>1.2857867287532101</v>
      </c>
      <c r="O1144">
        <v>18.316119754216199</v>
      </c>
      <c r="P1144">
        <v>43.373945641986801</v>
      </c>
      <c r="Q1144">
        <v>-3.0861737487646E-2</v>
      </c>
    </row>
    <row r="1145" spans="1:17" hidden="1" x14ac:dyDescent="0.3">
      <c r="A1145" t="s">
        <v>2450</v>
      </c>
      <c r="B1145" t="s">
        <v>2451</v>
      </c>
      <c r="C1145" t="str">
        <f>IFERROR(VLOOKUP(Table1[[#This Row],[Ticker]],[1]!Table1[[Symbol]:[Industry]],2,FALSE),"-")</f>
        <v>-</v>
      </c>
      <c r="D1145" t="s">
        <v>285</v>
      </c>
      <c r="E1145">
        <v>1978.68593835</v>
      </c>
      <c r="F1145">
        <v>399.15</v>
      </c>
      <c r="G1145">
        <v>-64.027658371406702</v>
      </c>
      <c r="H1145">
        <v>-2.1038806446717602</v>
      </c>
      <c r="I1145">
        <v>-15.742537639257201</v>
      </c>
      <c r="J1145">
        <v>-6.8991285195047398</v>
      </c>
      <c r="K1145">
        <v>425.39672754989101</v>
      </c>
      <c r="L1145">
        <v>438.72915986252099</v>
      </c>
      <c r="M1145">
        <v>44.148066282045797</v>
      </c>
      <c r="N1145">
        <v>0.38370951498841799</v>
      </c>
      <c r="O1145">
        <v>59.012902417637498</v>
      </c>
      <c r="P1145">
        <v>20.9545454545454</v>
      </c>
      <c r="Q1145">
        <v>1.0170845626334E-2</v>
      </c>
    </row>
    <row r="1146" spans="1:17" hidden="1" x14ac:dyDescent="0.3">
      <c r="A1146" t="s">
        <v>2452</v>
      </c>
      <c r="B1146" t="s">
        <v>2453</v>
      </c>
      <c r="C1146" t="str">
        <f>IFERROR(VLOOKUP(Table1[[#This Row],[Ticker]],[1]!Table1[[Symbol]:[Industry]],2,FALSE),"-")</f>
        <v>-</v>
      </c>
      <c r="D1146" t="s">
        <v>191</v>
      </c>
      <c r="E1146">
        <v>1977.9970182959901</v>
      </c>
      <c r="F1146">
        <v>176.28</v>
      </c>
      <c r="G1146">
        <v>25.2344301441982</v>
      </c>
      <c r="H1146">
        <v>-1.5708956770223199</v>
      </c>
      <c r="I1146">
        <v>8.6888234379890701</v>
      </c>
      <c r="J1146">
        <v>-7.2276272616446802</v>
      </c>
      <c r="K1146">
        <v>186.35057383584601</v>
      </c>
      <c r="L1146">
        <v>160.592577291216</v>
      </c>
      <c r="M1146">
        <v>34.7488046885152</v>
      </c>
      <c r="N1146">
        <v>0.41025081347384101</v>
      </c>
      <c r="O1146">
        <v>23.343544361243399</v>
      </c>
      <c r="P1146">
        <v>57.392857142857103</v>
      </c>
      <c r="Q1146">
        <v>4.8955073508870003E-2</v>
      </c>
    </row>
    <row r="1147" spans="1:17" hidden="1" x14ac:dyDescent="0.3">
      <c r="A1147" t="s">
        <v>2454</v>
      </c>
      <c r="B1147" t="s">
        <v>2455</v>
      </c>
      <c r="C1147" t="str">
        <f>IFERROR(VLOOKUP(Table1[[#This Row],[Ticker]],[1]!Table1[[Symbol]:[Industry]],2,FALSE),"-")</f>
        <v>-</v>
      </c>
      <c r="D1147" t="s">
        <v>264</v>
      </c>
      <c r="E1147">
        <v>1975.6750838400001</v>
      </c>
      <c r="F1147">
        <v>548.20000000000005</v>
      </c>
      <c r="G1147">
        <v>-13.707245110841001</v>
      </c>
      <c r="H1147">
        <v>-3.8151404997650999</v>
      </c>
      <c r="I1147">
        <v>-22.188696051212499</v>
      </c>
      <c r="J1147">
        <v>-8.1390366277963704</v>
      </c>
      <c r="K1147">
        <v>598.76179877477898</v>
      </c>
      <c r="L1147">
        <v>606.51431446225604</v>
      </c>
      <c r="M1147">
        <v>37.010985116506497</v>
      </c>
      <c r="N1147">
        <v>1.0044098577245799</v>
      </c>
      <c r="O1147">
        <v>70.558190441444694</v>
      </c>
      <c r="P1147">
        <v>18.388942878738799</v>
      </c>
      <c r="Q1147">
        <v>5.7597286354652999E-2</v>
      </c>
    </row>
    <row r="1148" spans="1:17" hidden="1" x14ac:dyDescent="0.3">
      <c r="A1148" t="s">
        <v>2456</v>
      </c>
      <c r="B1148" t="s">
        <v>2457</v>
      </c>
      <c r="C1148" t="str">
        <f>IFERROR(VLOOKUP(Table1[[#This Row],[Ticker]],[1]!Table1[[Symbol]:[Industry]],2,FALSE),"-")</f>
        <v>-</v>
      </c>
      <c r="D1148" t="s">
        <v>1577</v>
      </c>
      <c r="E1148">
        <v>1974.4425776999999</v>
      </c>
      <c r="F1148">
        <v>276.60000000000002</v>
      </c>
      <c r="G1148">
        <v>27.641356840792199</v>
      </c>
      <c r="H1148">
        <v>-3.77538722737079</v>
      </c>
      <c r="I1148">
        <v>48.7053900506722</v>
      </c>
      <c r="J1148">
        <v>-2.4785469984185999</v>
      </c>
      <c r="K1148">
        <v>286.76758953482903</v>
      </c>
      <c r="L1148">
        <v>256.43488507570299</v>
      </c>
      <c r="M1148">
        <v>49.742449433992597</v>
      </c>
      <c r="N1148">
        <v>1.21972277995153</v>
      </c>
      <c r="O1148">
        <v>30.242227042660801</v>
      </c>
      <c r="P1148">
        <v>104.888888888888</v>
      </c>
      <c r="Q1148">
        <v>6.8901190196924006E-2</v>
      </c>
    </row>
    <row r="1149" spans="1:17" hidden="1" x14ac:dyDescent="0.3">
      <c r="A1149" t="s">
        <v>2458</v>
      </c>
      <c r="B1149" t="s">
        <v>2459</v>
      </c>
      <c r="C1149" t="str">
        <f>IFERROR(VLOOKUP(Table1[[#This Row],[Ticker]],[1]!Table1[[Symbol]:[Industry]],2,FALSE),"-")</f>
        <v>-</v>
      </c>
      <c r="D1149" t="s">
        <v>2460</v>
      </c>
      <c r="E1149">
        <v>1969.9403850000001</v>
      </c>
      <c r="F1149">
        <v>1823.85</v>
      </c>
      <c r="G1149">
        <v>5.7320990381011701</v>
      </c>
      <c r="H1149">
        <v>9.8589234017024108</v>
      </c>
      <c r="I1149">
        <v>33.095575058126201</v>
      </c>
      <c r="J1149">
        <v>-0.24461387172139701</v>
      </c>
      <c r="K1149">
        <v>1645.4189436587301</v>
      </c>
      <c r="L1149">
        <v>1461.2222781124301</v>
      </c>
      <c r="M1149">
        <v>57.755054494770498</v>
      </c>
      <c r="N1149">
        <v>1.12178959363945</v>
      </c>
      <c r="O1149">
        <v>11.785508676700299</v>
      </c>
      <c r="P1149">
        <v>81.477611940298502</v>
      </c>
      <c r="Q1149">
        <v>0.238272136282036</v>
      </c>
    </row>
    <row r="1150" spans="1:17" hidden="1" x14ac:dyDescent="0.3">
      <c r="A1150" t="s">
        <v>2461</v>
      </c>
      <c r="B1150" t="s">
        <v>2462</v>
      </c>
      <c r="C1150" t="str">
        <f>IFERROR(VLOOKUP(Table1[[#This Row],[Ticker]],[1]!Table1[[Symbol]:[Industry]],2,FALSE),"-")</f>
        <v>-</v>
      </c>
      <c r="D1150" t="s">
        <v>519</v>
      </c>
      <c r="E1150">
        <v>1967.1274625999999</v>
      </c>
      <c r="F1150">
        <v>2312.4</v>
      </c>
      <c r="G1150">
        <v>10.3877375465638</v>
      </c>
      <c r="H1150">
        <v>1.10498707967236</v>
      </c>
      <c r="I1150">
        <v>34.266156236564797</v>
      </c>
      <c r="J1150">
        <v>2.8853249209979199E-4</v>
      </c>
      <c r="K1150">
        <v>2389.5804802520602</v>
      </c>
      <c r="L1150">
        <v>2147.42124112689</v>
      </c>
      <c r="M1150">
        <v>48.390088098528899</v>
      </c>
      <c r="N1150">
        <v>0.63804854307846604</v>
      </c>
      <c r="O1150">
        <v>46.125237848123099</v>
      </c>
      <c r="P1150">
        <v>78.860656688711003</v>
      </c>
      <c r="Q1150">
        <v>-2.4817797991747999E-2</v>
      </c>
    </row>
    <row r="1151" spans="1:17" hidden="1" x14ac:dyDescent="0.3">
      <c r="A1151" t="s">
        <v>2463</v>
      </c>
      <c r="B1151" t="s">
        <v>2464</v>
      </c>
      <c r="C1151" t="str">
        <f>IFERROR(VLOOKUP(Table1[[#This Row],[Ticker]],[1]!Table1[[Symbol]:[Industry]],2,FALSE),"-")</f>
        <v>-</v>
      </c>
      <c r="D1151" t="s">
        <v>264</v>
      </c>
      <c r="E1151">
        <v>1963.8281300399999</v>
      </c>
      <c r="F1151">
        <v>433.8</v>
      </c>
      <c r="G1151">
        <v>70.9031663614401</v>
      </c>
      <c r="H1151">
        <v>9.4620267924556103</v>
      </c>
      <c r="I1151">
        <v>5.3292239046462804</v>
      </c>
      <c r="J1151">
        <v>1.0315540116824</v>
      </c>
      <c r="K1151">
        <v>421.19748219553401</v>
      </c>
      <c r="L1151">
        <v>375.90538001477398</v>
      </c>
      <c r="M1151">
        <v>62.066424663341301</v>
      </c>
      <c r="N1151">
        <v>2.1012857689090199</v>
      </c>
      <c r="O1151">
        <v>15.2720147533425</v>
      </c>
      <c r="P1151">
        <v>119.478876802428</v>
      </c>
      <c r="Q1151">
        <v>0.26254994015643002</v>
      </c>
    </row>
    <row r="1152" spans="1:17" hidden="1" x14ac:dyDescent="0.3">
      <c r="A1152" t="s">
        <v>2465</v>
      </c>
      <c r="B1152" t="s">
        <v>2466</v>
      </c>
      <c r="C1152" t="str">
        <f>IFERROR(VLOOKUP(Table1[[#This Row],[Ticker]],[1]!Table1[[Symbol]:[Industry]],2,FALSE),"-")</f>
        <v>-</v>
      </c>
      <c r="D1152" t="s">
        <v>464</v>
      </c>
      <c r="E1152">
        <v>1956.94473324</v>
      </c>
      <c r="F1152">
        <v>302.3</v>
      </c>
      <c r="G1152">
        <v>8.2102015172746601</v>
      </c>
      <c r="H1152">
        <v>-8.6843940985860701</v>
      </c>
      <c r="I1152">
        <v>-34.1409179762177</v>
      </c>
      <c r="J1152">
        <v>-3.3102861981635399</v>
      </c>
      <c r="K1152">
        <v>357.94227894976302</v>
      </c>
      <c r="L1152">
        <v>362.07745990864902</v>
      </c>
      <c r="M1152">
        <v>38.1543265570402</v>
      </c>
      <c r="N1152">
        <v>1.3871149856981799</v>
      </c>
      <c r="O1152">
        <v>69.930532583526301</v>
      </c>
      <c r="P1152">
        <v>42.4935187367428</v>
      </c>
      <c r="Q1152">
        <v>0.113036902080423</v>
      </c>
    </row>
    <row r="1153" spans="1:17" hidden="1" x14ac:dyDescent="0.3">
      <c r="A1153" t="s">
        <v>2467</v>
      </c>
      <c r="B1153" t="s">
        <v>2468</v>
      </c>
      <c r="C1153" t="str">
        <f>IFERROR(VLOOKUP(Table1[[#This Row],[Ticker]],[1]!Table1[[Symbol]:[Industry]],2,FALSE),"-")</f>
        <v>-</v>
      </c>
      <c r="D1153" t="s">
        <v>120</v>
      </c>
      <c r="E1153">
        <v>1952.1378612000001</v>
      </c>
      <c r="F1153">
        <v>126.8</v>
      </c>
      <c r="G1153">
        <v>-31.533784542516901</v>
      </c>
      <c r="H1153">
        <v>-5.5003876300208896</v>
      </c>
      <c r="I1153">
        <v>-2.5093658709518101</v>
      </c>
      <c r="J1153">
        <v>-5.9515720465881596</v>
      </c>
      <c r="K1153">
        <v>134.89758858483901</v>
      </c>
      <c r="L1153">
        <v>124.766021956789</v>
      </c>
      <c r="M1153">
        <v>48.659499450635998</v>
      </c>
      <c r="N1153">
        <v>0.479227765686914</v>
      </c>
      <c r="O1153">
        <v>40.930599369085101</v>
      </c>
      <c r="P1153">
        <v>43.276836158191998</v>
      </c>
      <c r="Q1153">
        <v>0.15373795420606901</v>
      </c>
    </row>
    <row r="1154" spans="1:17" hidden="1" x14ac:dyDescent="0.3">
      <c r="A1154" t="s">
        <v>2469</v>
      </c>
      <c r="B1154" t="s">
        <v>2470</v>
      </c>
      <c r="C1154" t="str">
        <f>IFERROR(VLOOKUP(Table1[[#This Row],[Ticker]],[1]!Table1[[Symbol]:[Industry]],2,FALSE),"-")</f>
        <v>-</v>
      </c>
      <c r="D1154" t="s">
        <v>264</v>
      </c>
      <c r="E1154">
        <v>1948.74410844</v>
      </c>
      <c r="F1154">
        <v>637.20000000000005</v>
      </c>
      <c r="G1154">
        <v>-68.695409458740599</v>
      </c>
      <c r="H1154">
        <v>12.742736420749999</v>
      </c>
      <c r="I1154">
        <v>-31.595015046985001</v>
      </c>
      <c r="J1154">
        <v>4.1926841467739404</v>
      </c>
      <c r="K1154">
        <v>622.65937983429899</v>
      </c>
      <c r="L1154">
        <v>715.40815604786201</v>
      </c>
      <c r="M1154">
        <v>67.168994754522302</v>
      </c>
      <c r="N1154">
        <v>0.74841964616801904</v>
      </c>
      <c r="O1154">
        <v>79.692404268675404</v>
      </c>
      <c r="P1154">
        <v>11.3986013986014</v>
      </c>
    </row>
    <row r="1155" spans="1:17" hidden="1" x14ac:dyDescent="0.3">
      <c r="A1155" t="s">
        <v>2471</v>
      </c>
      <c r="B1155" t="s">
        <v>2472</v>
      </c>
      <c r="C1155" t="str">
        <f>IFERROR(VLOOKUP(Table1[[#This Row],[Ticker]],[1]!Table1[[Symbol]:[Industry]],2,FALSE),"-")</f>
        <v>-</v>
      </c>
      <c r="D1155" t="s">
        <v>237</v>
      </c>
      <c r="E1155">
        <v>1946.17953979199</v>
      </c>
      <c r="F1155">
        <v>99.81</v>
      </c>
      <c r="G1155">
        <v>-47.9095519957542</v>
      </c>
      <c r="H1155">
        <v>-3.5729671853746598</v>
      </c>
      <c r="I1155">
        <v>-29.9420829522366</v>
      </c>
      <c r="J1155">
        <v>-2.42084179776732</v>
      </c>
      <c r="K1155">
        <v>109.861346248921</v>
      </c>
      <c r="L1155">
        <v>112.47219592205499</v>
      </c>
      <c r="M1155">
        <v>35.387101233178001</v>
      </c>
      <c r="N1155">
        <v>0.50778951334668099</v>
      </c>
      <c r="O1155">
        <v>49.183448552249203</v>
      </c>
      <c r="P1155">
        <v>15.440666204025</v>
      </c>
      <c r="Q1155">
        <v>0.18269657526194499</v>
      </c>
    </row>
    <row r="1156" spans="1:17" hidden="1" x14ac:dyDescent="0.3">
      <c r="A1156" t="s">
        <v>2473</v>
      </c>
      <c r="B1156" t="s">
        <v>2474</v>
      </c>
      <c r="C1156" t="str">
        <f>IFERROR(VLOOKUP(Table1[[#This Row],[Ticker]],[1]!Table1[[Symbol]:[Industry]],2,FALSE),"-")</f>
        <v>-</v>
      </c>
      <c r="D1156" t="s">
        <v>539</v>
      </c>
      <c r="E1156">
        <v>1937.68395609</v>
      </c>
      <c r="F1156">
        <v>383.3</v>
      </c>
      <c r="G1156">
        <v>-0.64418152903310799</v>
      </c>
      <c r="H1156">
        <v>6.2782071751444901</v>
      </c>
      <c r="I1156">
        <v>-17.137338644019501</v>
      </c>
      <c r="J1156">
        <v>-4.2859688243635903</v>
      </c>
      <c r="K1156">
        <v>422.43432043855</v>
      </c>
      <c r="L1156">
        <v>419.51386596092198</v>
      </c>
      <c r="M1156">
        <v>52.459028742919003</v>
      </c>
      <c r="N1156">
        <v>0.92128188586035098</v>
      </c>
      <c r="O1156">
        <v>63.057657187581498</v>
      </c>
      <c r="P1156">
        <v>47.423076923076898</v>
      </c>
    </row>
    <row r="1157" spans="1:17" hidden="1" x14ac:dyDescent="0.3">
      <c r="A1157" t="s">
        <v>2475</v>
      </c>
      <c r="B1157" t="s">
        <v>2476</v>
      </c>
      <c r="C1157" t="str">
        <f>IFERROR(VLOOKUP(Table1[[#This Row],[Ticker]],[1]!Table1[[Symbol]:[Industry]],2,FALSE),"-")</f>
        <v>-</v>
      </c>
      <c r="D1157" t="s">
        <v>1395</v>
      </c>
      <c r="E1157">
        <v>1934.4146969599999</v>
      </c>
      <c r="F1157">
        <v>97.28</v>
      </c>
      <c r="G1157">
        <v>-42.105146652208298</v>
      </c>
      <c r="H1157">
        <v>-1.78159240984726</v>
      </c>
      <c r="I1157">
        <v>-16.8557483272558</v>
      </c>
      <c r="J1157">
        <v>-2.5564846482986998</v>
      </c>
      <c r="K1157">
        <v>104.136901176016</v>
      </c>
      <c r="L1157">
        <v>106.624975902264</v>
      </c>
      <c r="M1157">
        <v>41.558112725730403</v>
      </c>
      <c r="N1157">
        <v>0.44520433304146201</v>
      </c>
      <c r="O1157">
        <v>33.562911184210499</v>
      </c>
      <c r="P1157">
        <v>5.6816947311243799</v>
      </c>
      <c r="Q1157">
        <v>8.6489797830626006E-2</v>
      </c>
    </row>
    <row r="1158" spans="1:17" hidden="1" x14ac:dyDescent="0.3">
      <c r="A1158" t="s">
        <v>2477</v>
      </c>
      <c r="B1158" t="s">
        <v>2478</v>
      </c>
      <c r="C1158" t="str">
        <f>IFERROR(VLOOKUP(Table1[[#This Row],[Ticker]],[1]!Table1[[Symbol]:[Industry]],2,FALSE),"-")</f>
        <v>-</v>
      </c>
      <c r="D1158" t="s">
        <v>397</v>
      </c>
      <c r="E1158">
        <v>1933.5573179999999</v>
      </c>
      <c r="F1158">
        <v>172.23</v>
      </c>
      <c r="G1158">
        <v>134.33263354806999</v>
      </c>
      <c r="H1158">
        <v>0.2892921402725</v>
      </c>
      <c r="I1158">
        <v>6.5226736965103997</v>
      </c>
      <c r="J1158">
        <v>-4.6295808694757596</v>
      </c>
      <c r="K1158">
        <v>175.74158601983899</v>
      </c>
      <c r="L1158">
        <v>149.45027754597899</v>
      </c>
      <c r="M1158">
        <v>43.278245208285398</v>
      </c>
      <c r="N1158">
        <v>0.65712287202251995</v>
      </c>
      <c r="O1158">
        <v>20.188120536491802</v>
      </c>
      <c r="P1158">
        <v>182.34426229508199</v>
      </c>
      <c r="Q1158">
        <v>0.16160240817753699</v>
      </c>
    </row>
    <row r="1159" spans="1:17" hidden="1" x14ac:dyDescent="0.3">
      <c r="A1159" t="s">
        <v>2479</v>
      </c>
      <c r="B1159" t="s">
        <v>2480</v>
      </c>
      <c r="C1159" t="str">
        <f>IFERROR(VLOOKUP(Table1[[#This Row],[Ticker]],[1]!Table1[[Symbol]:[Industry]],2,FALSE),"-")</f>
        <v>-</v>
      </c>
      <c r="D1159" t="s">
        <v>264</v>
      </c>
      <c r="E1159">
        <v>1933.143376</v>
      </c>
      <c r="F1159">
        <v>1418.8</v>
      </c>
      <c r="G1159">
        <v>0.93417353769082101</v>
      </c>
      <c r="H1159">
        <v>-7.6594084905362099</v>
      </c>
      <c r="I1159">
        <v>-4.4379126571685399</v>
      </c>
      <c r="J1159">
        <v>-5.5636533813973301</v>
      </c>
      <c r="K1159">
        <v>1509.39378334459</v>
      </c>
      <c r="L1159">
        <v>1411.0910023834001</v>
      </c>
      <c r="M1159">
        <v>29.7383377081572</v>
      </c>
      <c r="N1159">
        <v>0.48944705535737298</v>
      </c>
      <c r="O1159">
        <v>21.997462644488301</v>
      </c>
      <c r="P1159">
        <v>37.995428682585199</v>
      </c>
      <c r="Q1159">
        <v>1.9869010432788999E-2</v>
      </c>
    </row>
    <row r="1160" spans="1:17" hidden="1" x14ac:dyDescent="0.3">
      <c r="A1160" t="s">
        <v>2481</v>
      </c>
      <c r="B1160" t="s">
        <v>2482</v>
      </c>
      <c r="C1160" t="str">
        <f>IFERROR(VLOOKUP(Table1[[#This Row],[Ticker]],[1]!Table1[[Symbol]:[Industry]],2,FALSE),"-")</f>
        <v>-</v>
      </c>
      <c r="D1160" t="s">
        <v>256</v>
      </c>
      <c r="E1160">
        <v>1927.44475527599</v>
      </c>
      <c r="F1160">
        <v>39.42</v>
      </c>
      <c r="G1160">
        <v>1.3884459475829301</v>
      </c>
      <c r="H1160">
        <v>-9.4263992747653003</v>
      </c>
      <c r="I1160">
        <v>-19.488530858463299</v>
      </c>
      <c r="J1160">
        <v>-7.3639661387653099</v>
      </c>
      <c r="K1160">
        <v>45.522100911137699</v>
      </c>
      <c r="L1160">
        <v>44.310968648153697</v>
      </c>
      <c r="M1160">
        <v>34.550257757897</v>
      </c>
      <c r="N1160">
        <v>0.41369001835214603</v>
      </c>
      <c r="O1160">
        <v>74.733637747336303</v>
      </c>
      <c r="P1160">
        <v>35.092529129540701</v>
      </c>
      <c r="Q1160">
        <v>5.4695633651741002E-2</v>
      </c>
    </row>
    <row r="1161" spans="1:17" hidden="1" x14ac:dyDescent="0.3">
      <c r="A1161" t="s">
        <v>2483</v>
      </c>
      <c r="B1161" t="s">
        <v>2484</v>
      </c>
      <c r="C1161" t="str">
        <f>IFERROR(VLOOKUP(Table1[[#This Row],[Ticker]],[1]!Table1[[Symbol]:[Industry]],2,FALSE),"-")</f>
        <v>-</v>
      </c>
      <c r="D1161" t="s">
        <v>1319</v>
      </c>
      <c r="E1161">
        <v>1924.5920622250001</v>
      </c>
      <c r="F1161">
        <v>740.95</v>
      </c>
      <c r="G1161">
        <v>-12.9417200516955</v>
      </c>
      <c r="H1161">
        <v>3.56456684001177</v>
      </c>
      <c r="I1161">
        <v>13.97444018711</v>
      </c>
      <c r="J1161">
        <v>-1.47578892119244</v>
      </c>
      <c r="K1161">
        <v>775.79070756613999</v>
      </c>
      <c r="L1161">
        <v>726.70654860260902</v>
      </c>
      <c r="M1161">
        <v>40.046246159992698</v>
      </c>
      <c r="N1161">
        <v>0.30668020713650601</v>
      </c>
      <c r="O1161">
        <v>34.759430460894698</v>
      </c>
      <c r="P1161">
        <v>64.108527131782907</v>
      </c>
      <c r="Q1161">
        <v>-4.4143977851998001E-2</v>
      </c>
    </row>
    <row r="1162" spans="1:17" hidden="1" x14ac:dyDescent="0.3">
      <c r="A1162" t="s">
        <v>2485</v>
      </c>
      <c r="B1162" t="s">
        <v>2486</v>
      </c>
      <c r="C1162" t="str">
        <f>IFERROR(VLOOKUP(Table1[[#This Row],[Ticker]],[1]!Table1[[Symbol]:[Industry]],2,FALSE),"-")</f>
        <v>-</v>
      </c>
      <c r="D1162" t="s">
        <v>586</v>
      </c>
      <c r="E1162">
        <v>1923.9912017700001</v>
      </c>
      <c r="F1162">
        <v>386.65</v>
      </c>
      <c r="G1162">
        <v>11.687904277991301</v>
      </c>
      <c r="H1162">
        <v>-11.007537265787899</v>
      </c>
      <c r="I1162">
        <v>-20.087934248416499</v>
      </c>
      <c r="J1162">
        <v>-2.5698599303040899</v>
      </c>
      <c r="K1162">
        <v>419.14118446773199</v>
      </c>
      <c r="L1162">
        <v>409.250890431188</v>
      </c>
      <c r="M1162">
        <v>33.3074950600843</v>
      </c>
      <c r="N1162">
        <v>0.388150281405235</v>
      </c>
      <c r="O1162">
        <v>62.9251260830208</v>
      </c>
      <c r="P1162">
        <v>41.242009132420002</v>
      </c>
      <c r="Q1162">
        <v>3.7710791668879001E-2</v>
      </c>
    </row>
    <row r="1163" spans="1:17" hidden="1" x14ac:dyDescent="0.3">
      <c r="A1163" t="s">
        <v>2487</v>
      </c>
      <c r="B1163" t="s">
        <v>2488</v>
      </c>
      <c r="C1163" t="str">
        <f>IFERROR(VLOOKUP(Table1[[#This Row],[Ticker]],[1]!Table1[[Symbol]:[Industry]],2,FALSE),"-")</f>
        <v>-</v>
      </c>
      <c r="D1163" t="s">
        <v>464</v>
      </c>
      <c r="E1163">
        <v>1917.92114655</v>
      </c>
      <c r="F1163">
        <v>12.34</v>
      </c>
      <c r="G1163">
        <v>-16.779243140822199</v>
      </c>
      <c r="H1163">
        <v>-12.251959028868299</v>
      </c>
      <c r="I1163">
        <v>-16.645491008908099</v>
      </c>
      <c r="J1163">
        <v>-5.6683365541473698</v>
      </c>
      <c r="K1163">
        <v>13.2657733272712</v>
      </c>
      <c r="L1163">
        <v>12.6436139385989</v>
      </c>
      <c r="M1163">
        <v>32.589784942787702</v>
      </c>
      <c r="N1163">
        <v>0.28585957356637698</v>
      </c>
      <c r="O1163">
        <v>42.2204213938411</v>
      </c>
      <c r="P1163">
        <v>24.646464646464601</v>
      </c>
      <c r="Q1163">
        <v>0.106223696947974</v>
      </c>
    </row>
    <row r="1164" spans="1:17" hidden="1" x14ac:dyDescent="0.3">
      <c r="A1164" t="s">
        <v>2489</v>
      </c>
      <c r="B1164" t="s">
        <v>2490</v>
      </c>
      <c r="C1164" t="str">
        <f>IFERROR(VLOOKUP(Table1[[#This Row],[Ticker]],[1]!Table1[[Symbol]:[Industry]],2,FALSE),"-")</f>
        <v>-</v>
      </c>
      <c r="D1164" t="s">
        <v>449</v>
      </c>
      <c r="E1164">
        <v>1909.28</v>
      </c>
      <c r="F1164">
        <v>3200</v>
      </c>
      <c r="G1164">
        <v>77.778624246879005</v>
      </c>
      <c r="H1164">
        <v>17.960600093227001</v>
      </c>
      <c r="I1164">
        <v>19.287478431612101</v>
      </c>
      <c r="J1164">
        <v>4.4788458103427597</v>
      </c>
      <c r="K1164">
        <v>3112.55479006224</v>
      </c>
      <c r="L1164">
        <v>2609.28768260995</v>
      </c>
      <c r="M1164">
        <v>60.913228235241398</v>
      </c>
      <c r="N1164">
        <v>0.73180479839813495</v>
      </c>
      <c r="O1164">
        <v>27.664062499999901</v>
      </c>
      <c r="P1164">
        <v>143.346007604562</v>
      </c>
      <c r="Q1164">
        <v>0.12601429379248699</v>
      </c>
    </row>
    <row r="1165" spans="1:17" hidden="1" x14ac:dyDescent="0.3">
      <c r="A1165" t="s">
        <v>2491</v>
      </c>
      <c r="B1165" t="s">
        <v>2492</v>
      </c>
      <c r="C1165" t="str">
        <f>IFERROR(VLOOKUP(Table1[[#This Row],[Ticker]],[1]!Table1[[Symbol]:[Industry]],2,FALSE),"-")</f>
        <v>-</v>
      </c>
      <c r="D1165" t="s">
        <v>21</v>
      </c>
      <c r="E1165">
        <v>1909.25817579</v>
      </c>
      <c r="F1165">
        <v>210.14</v>
      </c>
      <c r="G1165">
        <v>-71.038150739170504</v>
      </c>
      <c r="H1165">
        <v>-2.79779049792123</v>
      </c>
      <c r="I1165">
        <v>-39.3796958019364</v>
      </c>
      <c r="J1165">
        <v>-2.71076137949813</v>
      </c>
      <c r="K1165">
        <v>224.45811124743</v>
      </c>
      <c r="M1165">
        <v>48.168779678621597</v>
      </c>
      <c r="N1165">
        <v>0.31579152023971002</v>
      </c>
      <c r="O1165">
        <v>101.627486437613</v>
      </c>
      <c r="P1165">
        <v>6.2278839348903103</v>
      </c>
    </row>
    <row r="1166" spans="1:17" hidden="1" x14ac:dyDescent="0.3">
      <c r="A1166" t="s">
        <v>2493</v>
      </c>
      <c r="B1166" t="s">
        <v>2494</v>
      </c>
      <c r="C1166" t="str">
        <f>IFERROR(VLOOKUP(Table1[[#This Row],[Ticker]],[1]!Table1[[Symbol]:[Industry]],2,FALSE),"-")</f>
        <v>-</v>
      </c>
      <c r="D1166" t="s">
        <v>1667</v>
      </c>
      <c r="E1166">
        <v>1906.0882018</v>
      </c>
      <c r="F1166">
        <v>68.25</v>
      </c>
      <c r="G1166">
        <v>-1.0024708934617801</v>
      </c>
      <c r="H1166">
        <v>9.7894151974766803</v>
      </c>
      <c r="I1166">
        <v>5.7350276857256598E-2</v>
      </c>
      <c r="J1166">
        <v>-6.7120957674568396E-2</v>
      </c>
      <c r="K1166">
        <v>65.105161818850902</v>
      </c>
      <c r="L1166">
        <v>61.309223739657298</v>
      </c>
      <c r="M1166">
        <v>59.453032016997597</v>
      </c>
      <c r="N1166">
        <v>1.0599251729449499</v>
      </c>
      <c r="O1166">
        <v>4.1611721611721499</v>
      </c>
      <c r="P1166">
        <v>32.0116054158607</v>
      </c>
      <c r="Q1166">
        <v>-2.8326200589973E-2</v>
      </c>
    </row>
    <row r="1167" spans="1:17" hidden="1" x14ac:dyDescent="0.3">
      <c r="A1167" t="s">
        <v>2495</v>
      </c>
      <c r="B1167" t="s">
        <v>2496</v>
      </c>
      <c r="C1167" t="str">
        <f>IFERROR(VLOOKUP(Table1[[#This Row],[Ticker]],[1]!Table1[[Symbol]:[Industry]],2,FALSE),"-")</f>
        <v>-</v>
      </c>
      <c r="D1167" t="s">
        <v>1667</v>
      </c>
      <c r="E1167">
        <v>1905.052968</v>
      </c>
      <c r="F1167">
        <v>68.33</v>
      </c>
      <c r="G1167">
        <v>-0.494649787491308</v>
      </c>
      <c r="H1167">
        <v>9.8479141091248295</v>
      </c>
      <c r="I1167">
        <v>0.23553264549109201</v>
      </c>
      <c r="J1167">
        <v>-5.22715634436694E-2</v>
      </c>
      <c r="K1167">
        <v>65.129838120549294</v>
      </c>
      <c r="L1167">
        <v>61.299149289158301</v>
      </c>
      <c r="M1167">
        <v>55.931821315525497</v>
      </c>
      <c r="N1167">
        <v>0.92221231261272996</v>
      </c>
      <c r="O1167">
        <v>2.1513244548514399</v>
      </c>
      <c r="P1167">
        <v>32.550921435499497</v>
      </c>
      <c r="Q1167">
        <v>-2.9924776916618E-2</v>
      </c>
    </row>
    <row r="1168" spans="1:17" hidden="1" x14ac:dyDescent="0.3">
      <c r="A1168" t="s">
        <v>2497</v>
      </c>
      <c r="B1168" t="s">
        <v>2498</v>
      </c>
      <c r="C1168" t="str">
        <f>IFERROR(VLOOKUP(Table1[[#This Row],[Ticker]],[1]!Table1[[Symbol]:[Industry]],2,FALSE),"-")</f>
        <v>-</v>
      </c>
      <c r="D1168" t="s">
        <v>739</v>
      </c>
      <c r="E1168">
        <v>1901.11000107</v>
      </c>
      <c r="F1168">
        <v>752.77</v>
      </c>
      <c r="G1168">
        <v>32.856710288118101</v>
      </c>
      <c r="H1168">
        <v>-2.93579964508293</v>
      </c>
      <c r="I1168">
        <v>1.86620677613814</v>
      </c>
      <c r="J1168">
        <v>-4.3401089748073298</v>
      </c>
      <c r="K1168">
        <v>786.56747916637903</v>
      </c>
      <c r="L1168">
        <v>716.02528296854598</v>
      </c>
      <c r="M1168">
        <v>43.078312623575101</v>
      </c>
      <c r="N1168">
        <v>1.3727450658942699</v>
      </c>
      <c r="O1168">
        <v>10.259441794970501</v>
      </c>
      <c r="P1168">
        <v>65.918007493938703</v>
      </c>
      <c r="Q1168">
        <v>-3.6227040049000002E-5</v>
      </c>
    </row>
    <row r="1169" spans="1:17" hidden="1" x14ac:dyDescent="0.3">
      <c r="A1169" t="s">
        <v>2499</v>
      </c>
      <c r="B1169" t="s">
        <v>2500</v>
      </c>
      <c r="C1169" t="str">
        <f>IFERROR(VLOOKUP(Table1[[#This Row],[Ticker]],[1]!Table1[[Symbol]:[Industry]],2,FALSE),"-")</f>
        <v>-</v>
      </c>
      <c r="D1169" t="s">
        <v>1395</v>
      </c>
      <c r="E1169">
        <v>1895.1976070000001</v>
      </c>
      <c r="F1169">
        <v>300.5</v>
      </c>
      <c r="G1169">
        <v>-42.510365342532701</v>
      </c>
      <c r="H1169">
        <v>-5.1074115640741002</v>
      </c>
      <c r="I1169">
        <v>-18.378174453319399</v>
      </c>
      <c r="J1169">
        <v>-1.2063337512457499</v>
      </c>
      <c r="K1169">
        <v>330.98897354906399</v>
      </c>
      <c r="L1169">
        <v>334.099675314195</v>
      </c>
      <c r="M1169">
        <v>33.168499046431599</v>
      </c>
      <c r="N1169">
        <v>0.82187167393345595</v>
      </c>
      <c r="O1169">
        <v>27.554076539101398</v>
      </c>
      <c r="P1169">
        <v>7.3214285714285596</v>
      </c>
      <c r="Q1169">
        <v>6.1643268168648999E-2</v>
      </c>
    </row>
    <row r="1170" spans="1:17" hidden="1" x14ac:dyDescent="0.3">
      <c r="A1170" t="s">
        <v>2501</v>
      </c>
      <c r="B1170" t="s">
        <v>2502</v>
      </c>
      <c r="C1170" t="str">
        <f>IFERROR(VLOOKUP(Table1[[#This Row],[Ticker]],[1]!Table1[[Symbol]:[Industry]],2,FALSE),"-")</f>
        <v>-</v>
      </c>
      <c r="D1170" t="s">
        <v>454</v>
      </c>
      <c r="E1170">
        <v>1894.8197961999999</v>
      </c>
      <c r="F1170">
        <v>226.55</v>
      </c>
      <c r="G1170">
        <v>-28.161273677048101</v>
      </c>
      <c r="H1170">
        <v>-0.199984212711175</v>
      </c>
      <c r="I1170">
        <v>-1.74130761387537</v>
      </c>
      <c r="J1170">
        <v>-4.9578001104518004</v>
      </c>
      <c r="K1170">
        <v>242.73620909044601</v>
      </c>
      <c r="L1170">
        <v>239.111908720256</v>
      </c>
      <c r="M1170">
        <v>39.7749585944903</v>
      </c>
      <c r="N1170">
        <v>0.56263208904594697</v>
      </c>
      <c r="O1170">
        <v>36.614433899801298</v>
      </c>
      <c r="P1170">
        <v>25.4777070063694</v>
      </c>
      <c r="Q1170">
        <v>7.0819281644201995E-2</v>
      </c>
    </row>
    <row r="1171" spans="1:17" hidden="1" x14ac:dyDescent="0.3">
      <c r="A1171" t="s">
        <v>2503</v>
      </c>
      <c r="B1171" t="s">
        <v>2504</v>
      </c>
      <c r="C1171" t="str">
        <f>IFERROR(VLOOKUP(Table1[[#This Row],[Ticker]],[1]!Table1[[Symbol]:[Industry]],2,FALSE),"-")</f>
        <v>-</v>
      </c>
      <c r="D1171" t="s">
        <v>475</v>
      </c>
      <c r="E1171">
        <v>1889.81656028</v>
      </c>
      <c r="F1171">
        <v>561.54999999999995</v>
      </c>
      <c r="G1171">
        <v>33.867693388467103</v>
      </c>
      <c r="H1171">
        <v>16.184657330617899</v>
      </c>
      <c r="I1171">
        <v>40.5642777117775</v>
      </c>
      <c r="J1171">
        <v>-3.8882056518534598</v>
      </c>
      <c r="K1171">
        <v>512.86769481052204</v>
      </c>
      <c r="L1171">
        <v>442.11897649752399</v>
      </c>
      <c r="M1171">
        <v>56.398597962991097</v>
      </c>
      <c r="N1171">
        <v>1.8321656155178201</v>
      </c>
      <c r="O1171">
        <v>8.62790490606357</v>
      </c>
      <c r="P1171">
        <v>91.655290102389003</v>
      </c>
      <c r="Q1171">
        <v>-5.6913336841672997E-2</v>
      </c>
    </row>
    <row r="1172" spans="1:17" hidden="1" x14ac:dyDescent="0.3">
      <c r="A1172" t="s">
        <v>2505</v>
      </c>
      <c r="B1172" t="s">
        <v>2506</v>
      </c>
      <c r="C1172" t="str">
        <f>IFERROR(VLOOKUP(Table1[[#This Row],[Ticker]],[1]!Table1[[Symbol]:[Industry]],2,FALSE),"-")</f>
        <v>-</v>
      </c>
      <c r="D1172" t="s">
        <v>422</v>
      </c>
      <c r="E1172">
        <v>1884.3467307999999</v>
      </c>
      <c r="F1172">
        <v>1499</v>
      </c>
      <c r="G1172">
        <v>46.7554786424977</v>
      </c>
      <c r="H1172">
        <v>4.0472711905072298</v>
      </c>
      <c r="I1172">
        <v>34.995102347116003</v>
      </c>
      <c r="J1172">
        <v>0.86854176175148601</v>
      </c>
      <c r="K1172">
        <v>1496.81937478554</v>
      </c>
      <c r="L1172">
        <v>1239.62105853246</v>
      </c>
      <c r="M1172">
        <v>44.694532852354399</v>
      </c>
      <c r="N1172">
        <v>0.26754214704712598</v>
      </c>
      <c r="O1172">
        <v>13.7291527685123</v>
      </c>
      <c r="P1172">
        <v>114.204058302372</v>
      </c>
      <c r="Q1172">
        <v>4.2163512754964001E-2</v>
      </c>
    </row>
    <row r="1173" spans="1:17" hidden="1" x14ac:dyDescent="0.3">
      <c r="A1173" t="s">
        <v>2507</v>
      </c>
      <c r="B1173" t="s">
        <v>2508</v>
      </c>
      <c r="C1173" t="str">
        <f>IFERROR(VLOOKUP(Table1[[#This Row],[Ticker]],[1]!Table1[[Symbol]:[Industry]],2,FALSE),"-")</f>
        <v>-</v>
      </c>
      <c r="D1173" t="s">
        <v>1662</v>
      </c>
      <c r="E1173">
        <v>1881.1858728959901</v>
      </c>
      <c r="F1173">
        <v>86.43</v>
      </c>
      <c r="G1173">
        <v>-46.021405505933302</v>
      </c>
      <c r="H1173">
        <v>-1.7755777521264</v>
      </c>
      <c r="I1173">
        <v>-26.051000883108699</v>
      </c>
      <c r="J1173">
        <v>-2.9021275379828899</v>
      </c>
      <c r="K1173">
        <v>92.574626439576605</v>
      </c>
      <c r="L1173">
        <v>95.412829962636806</v>
      </c>
      <c r="M1173">
        <v>36.752425642277998</v>
      </c>
      <c r="N1173">
        <v>0.34599353840348501</v>
      </c>
      <c r="O1173">
        <v>49.832234177947399</v>
      </c>
      <c r="P1173">
        <v>4.1325301204819302</v>
      </c>
      <c r="Q1173">
        <v>2.2163111326288999E-2</v>
      </c>
    </row>
    <row r="1174" spans="1:17" hidden="1" x14ac:dyDescent="0.3">
      <c r="A1174" t="s">
        <v>2509</v>
      </c>
      <c r="B1174" t="s">
        <v>2510</v>
      </c>
      <c r="C1174" t="str">
        <f>IFERROR(VLOOKUP(Table1[[#This Row],[Ticker]],[1]!Table1[[Symbol]:[Industry]],2,FALSE),"-")</f>
        <v>-</v>
      </c>
      <c r="D1174" t="s">
        <v>475</v>
      </c>
      <c r="E1174">
        <v>1880.2533808999999</v>
      </c>
      <c r="F1174">
        <v>803.8</v>
      </c>
      <c r="G1174">
        <v>-75.421848725745306</v>
      </c>
      <c r="H1174">
        <v>-13.738575104481599</v>
      </c>
      <c r="I1174">
        <v>-42.666092917251</v>
      </c>
      <c r="J1174">
        <v>-15.023437755593299</v>
      </c>
      <c r="K1174">
        <v>983.90031900666395</v>
      </c>
      <c r="L1174">
        <v>1146.2406492340599</v>
      </c>
      <c r="M1174">
        <v>14.3204428858336</v>
      </c>
      <c r="N1174">
        <v>0.85179083970770098</v>
      </c>
      <c r="O1174">
        <v>105.380691714356</v>
      </c>
      <c r="P1174">
        <v>1.9403931515535799</v>
      </c>
      <c r="Q1174">
        <v>-0.23464582227282299</v>
      </c>
    </row>
    <row r="1175" spans="1:17" hidden="1" x14ac:dyDescent="0.3">
      <c r="A1175" t="s">
        <v>2511</v>
      </c>
      <c r="B1175" t="s">
        <v>2512</v>
      </c>
      <c r="C1175" t="str">
        <f>IFERROR(VLOOKUP(Table1[[#This Row],[Ticker]],[1]!Table1[[Symbol]:[Industry]],2,FALSE),"-")</f>
        <v>-</v>
      </c>
      <c r="D1175" t="s">
        <v>51</v>
      </c>
      <c r="E1175">
        <v>1867.5748454</v>
      </c>
      <c r="F1175">
        <v>1942.6</v>
      </c>
      <c r="G1175">
        <v>71.556844724677305</v>
      </c>
      <c r="H1175">
        <v>15.1473461053326</v>
      </c>
      <c r="I1175">
        <v>41.377870814453601</v>
      </c>
      <c r="J1175">
        <v>0.41356624166036898</v>
      </c>
      <c r="K1175">
        <v>1681.8723316247001</v>
      </c>
      <c r="L1175">
        <v>1415.2341001085499</v>
      </c>
      <c r="M1175">
        <v>66.240941349422599</v>
      </c>
      <c r="N1175">
        <v>1.11568482777367</v>
      </c>
      <c r="O1175">
        <v>5.0138988983836104</v>
      </c>
      <c r="P1175">
        <v>111.152173913043</v>
      </c>
      <c r="Q1175">
        <v>0.114086521747346</v>
      </c>
    </row>
    <row r="1176" spans="1:17" hidden="1" x14ac:dyDescent="0.3">
      <c r="A1176" t="s">
        <v>2513</v>
      </c>
      <c r="B1176" t="s">
        <v>2514</v>
      </c>
      <c r="C1176" t="str">
        <f>IFERROR(VLOOKUP(Table1[[#This Row],[Ticker]],[1]!Table1[[Symbol]:[Industry]],2,FALSE),"-")</f>
        <v>-</v>
      </c>
      <c r="D1176" t="s">
        <v>449</v>
      </c>
      <c r="E1176">
        <v>1861.92226897</v>
      </c>
      <c r="F1176">
        <v>123.7</v>
      </c>
      <c r="G1176">
        <v>81.920698374245305</v>
      </c>
      <c r="H1176">
        <v>-2.0762206712137998</v>
      </c>
      <c r="I1176">
        <v>7.5005812660758497</v>
      </c>
      <c r="J1176">
        <v>-10.301902088822899</v>
      </c>
      <c r="K1176">
        <v>131.548694064058</v>
      </c>
      <c r="L1176">
        <v>116.904366119725</v>
      </c>
      <c r="M1176">
        <v>45.109237268083497</v>
      </c>
      <c r="N1176">
        <v>0.90866791316808204</v>
      </c>
      <c r="O1176">
        <v>32.9021827000808</v>
      </c>
      <c r="P1176">
        <v>115.13043478260801</v>
      </c>
      <c r="Q1176">
        <v>9.8836398914827997E-2</v>
      </c>
    </row>
    <row r="1177" spans="1:17" hidden="1" x14ac:dyDescent="0.3">
      <c r="A1177" t="s">
        <v>2515</v>
      </c>
      <c r="B1177" t="s">
        <v>2516</v>
      </c>
      <c r="C1177" t="str">
        <f>IFERROR(VLOOKUP(Table1[[#This Row],[Ticker]],[1]!Table1[[Symbol]:[Industry]],2,FALSE),"-")</f>
        <v>-</v>
      </c>
      <c r="D1177" t="s">
        <v>261</v>
      </c>
      <c r="E1177">
        <v>1861.60738655</v>
      </c>
      <c r="F1177">
        <v>296.89999999999998</v>
      </c>
      <c r="G1177">
        <v>1.96605233836552</v>
      </c>
      <c r="H1177">
        <v>0.99942528588924096</v>
      </c>
      <c r="I1177">
        <v>-30.044490639121602</v>
      </c>
      <c r="J1177">
        <v>-1.7775237272517399</v>
      </c>
      <c r="K1177">
        <v>309.37214069976801</v>
      </c>
      <c r="L1177">
        <v>311.98273721550402</v>
      </c>
      <c r="M1177">
        <v>46.600135904639203</v>
      </c>
      <c r="N1177">
        <v>0.50691237076848905</v>
      </c>
      <c r="O1177">
        <v>42.354328056584698</v>
      </c>
      <c r="P1177">
        <v>38.933083762283502</v>
      </c>
      <c r="Q1177">
        <v>8.2966820954190001E-2</v>
      </c>
    </row>
    <row r="1178" spans="1:17" hidden="1" x14ac:dyDescent="0.3">
      <c r="A1178" t="s">
        <v>2517</v>
      </c>
      <c r="B1178" t="s">
        <v>2518</v>
      </c>
      <c r="C1178" t="str">
        <f>IFERROR(VLOOKUP(Table1[[#This Row],[Ticker]],[1]!Table1[[Symbol]:[Industry]],2,FALSE),"-")</f>
        <v>-</v>
      </c>
      <c r="D1178" t="s">
        <v>328</v>
      </c>
      <c r="E1178">
        <v>1860.43424027999</v>
      </c>
      <c r="F1178">
        <v>723.8</v>
      </c>
      <c r="G1178">
        <v>18.3024286819401</v>
      </c>
      <c r="H1178">
        <v>-15.349076626534099</v>
      </c>
      <c r="I1178">
        <v>-10.156097171979299</v>
      </c>
      <c r="J1178">
        <v>-15.112096292471501</v>
      </c>
      <c r="K1178">
        <v>862.28999040874498</v>
      </c>
      <c r="L1178">
        <v>776.75590035749099</v>
      </c>
      <c r="M1178">
        <v>29.542960665387799</v>
      </c>
      <c r="N1178">
        <v>0.55964902179413201</v>
      </c>
      <c r="O1178">
        <v>67.864050842774205</v>
      </c>
      <c r="P1178">
        <v>64.837166932361598</v>
      </c>
      <c r="Q1178">
        <v>0.103769852114037</v>
      </c>
    </row>
    <row r="1179" spans="1:17" hidden="1" x14ac:dyDescent="0.3">
      <c r="A1179" t="s">
        <v>2519</v>
      </c>
      <c r="B1179" t="s">
        <v>2520</v>
      </c>
      <c r="C1179" t="str">
        <f>IFERROR(VLOOKUP(Table1[[#This Row],[Ticker]],[1]!Table1[[Symbol]:[Industry]],2,FALSE),"-")</f>
        <v>-</v>
      </c>
      <c r="D1179" t="s">
        <v>519</v>
      </c>
      <c r="E1179">
        <v>1859.87890229</v>
      </c>
      <c r="F1179">
        <v>303.64999999999998</v>
      </c>
      <c r="G1179">
        <v>66.131617602558094</v>
      </c>
      <c r="H1179">
        <v>10.7475953652018</v>
      </c>
      <c r="I1179">
        <v>104.736169558456</v>
      </c>
      <c r="J1179">
        <v>-6.9199446793963597</v>
      </c>
      <c r="K1179">
        <v>278.38399420588001</v>
      </c>
      <c r="L1179">
        <v>201.13604754180801</v>
      </c>
      <c r="M1179">
        <v>47.425683848286702</v>
      </c>
      <c r="N1179">
        <v>0.20337580135924099</v>
      </c>
      <c r="O1179">
        <v>20.9517536637576</v>
      </c>
      <c r="P1179">
        <v>170.27147307521099</v>
      </c>
      <c r="Q1179">
        <v>3.6919629171341999E-2</v>
      </c>
    </row>
    <row r="1180" spans="1:17" hidden="1" x14ac:dyDescent="0.3">
      <c r="A1180" t="s">
        <v>2521</v>
      </c>
      <c r="B1180" t="s">
        <v>2522</v>
      </c>
      <c r="C1180" t="str">
        <f>IFERROR(VLOOKUP(Table1[[#This Row],[Ticker]],[1]!Table1[[Symbol]:[Industry]],2,FALSE),"-")</f>
        <v>-</v>
      </c>
      <c r="D1180" t="s">
        <v>197</v>
      </c>
      <c r="E1180">
        <v>1859.251878</v>
      </c>
      <c r="F1180">
        <v>301.2</v>
      </c>
      <c r="G1180">
        <v>-0.88038902386515905</v>
      </c>
      <c r="H1180">
        <v>-4.7849903387647803</v>
      </c>
      <c r="I1180">
        <v>-5.3419009738603096</v>
      </c>
      <c r="J1180">
        <v>1.0928815730099499</v>
      </c>
      <c r="K1180">
        <v>323.98314519683498</v>
      </c>
      <c r="L1180">
        <v>304.91108827077898</v>
      </c>
      <c r="M1180">
        <v>41.360333025677598</v>
      </c>
      <c r="N1180">
        <v>1.4458299026758401</v>
      </c>
      <c r="O1180">
        <v>31.4077025232403</v>
      </c>
      <c r="P1180">
        <v>38.801843317972299</v>
      </c>
      <c r="Q1180">
        <v>0.15454710678779299</v>
      </c>
    </row>
    <row r="1181" spans="1:17" hidden="1" x14ac:dyDescent="0.3">
      <c r="A1181" t="s">
        <v>2523</v>
      </c>
      <c r="B1181" t="s">
        <v>2524</v>
      </c>
      <c r="C1181" t="str">
        <f>IFERROR(VLOOKUP(Table1[[#This Row],[Ticker]],[1]!Table1[[Symbol]:[Industry]],2,FALSE),"-")</f>
        <v>-</v>
      </c>
      <c r="D1181" t="s">
        <v>1433</v>
      </c>
      <c r="E1181">
        <v>1859.0311732499999</v>
      </c>
      <c r="F1181">
        <v>131.31</v>
      </c>
      <c r="G1181">
        <v>32.3671243420604</v>
      </c>
      <c r="H1181">
        <v>6.7032659148471403</v>
      </c>
      <c r="I1181">
        <v>-1.53495073835977</v>
      </c>
      <c r="J1181">
        <v>-3.8265093808637398</v>
      </c>
      <c r="K1181">
        <v>125.70340857804599</v>
      </c>
      <c r="L1181">
        <v>115.66289482037701</v>
      </c>
      <c r="M1181">
        <v>56.720349905855301</v>
      </c>
      <c r="N1181">
        <v>2.4402362046011001</v>
      </c>
      <c r="O1181">
        <v>13.091158327621599</v>
      </c>
      <c r="P1181">
        <v>75.08</v>
      </c>
      <c r="Q1181">
        <v>0.188943108583009</v>
      </c>
    </row>
    <row r="1182" spans="1:17" hidden="1" x14ac:dyDescent="0.3">
      <c r="A1182" t="s">
        <v>2525</v>
      </c>
      <c r="B1182" t="s">
        <v>2526</v>
      </c>
      <c r="C1182" t="str">
        <f>IFERROR(VLOOKUP(Table1[[#This Row],[Ticker]],[1]!Table1[[Symbol]:[Industry]],2,FALSE),"-")</f>
        <v>-</v>
      </c>
      <c r="D1182" t="s">
        <v>422</v>
      </c>
      <c r="E1182">
        <v>1853.82392610999</v>
      </c>
      <c r="F1182">
        <v>463.3</v>
      </c>
      <c r="G1182">
        <v>-0.310732436220227</v>
      </c>
      <c r="H1182">
        <v>0.73790394652319602</v>
      </c>
      <c r="I1182">
        <v>30.784380576792</v>
      </c>
      <c r="J1182">
        <v>-5.0289459904387597</v>
      </c>
      <c r="K1182">
        <v>462.23400987484803</v>
      </c>
      <c r="L1182">
        <v>407.81768286809199</v>
      </c>
      <c r="M1182">
        <v>48.950846839021203</v>
      </c>
      <c r="N1182">
        <v>0.42280055679787598</v>
      </c>
      <c r="O1182">
        <v>14.774444204619</v>
      </c>
      <c r="P1182">
        <v>65.228245363766007</v>
      </c>
      <c r="Q1182">
        <v>-6.6510259661330007E-2</v>
      </c>
    </row>
    <row r="1183" spans="1:17" hidden="1" x14ac:dyDescent="0.3">
      <c r="A1183" t="s">
        <v>2527</v>
      </c>
      <c r="B1183" t="s">
        <v>2528</v>
      </c>
      <c r="C1183" t="str">
        <f>IFERROR(VLOOKUP(Table1[[#This Row],[Ticker]],[1]!Table1[[Symbol]:[Industry]],2,FALSE),"-")</f>
        <v>-</v>
      </c>
      <c r="D1183" t="s">
        <v>2529</v>
      </c>
      <c r="E1183">
        <v>1840.63705906</v>
      </c>
      <c r="F1183">
        <v>1704.2</v>
      </c>
      <c r="G1183">
        <v>336.15941676236298</v>
      </c>
      <c r="H1183">
        <v>-0.53721860249639897</v>
      </c>
      <c r="I1183">
        <v>2.0446531051005499</v>
      </c>
      <c r="J1183">
        <v>2.32502443015282</v>
      </c>
      <c r="K1183">
        <v>1805.07356713014</v>
      </c>
      <c r="L1183">
        <v>1550.7998765893601</v>
      </c>
      <c r="M1183">
        <v>43.657234125735201</v>
      </c>
      <c r="N1183">
        <v>0.86715644722959095</v>
      </c>
      <c r="O1183">
        <v>32.613543011383598</v>
      </c>
      <c r="P1183">
        <v>379.98873398112897</v>
      </c>
      <c r="Q1183">
        <v>0.23499116718875299</v>
      </c>
    </row>
    <row r="1184" spans="1:17" hidden="1" x14ac:dyDescent="0.3">
      <c r="A1184" t="s">
        <v>2530</v>
      </c>
      <c r="B1184" t="s">
        <v>2531</v>
      </c>
      <c r="C1184" t="str">
        <f>IFERROR(VLOOKUP(Table1[[#This Row],[Ticker]],[1]!Table1[[Symbol]:[Industry]],2,FALSE),"-")</f>
        <v>-</v>
      </c>
      <c r="D1184" t="s">
        <v>271</v>
      </c>
      <c r="E1184">
        <v>1838.701078025</v>
      </c>
      <c r="F1184">
        <v>1184.75</v>
      </c>
      <c r="G1184">
        <v>-39.169755592487697</v>
      </c>
      <c r="H1184">
        <v>-2.7292434893742299</v>
      </c>
      <c r="I1184">
        <v>-17.3265515924077</v>
      </c>
      <c r="J1184">
        <v>-7.6895129230694401</v>
      </c>
      <c r="K1184">
        <v>1280.24581710641</v>
      </c>
      <c r="L1184">
        <v>1305.4108582988299</v>
      </c>
      <c r="M1184">
        <v>24.100823062823999</v>
      </c>
      <c r="N1184">
        <v>0.66783858945146601</v>
      </c>
      <c r="O1184">
        <v>28.605190968558698</v>
      </c>
      <c r="P1184">
        <v>3.3903481979230299</v>
      </c>
      <c r="Q1184">
        <v>-6.6587712428619996E-3</v>
      </c>
    </row>
    <row r="1185" spans="1:17" hidden="1" x14ac:dyDescent="0.3">
      <c r="A1185" t="s">
        <v>2532</v>
      </c>
      <c r="B1185" t="s">
        <v>2533</v>
      </c>
      <c r="C1185" t="str">
        <f>IFERROR(VLOOKUP(Table1[[#This Row],[Ticker]],[1]!Table1[[Symbol]:[Industry]],2,FALSE),"-")</f>
        <v>-</v>
      </c>
      <c r="D1185" t="s">
        <v>1028</v>
      </c>
      <c r="E1185">
        <v>1830.2750175000001</v>
      </c>
      <c r="F1185">
        <v>515.5</v>
      </c>
      <c r="G1185">
        <v>47.035910416508997</v>
      </c>
      <c r="H1185">
        <v>-10.188160274273301</v>
      </c>
      <c r="I1185">
        <v>52.364092403662603</v>
      </c>
      <c r="J1185">
        <v>-3.9903791300510498</v>
      </c>
      <c r="K1185">
        <v>574.73359262371901</v>
      </c>
      <c r="L1185">
        <v>482.96031653381903</v>
      </c>
      <c r="M1185">
        <v>34.598939233320998</v>
      </c>
      <c r="N1185">
        <v>0.50222290617951204</v>
      </c>
      <c r="O1185">
        <v>41.377303588748703</v>
      </c>
      <c r="P1185">
        <v>102.07761662093201</v>
      </c>
      <c r="Q1185">
        <v>0.13140402845837901</v>
      </c>
    </row>
    <row r="1186" spans="1:17" hidden="1" x14ac:dyDescent="0.3">
      <c r="A1186" t="s">
        <v>2534</v>
      </c>
      <c r="B1186" t="s">
        <v>2535</v>
      </c>
      <c r="C1186" t="str">
        <f>IFERROR(VLOOKUP(Table1[[#This Row],[Ticker]],[1]!Table1[[Symbol]:[Industry]],2,FALSE),"-")</f>
        <v>-</v>
      </c>
      <c r="D1186" t="s">
        <v>128</v>
      </c>
      <c r="E1186">
        <v>1825.4835258400001</v>
      </c>
      <c r="F1186">
        <v>1421.6</v>
      </c>
      <c r="G1186">
        <v>398.54359013449903</v>
      </c>
      <c r="H1186">
        <v>-4.7121909626129597</v>
      </c>
      <c r="I1186">
        <v>246.28409061658499</v>
      </c>
      <c r="J1186">
        <v>-4.6799871695015698</v>
      </c>
      <c r="K1186">
        <v>1552.6404612183401</v>
      </c>
      <c r="L1186">
        <v>1012.88067097777</v>
      </c>
      <c r="M1186">
        <v>32.5170533556607</v>
      </c>
      <c r="N1186">
        <v>0.55723368149015795</v>
      </c>
      <c r="O1186">
        <v>83.500984805852497</v>
      </c>
      <c r="P1186">
        <v>567.41784037558602</v>
      </c>
      <c r="Q1186">
        <v>0.21723689296757601</v>
      </c>
    </row>
    <row r="1187" spans="1:17" hidden="1" x14ac:dyDescent="0.3">
      <c r="A1187" t="s">
        <v>2536</v>
      </c>
      <c r="B1187" t="s">
        <v>2537</v>
      </c>
      <c r="C1187" t="str">
        <f>IFERROR(VLOOKUP(Table1[[#This Row],[Ticker]],[1]!Table1[[Symbol]:[Industry]],2,FALSE),"-")</f>
        <v>-</v>
      </c>
      <c r="D1187" t="s">
        <v>88</v>
      </c>
      <c r="E1187">
        <v>1819.7440074000001</v>
      </c>
      <c r="F1187">
        <v>272.7</v>
      </c>
      <c r="G1187">
        <v>98.986081658501405</v>
      </c>
      <c r="H1187">
        <v>4.8103153825669596</v>
      </c>
      <c r="I1187">
        <v>111.07124782715501</v>
      </c>
      <c r="J1187">
        <v>-7.5121040453984698</v>
      </c>
      <c r="K1187">
        <v>255.33300521824</v>
      </c>
      <c r="L1187">
        <v>179.00600257973801</v>
      </c>
      <c r="M1187">
        <v>45.410377918147702</v>
      </c>
      <c r="N1187">
        <v>0.41033602324922203</v>
      </c>
      <c r="O1187">
        <v>32.145214521452097</v>
      </c>
      <c r="P1187">
        <v>193.068242880171</v>
      </c>
      <c r="Q1187">
        <v>0.113583387745731</v>
      </c>
    </row>
    <row r="1188" spans="1:17" hidden="1" x14ac:dyDescent="0.3">
      <c r="A1188" t="s">
        <v>2538</v>
      </c>
      <c r="B1188" t="s">
        <v>2539</v>
      </c>
      <c r="C1188" t="str">
        <f>IFERROR(VLOOKUP(Table1[[#This Row],[Ticker]],[1]!Table1[[Symbol]:[Industry]],2,FALSE),"-")</f>
        <v>-</v>
      </c>
      <c r="D1188" t="s">
        <v>264</v>
      </c>
      <c r="E1188">
        <v>1806.7943027049901</v>
      </c>
      <c r="F1188">
        <v>501.55</v>
      </c>
      <c r="G1188">
        <v>9.6575221413399195</v>
      </c>
      <c r="H1188">
        <v>-5.6736879338186803</v>
      </c>
      <c r="I1188">
        <v>35.390545027127899</v>
      </c>
      <c r="J1188">
        <v>-4.0954252657823202</v>
      </c>
      <c r="K1188">
        <v>521.51534072076902</v>
      </c>
      <c r="L1188">
        <v>435.83972657677703</v>
      </c>
      <c r="M1188">
        <v>36.706550057098099</v>
      </c>
      <c r="N1188">
        <v>0.51419392580391199</v>
      </c>
      <c r="O1188">
        <v>27.574518991127501</v>
      </c>
      <c r="P1188">
        <v>64.793822901264903</v>
      </c>
      <c r="Q1188">
        <v>9.4731461903095004E-2</v>
      </c>
    </row>
    <row r="1189" spans="1:17" hidden="1" x14ac:dyDescent="0.3">
      <c r="A1189" t="s">
        <v>2540</v>
      </c>
      <c r="B1189" t="s">
        <v>2541</v>
      </c>
      <c r="C1189" t="str">
        <f>IFERROR(VLOOKUP(Table1[[#This Row],[Ticker]],[1]!Table1[[Symbol]:[Industry]],2,FALSE),"-")</f>
        <v>-</v>
      </c>
      <c r="D1189" t="s">
        <v>240</v>
      </c>
      <c r="E1189">
        <v>1804.1882115000001</v>
      </c>
      <c r="F1189">
        <v>1052.75</v>
      </c>
      <c r="G1189">
        <v>93.154800477353604</v>
      </c>
      <c r="H1189">
        <v>19.595542835412001</v>
      </c>
      <c r="I1189">
        <v>35.129692539141701</v>
      </c>
      <c r="J1189">
        <v>-6.0135472292908299</v>
      </c>
      <c r="K1189">
        <v>920.09890015097403</v>
      </c>
      <c r="L1189">
        <v>749.70803335196297</v>
      </c>
      <c r="M1189">
        <v>59.608695561305197</v>
      </c>
      <c r="N1189">
        <v>2.0468808700571399</v>
      </c>
      <c r="O1189">
        <v>14.7043457611018</v>
      </c>
      <c r="P1189">
        <v>131.653647265925</v>
      </c>
      <c r="Q1189">
        <v>0.143522698251625</v>
      </c>
    </row>
    <row r="1190" spans="1:17" hidden="1" x14ac:dyDescent="0.3">
      <c r="A1190" t="s">
        <v>2542</v>
      </c>
      <c r="B1190" t="s">
        <v>2543</v>
      </c>
      <c r="C1190" t="str">
        <f>IFERROR(VLOOKUP(Table1[[#This Row],[Ticker]],[1]!Table1[[Symbol]:[Industry]],2,FALSE),"-")</f>
        <v>-</v>
      </c>
      <c r="D1190" t="s">
        <v>237</v>
      </c>
      <c r="E1190">
        <v>1803.07916315999</v>
      </c>
      <c r="F1190">
        <v>789.2</v>
      </c>
      <c r="G1190">
        <v>26.913113010782599</v>
      </c>
      <c r="H1190">
        <v>-11.038689999297199</v>
      </c>
      <c r="I1190">
        <v>16.121058409161101</v>
      </c>
      <c r="J1190">
        <v>-2.9318733440626099</v>
      </c>
      <c r="K1190">
        <v>835.25425497699405</v>
      </c>
      <c r="L1190">
        <v>723.75253602288001</v>
      </c>
      <c r="M1190">
        <v>42.253531609659298</v>
      </c>
      <c r="N1190">
        <v>0.29924596803316</v>
      </c>
      <c r="O1190">
        <v>32.919412062848401</v>
      </c>
      <c r="P1190">
        <v>70.071545556417504</v>
      </c>
      <c r="Q1190">
        <v>2.1649097473790999E-2</v>
      </c>
    </row>
    <row r="1191" spans="1:17" hidden="1" x14ac:dyDescent="0.3">
      <c r="A1191" t="s">
        <v>2544</v>
      </c>
      <c r="B1191" t="s">
        <v>2545</v>
      </c>
      <c r="C1191" t="str">
        <f>IFERROR(VLOOKUP(Table1[[#This Row],[Ticker]],[1]!Table1[[Symbol]:[Industry]],2,FALSE),"-")</f>
        <v>-</v>
      </c>
      <c r="D1191" t="s">
        <v>240</v>
      </c>
      <c r="E1191">
        <v>1797.1849749949999</v>
      </c>
      <c r="F1191">
        <v>1016.35</v>
      </c>
      <c r="G1191">
        <v>125.697586473821</v>
      </c>
      <c r="H1191">
        <v>20.6164900120969</v>
      </c>
      <c r="I1191">
        <v>16.005691757624</v>
      </c>
      <c r="J1191">
        <v>-1.9691573270570999</v>
      </c>
      <c r="K1191">
        <v>1007.40875185715</v>
      </c>
      <c r="L1191">
        <v>829.06484135308904</v>
      </c>
      <c r="M1191">
        <v>45.517652709296499</v>
      </c>
      <c r="N1191">
        <v>0.71407648567387305</v>
      </c>
      <c r="O1191">
        <v>17.9711713484527</v>
      </c>
      <c r="P1191">
        <v>180.37241379310299</v>
      </c>
      <c r="Q1191">
        <v>0.16704940911757399</v>
      </c>
    </row>
    <row r="1192" spans="1:17" hidden="1" x14ac:dyDescent="0.3">
      <c r="A1192" t="s">
        <v>2546</v>
      </c>
      <c r="B1192" t="s">
        <v>2547</v>
      </c>
      <c r="C1192" t="str">
        <f>IFERROR(VLOOKUP(Table1[[#This Row],[Ticker]],[1]!Table1[[Symbol]:[Industry]],2,FALSE),"-")</f>
        <v>-</v>
      </c>
      <c r="D1192" t="s">
        <v>114</v>
      </c>
      <c r="E1192">
        <v>1796.76400848</v>
      </c>
      <c r="F1192">
        <v>7.32</v>
      </c>
      <c r="G1192">
        <v>-79.815577531465806</v>
      </c>
      <c r="H1192">
        <v>20.914987279856501</v>
      </c>
      <c r="I1192">
        <v>-71.176324109010693</v>
      </c>
      <c r="J1192">
        <v>2.14530015813926E-2</v>
      </c>
      <c r="K1192">
        <v>9.0180304356415899</v>
      </c>
      <c r="L1192">
        <v>13.2433100660893</v>
      </c>
      <c r="M1192">
        <v>24.9692213794978</v>
      </c>
      <c r="N1192">
        <v>1.2915908861618901</v>
      </c>
      <c r="O1192">
        <v>270.90163934426198</v>
      </c>
      <c r="P1192">
        <v>20.3947368421052</v>
      </c>
      <c r="Q1192">
        <v>1.3991110083479001E-2</v>
      </c>
    </row>
    <row r="1193" spans="1:17" hidden="1" x14ac:dyDescent="0.3">
      <c r="A1193" t="s">
        <v>2548</v>
      </c>
      <c r="B1193" t="s">
        <v>2549</v>
      </c>
      <c r="C1193" t="str">
        <f>IFERROR(VLOOKUP(Table1[[#This Row],[Ticker]],[1]!Table1[[Symbol]:[Industry]],2,FALSE),"-")</f>
        <v>-</v>
      </c>
      <c r="D1193" t="s">
        <v>1984</v>
      </c>
      <c r="E1193">
        <v>1793.78543208</v>
      </c>
      <c r="F1193">
        <v>618.95000000000005</v>
      </c>
      <c r="G1193">
        <v>-34.843348442303402</v>
      </c>
      <c r="H1193">
        <v>3.2940856405122698</v>
      </c>
      <c r="I1193">
        <v>-29.059853939256001</v>
      </c>
      <c r="J1193">
        <v>-7.4417015923351801</v>
      </c>
      <c r="K1193">
        <v>621.33471918727605</v>
      </c>
      <c r="L1193">
        <v>636.44605028180604</v>
      </c>
      <c r="M1193">
        <v>57.507622544780602</v>
      </c>
      <c r="N1193">
        <v>0.95297620005904504</v>
      </c>
      <c r="O1193">
        <v>47.831004119880397</v>
      </c>
      <c r="P1193">
        <v>19.0288461538461</v>
      </c>
      <c r="Q1193">
        <v>0.14414147408688399</v>
      </c>
    </row>
    <row r="1194" spans="1:17" hidden="1" x14ac:dyDescent="0.3">
      <c r="A1194" t="s">
        <v>2550</v>
      </c>
      <c r="B1194" t="s">
        <v>2551</v>
      </c>
      <c r="C1194" t="str">
        <f>IFERROR(VLOOKUP(Table1[[#This Row],[Ticker]],[1]!Table1[[Symbol]:[Industry]],2,FALSE),"-")</f>
        <v>-</v>
      </c>
      <c r="D1194" t="s">
        <v>539</v>
      </c>
      <c r="E1194">
        <v>1777.7430949500001</v>
      </c>
      <c r="F1194">
        <v>88.35</v>
      </c>
      <c r="G1194">
        <v>65.722372890205506</v>
      </c>
      <c r="H1194">
        <v>-8.4379862884254102</v>
      </c>
      <c r="I1194">
        <v>7.2488960371917699</v>
      </c>
      <c r="J1194">
        <v>-6.2892266100691003</v>
      </c>
      <c r="K1194">
        <v>93.714482477694403</v>
      </c>
      <c r="L1194">
        <v>82.052643674086696</v>
      </c>
      <c r="M1194">
        <v>44.906089209282101</v>
      </c>
      <c r="N1194">
        <v>0.61559412866604002</v>
      </c>
      <c r="O1194">
        <v>47.142048670062202</v>
      </c>
      <c r="P1194">
        <v>107.88235294117599</v>
      </c>
      <c r="Q1194">
        <v>0.174210633510403</v>
      </c>
    </row>
    <row r="1195" spans="1:17" hidden="1" x14ac:dyDescent="0.3">
      <c r="A1195" t="s">
        <v>2552</v>
      </c>
      <c r="B1195" t="s">
        <v>2553</v>
      </c>
      <c r="C1195" t="str">
        <f>IFERROR(VLOOKUP(Table1[[#This Row],[Ticker]],[1]!Table1[[Symbol]:[Industry]],2,FALSE),"-")</f>
        <v>-</v>
      </c>
      <c r="D1195" t="s">
        <v>136</v>
      </c>
      <c r="E1195">
        <v>1772.5219973349999</v>
      </c>
      <c r="F1195">
        <v>104.05</v>
      </c>
      <c r="G1195">
        <v>-13.0347047520634</v>
      </c>
      <c r="H1195">
        <v>-13.967204241717999</v>
      </c>
      <c r="I1195">
        <v>-22.661023159852601</v>
      </c>
      <c r="J1195">
        <v>-7.8564310233330596</v>
      </c>
      <c r="K1195">
        <v>119.186193971846</v>
      </c>
      <c r="L1195">
        <v>115.053851314602</v>
      </c>
      <c r="M1195">
        <v>30.424576482758901</v>
      </c>
      <c r="N1195">
        <v>0.45997537370709901</v>
      </c>
      <c r="O1195">
        <v>41.854877462758203</v>
      </c>
      <c r="P1195">
        <v>16.3870246085011</v>
      </c>
      <c r="Q1195">
        <v>1.3691768861792001E-2</v>
      </c>
    </row>
    <row r="1196" spans="1:17" hidden="1" x14ac:dyDescent="0.3">
      <c r="A1196" t="s">
        <v>2554</v>
      </c>
      <c r="B1196" t="s">
        <v>2555</v>
      </c>
      <c r="C1196" t="str">
        <f>IFERROR(VLOOKUP(Table1[[#This Row],[Ticker]],[1]!Table1[[Symbol]:[Industry]],2,FALSE),"-")</f>
        <v>-</v>
      </c>
      <c r="D1196" t="s">
        <v>72</v>
      </c>
      <c r="E1196">
        <v>1769.51771135999</v>
      </c>
      <c r="F1196">
        <v>100.8</v>
      </c>
      <c r="G1196">
        <v>82.601825096290895</v>
      </c>
      <c r="H1196">
        <v>-13.1474087959665</v>
      </c>
      <c r="I1196">
        <v>19.412958943320199</v>
      </c>
      <c r="J1196">
        <v>-9.6981731666429098</v>
      </c>
      <c r="K1196">
        <v>100.612802310276</v>
      </c>
      <c r="L1196">
        <v>83.221725246702704</v>
      </c>
      <c r="M1196">
        <v>40.790320861983403</v>
      </c>
      <c r="N1196">
        <v>0.427395739516858</v>
      </c>
      <c r="O1196">
        <v>42.658730158730101</v>
      </c>
      <c r="P1196">
        <v>118.65509761388201</v>
      </c>
      <c r="Q1196">
        <v>0.33401987907109398</v>
      </c>
    </row>
    <row r="1197" spans="1:17" hidden="1" x14ac:dyDescent="0.3">
      <c r="A1197" t="s">
        <v>2556</v>
      </c>
      <c r="B1197" t="s">
        <v>2557</v>
      </c>
      <c r="C1197" t="str">
        <f>IFERROR(VLOOKUP(Table1[[#This Row],[Ticker]],[1]!Table1[[Symbol]:[Industry]],2,FALSE),"-")</f>
        <v>-</v>
      </c>
      <c r="D1197" t="s">
        <v>464</v>
      </c>
      <c r="E1197">
        <v>1764.670963665</v>
      </c>
      <c r="F1197">
        <v>569.85</v>
      </c>
      <c r="G1197">
        <v>-37.473966971736601</v>
      </c>
      <c r="H1197">
        <v>-13.9567338028838</v>
      </c>
      <c r="I1197">
        <v>-10.650966957465799</v>
      </c>
      <c r="J1197">
        <v>-7.1772440668225199</v>
      </c>
      <c r="K1197">
        <v>678.61385313355402</v>
      </c>
      <c r="L1197">
        <v>641.81571231351199</v>
      </c>
      <c r="M1197">
        <v>25.867829338569699</v>
      </c>
      <c r="N1197">
        <v>0.80545762586362402</v>
      </c>
      <c r="O1197">
        <v>55.962095288233698</v>
      </c>
      <c r="P1197">
        <v>29.496648108169499</v>
      </c>
      <c r="Q1197">
        <v>0.108338852922198</v>
      </c>
    </row>
    <row r="1198" spans="1:17" hidden="1" x14ac:dyDescent="0.3">
      <c r="A1198" t="s">
        <v>2558</v>
      </c>
      <c r="B1198" t="s">
        <v>2559</v>
      </c>
      <c r="C1198" t="str">
        <f>IFERROR(VLOOKUP(Table1[[#This Row],[Ticker]],[1]!Table1[[Symbol]:[Industry]],2,FALSE),"-")</f>
        <v>-</v>
      </c>
      <c r="D1198" t="s">
        <v>125</v>
      </c>
      <c r="E1198">
        <v>1759.5847366349999</v>
      </c>
      <c r="F1198">
        <v>790.35</v>
      </c>
      <c r="G1198">
        <v>8.6767647289558205</v>
      </c>
      <c r="H1198">
        <v>7.0413065410702398</v>
      </c>
      <c r="I1198">
        <v>33.4600827833263</v>
      </c>
      <c r="J1198">
        <v>-6.7920026559109603</v>
      </c>
      <c r="K1198">
        <v>762.31222730487195</v>
      </c>
      <c r="L1198">
        <v>662.20496891044002</v>
      </c>
      <c r="M1198">
        <v>48.636846965632003</v>
      </c>
      <c r="N1198">
        <v>0.53693389880607301</v>
      </c>
      <c r="O1198">
        <v>7.5346365534256998</v>
      </c>
      <c r="P1198">
        <v>58.307461191787603</v>
      </c>
      <c r="Q1198">
        <v>-5.9838599068423003E-2</v>
      </c>
    </row>
    <row r="1199" spans="1:17" hidden="1" x14ac:dyDescent="0.3">
      <c r="A1199" t="s">
        <v>2560</v>
      </c>
      <c r="B1199" t="s">
        <v>2561</v>
      </c>
      <c r="C1199" t="str">
        <f>IFERROR(VLOOKUP(Table1[[#This Row],[Ticker]],[1]!Table1[[Symbol]:[Industry]],2,FALSE),"-")</f>
        <v>-</v>
      </c>
      <c r="D1199" t="s">
        <v>48</v>
      </c>
      <c r="E1199">
        <v>1755.50128</v>
      </c>
      <c r="F1199">
        <v>77.87</v>
      </c>
      <c r="G1199">
        <v>-8.6534512856186403</v>
      </c>
      <c r="H1199">
        <v>-8.8861184375113105</v>
      </c>
      <c r="I1199">
        <v>9.3095733244530994</v>
      </c>
      <c r="J1199">
        <v>-4.7867062990499702</v>
      </c>
      <c r="K1199">
        <v>92.640059655987898</v>
      </c>
      <c r="L1199">
        <v>85.144124875284902</v>
      </c>
      <c r="M1199">
        <v>26.202696976311799</v>
      </c>
      <c r="N1199">
        <v>0.533462561464909</v>
      </c>
      <c r="O1199">
        <v>54.950558623346502</v>
      </c>
      <c r="P1199">
        <v>29.137645107794299</v>
      </c>
      <c r="Q1199">
        <v>0.108508233599669</v>
      </c>
    </row>
    <row r="1200" spans="1:17" hidden="1" x14ac:dyDescent="0.3">
      <c r="A1200" t="s">
        <v>2562</v>
      </c>
      <c r="B1200" t="s">
        <v>2563</v>
      </c>
      <c r="C1200" t="str">
        <f>IFERROR(VLOOKUP(Table1[[#This Row],[Ticker]],[1]!Table1[[Symbol]:[Industry]],2,FALSE),"-")</f>
        <v>-</v>
      </c>
      <c r="D1200" t="s">
        <v>91</v>
      </c>
      <c r="E1200">
        <v>1752.5113799999999</v>
      </c>
      <c r="F1200">
        <v>319.75</v>
      </c>
      <c r="G1200">
        <v>-40.537586561945197</v>
      </c>
      <c r="H1200">
        <v>-3.0267472359910901</v>
      </c>
      <c r="I1200">
        <v>-7.2489892107670002</v>
      </c>
      <c r="J1200">
        <v>-3.4246817391823501</v>
      </c>
      <c r="K1200">
        <v>330.56581583563599</v>
      </c>
      <c r="L1200">
        <v>339.545318951833</v>
      </c>
      <c r="M1200">
        <v>50.505591857899901</v>
      </c>
      <c r="N1200">
        <v>0.775942667527448</v>
      </c>
      <c r="O1200">
        <v>38.8584831899921</v>
      </c>
      <c r="P1200">
        <v>13.3664243928381</v>
      </c>
      <c r="Q1200">
        <v>4.9975470212285003E-2</v>
      </c>
    </row>
    <row r="1201" spans="1:17" hidden="1" x14ac:dyDescent="0.3">
      <c r="A1201" t="s">
        <v>2564</v>
      </c>
      <c r="B1201" t="s">
        <v>2565</v>
      </c>
      <c r="C1201" t="str">
        <f>IFERROR(VLOOKUP(Table1[[#This Row],[Ticker]],[1]!Table1[[Symbol]:[Industry]],2,FALSE),"-")</f>
        <v>-</v>
      </c>
      <c r="D1201" t="s">
        <v>125</v>
      </c>
      <c r="E1201">
        <v>1727.1765363509901</v>
      </c>
      <c r="F1201">
        <v>110.07</v>
      </c>
      <c r="G1201">
        <v>-43.751642897777103</v>
      </c>
      <c r="H1201">
        <v>-13.439270442937699</v>
      </c>
      <c r="I1201">
        <v>-32.9966420235436</v>
      </c>
      <c r="J1201">
        <v>-10.631979587335</v>
      </c>
      <c r="K1201">
        <v>126.571230112371</v>
      </c>
      <c r="L1201">
        <v>137.735232399078</v>
      </c>
      <c r="M1201">
        <v>28.105292000728902</v>
      </c>
      <c r="N1201">
        <v>0.39517257293583702</v>
      </c>
      <c r="O1201">
        <v>76.251476333242493</v>
      </c>
      <c r="P1201">
        <v>6.66731272410117</v>
      </c>
    </row>
    <row r="1202" spans="1:17" hidden="1" x14ac:dyDescent="0.3">
      <c r="A1202" t="s">
        <v>2566</v>
      </c>
      <c r="B1202" t="s">
        <v>2567</v>
      </c>
      <c r="C1202" t="str">
        <f>IFERROR(VLOOKUP(Table1[[#This Row],[Ticker]],[1]!Table1[[Symbol]:[Industry]],2,FALSE),"-")</f>
        <v>-</v>
      </c>
      <c r="D1202" t="s">
        <v>197</v>
      </c>
      <c r="E1202">
        <v>1726.5587929799999</v>
      </c>
      <c r="F1202">
        <v>706.65</v>
      </c>
      <c r="G1202">
        <v>-28.3401127576027</v>
      </c>
      <c r="H1202">
        <v>0.79197102284086296</v>
      </c>
      <c r="I1202">
        <v>13.1044097705682</v>
      </c>
      <c r="J1202">
        <v>-5.1515203222324599</v>
      </c>
      <c r="K1202">
        <v>765.05294832668903</v>
      </c>
      <c r="L1202">
        <v>736.34913185199605</v>
      </c>
      <c r="M1202">
        <v>39.4242204851422</v>
      </c>
      <c r="N1202">
        <v>1.163994081492</v>
      </c>
      <c r="O1202">
        <v>29.477110309205401</v>
      </c>
      <c r="P1202">
        <v>28.950729927007199</v>
      </c>
      <c r="Q1202">
        <v>-1.5438908252076E-2</v>
      </c>
    </row>
    <row r="1203" spans="1:17" hidden="1" x14ac:dyDescent="0.3">
      <c r="A1203" t="s">
        <v>2568</v>
      </c>
      <c r="B1203" t="s">
        <v>2569</v>
      </c>
      <c r="C1203" t="str">
        <f>IFERROR(VLOOKUP(Table1[[#This Row],[Ticker]],[1]!Table1[[Symbol]:[Industry]],2,FALSE),"-")</f>
        <v>-</v>
      </c>
      <c r="D1203" t="s">
        <v>51</v>
      </c>
      <c r="E1203">
        <v>1719.26</v>
      </c>
      <c r="F1203">
        <v>19.05</v>
      </c>
      <c r="G1203">
        <v>96.990335696629899</v>
      </c>
      <c r="H1203">
        <v>-4.4239231815413698</v>
      </c>
      <c r="I1203">
        <v>29.492227937475</v>
      </c>
      <c r="J1203">
        <v>-1.5442035640751799</v>
      </c>
      <c r="K1203">
        <v>20.157093451652099</v>
      </c>
      <c r="L1203">
        <v>16.256854441421801</v>
      </c>
      <c r="M1203">
        <v>26.246969455177101</v>
      </c>
      <c r="N1203">
        <v>0.29357581603396399</v>
      </c>
      <c r="O1203">
        <v>46.456692913385801</v>
      </c>
      <c r="P1203">
        <v>130.90909090909</v>
      </c>
    </row>
    <row r="1204" spans="1:17" hidden="1" x14ac:dyDescent="0.3">
      <c r="A1204" t="s">
        <v>2570</v>
      </c>
      <c r="B1204" t="s">
        <v>2571</v>
      </c>
      <c r="C1204" t="str">
        <f>IFERROR(VLOOKUP(Table1[[#This Row],[Ticker]],[1]!Table1[[Symbol]:[Industry]],2,FALSE),"-")</f>
        <v>-</v>
      </c>
      <c r="D1204" t="s">
        <v>88</v>
      </c>
      <c r="E1204">
        <v>1719.1785</v>
      </c>
      <c r="F1204">
        <v>170.3</v>
      </c>
      <c r="G1204">
        <v>-38.561659256059301</v>
      </c>
      <c r="H1204">
        <v>16.5723497394034</v>
      </c>
      <c r="I1204">
        <v>17.769044694138799</v>
      </c>
      <c r="J1204">
        <v>23.1602859995693</v>
      </c>
      <c r="K1204">
        <v>140.20517448710399</v>
      </c>
      <c r="L1204">
        <v>146.21943659080199</v>
      </c>
      <c r="M1204">
        <v>86.3488112628377</v>
      </c>
      <c r="N1204">
        <v>2.09258958628104</v>
      </c>
      <c r="O1204">
        <v>15.795654726952399</v>
      </c>
      <c r="P1204">
        <v>50.110180696341999</v>
      </c>
      <c r="Q1204">
        <v>8.9221213951975006E-2</v>
      </c>
    </row>
    <row r="1205" spans="1:17" hidden="1" x14ac:dyDescent="0.3">
      <c r="A1205" t="s">
        <v>2572</v>
      </c>
      <c r="B1205" t="s">
        <v>2573</v>
      </c>
      <c r="C1205" t="str">
        <f>IFERROR(VLOOKUP(Table1[[#This Row],[Ticker]],[1]!Table1[[Symbol]:[Industry]],2,FALSE),"-")</f>
        <v>-</v>
      </c>
      <c r="D1205" t="s">
        <v>285</v>
      </c>
      <c r="E1205">
        <v>1718.7</v>
      </c>
      <c r="F1205">
        <v>1432.25</v>
      </c>
      <c r="G1205">
        <v>-38.764053076588603</v>
      </c>
      <c r="H1205">
        <v>-0.100751660347648</v>
      </c>
      <c r="I1205">
        <v>-5.7529805562391196</v>
      </c>
      <c r="J1205">
        <v>-1.1281300600843001</v>
      </c>
      <c r="K1205">
        <v>1468.14947602244</v>
      </c>
      <c r="L1205">
        <v>1441.9293697221799</v>
      </c>
      <c r="M1205">
        <v>29.204855486314798</v>
      </c>
      <c r="N1205">
        <v>0.97595035199750801</v>
      </c>
      <c r="O1205">
        <v>18.345260953045901</v>
      </c>
      <c r="P1205">
        <v>21.269209601625601</v>
      </c>
      <c r="Q1205">
        <v>0.15600611817398799</v>
      </c>
    </row>
    <row r="1206" spans="1:17" hidden="1" x14ac:dyDescent="0.3">
      <c r="A1206" t="s">
        <v>2574</v>
      </c>
      <c r="B1206" t="s">
        <v>2575</v>
      </c>
      <c r="C1206" t="str">
        <f>IFERROR(VLOOKUP(Table1[[#This Row],[Ticker]],[1]!Table1[[Symbol]:[Industry]],2,FALSE),"-")</f>
        <v>-</v>
      </c>
      <c r="D1206" t="s">
        <v>197</v>
      </c>
      <c r="E1206">
        <v>1707.7872239999999</v>
      </c>
      <c r="F1206">
        <v>397.8</v>
      </c>
      <c r="G1206">
        <v>-30.255475477176201</v>
      </c>
      <c r="H1206">
        <v>-3.0428763052618399</v>
      </c>
      <c r="I1206">
        <v>-12.0123383004295</v>
      </c>
      <c r="J1206">
        <v>-4.5364429879461499</v>
      </c>
      <c r="K1206">
        <v>424.96269080798402</v>
      </c>
      <c r="L1206">
        <v>423.73720252697399</v>
      </c>
      <c r="M1206">
        <v>34.496082530972402</v>
      </c>
      <c r="N1206">
        <v>0.73284139915245305</v>
      </c>
      <c r="O1206">
        <v>30.467571644042199</v>
      </c>
      <c r="P1206">
        <v>11.3661814109742</v>
      </c>
      <c r="Q1206">
        <v>-1.7284206015499001E-2</v>
      </c>
    </row>
    <row r="1207" spans="1:17" hidden="1" x14ac:dyDescent="0.3">
      <c r="A1207" t="s">
        <v>2576</v>
      </c>
      <c r="B1207" t="s">
        <v>2577</v>
      </c>
      <c r="C1207" t="str">
        <f>IFERROR(VLOOKUP(Table1[[#This Row],[Ticker]],[1]!Table1[[Symbol]:[Industry]],2,FALSE),"-")</f>
        <v>-</v>
      </c>
      <c r="D1207" t="s">
        <v>240</v>
      </c>
      <c r="E1207">
        <v>1707.7101078000001</v>
      </c>
      <c r="F1207">
        <v>1126.55</v>
      </c>
      <c r="G1207">
        <v>58.961288358367298</v>
      </c>
      <c r="H1207">
        <v>-9.72435306431173</v>
      </c>
      <c r="I1207">
        <v>-26.930265738271299</v>
      </c>
      <c r="J1207">
        <v>-6.1557395893581299</v>
      </c>
      <c r="K1207">
        <v>1153.46537813333</v>
      </c>
      <c r="L1207">
        <v>1062.0548698161199</v>
      </c>
      <c r="M1207">
        <v>52.639668979961698</v>
      </c>
      <c r="N1207">
        <v>0.26589279131162502</v>
      </c>
      <c r="O1207">
        <v>32.506324619413199</v>
      </c>
      <c r="P1207">
        <v>132.90262559437599</v>
      </c>
      <c r="Q1207">
        <v>0.13688426443353599</v>
      </c>
    </row>
    <row r="1208" spans="1:17" hidden="1" x14ac:dyDescent="0.3">
      <c r="A1208" t="s">
        <v>2578</v>
      </c>
      <c r="B1208" t="s">
        <v>2579</v>
      </c>
      <c r="C1208" t="str">
        <f>IFERROR(VLOOKUP(Table1[[#This Row],[Ticker]],[1]!Table1[[Symbol]:[Industry]],2,FALSE),"-")</f>
        <v>-</v>
      </c>
      <c r="D1208" t="s">
        <v>459</v>
      </c>
      <c r="E1208">
        <v>1704.3854437499999</v>
      </c>
      <c r="F1208">
        <v>883.25</v>
      </c>
      <c r="G1208">
        <v>212.70143477077301</v>
      </c>
      <c r="H1208">
        <v>5.5335526981043497</v>
      </c>
      <c r="I1208">
        <v>46.971234975522897</v>
      </c>
      <c r="J1208">
        <v>-1.9927005095781001</v>
      </c>
      <c r="K1208">
        <v>925.13037765777904</v>
      </c>
      <c r="L1208">
        <v>707.52473943691905</v>
      </c>
      <c r="M1208">
        <v>38.1522836838394</v>
      </c>
      <c r="N1208">
        <v>0.62974294638135198</v>
      </c>
      <c r="O1208">
        <v>37.57146900651</v>
      </c>
      <c r="P1208">
        <v>241.154886056392</v>
      </c>
      <c r="Q1208">
        <v>0.18790482794509</v>
      </c>
    </row>
    <row r="1209" spans="1:17" hidden="1" x14ac:dyDescent="0.3">
      <c r="A1209" t="s">
        <v>2580</v>
      </c>
      <c r="B1209" t="s">
        <v>2581</v>
      </c>
      <c r="C1209" t="str">
        <f>IFERROR(VLOOKUP(Table1[[#This Row],[Ticker]],[1]!Table1[[Symbol]:[Industry]],2,FALSE),"-")</f>
        <v>-</v>
      </c>
      <c r="D1209" t="s">
        <v>586</v>
      </c>
      <c r="E1209">
        <v>1701.0937799999999</v>
      </c>
      <c r="F1209">
        <v>99.19</v>
      </c>
      <c r="G1209">
        <v>0.80117472428492598</v>
      </c>
      <c r="H1209">
        <v>-5.7102299225761204</v>
      </c>
      <c r="I1209">
        <v>5.9127475881653799</v>
      </c>
      <c r="J1209">
        <v>-10.613832788544199</v>
      </c>
      <c r="K1209">
        <v>116.670675331449</v>
      </c>
      <c r="L1209">
        <v>103.456121816606</v>
      </c>
      <c r="M1209">
        <v>54.219977380712301</v>
      </c>
      <c r="N1209">
        <v>0.354940553448723</v>
      </c>
      <c r="O1209">
        <v>60.842826897872698</v>
      </c>
      <c r="P1209">
        <v>37.7638888888888</v>
      </c>
    </row>
    <row r="1210" spans="1:17" hidden="1" x14ac:dyDescent="0.3">
      <c r="A1210" t="s">
        <v>2582</v>
      </c>
      <c r="B1210" t="s">
        <v>2583</v>
      </c>
      <c r="C1210" t="str">
        <f>IFERROR(VLOOKUP(Table1[[#This Row],[Ticker]],[1]!Table1[[Symbol]:[Industry]],2,FALSE),"-")</f>
        <v>-</v>
      </c>
      <c r="D1210" t="s">
        <v>48</v>
      </c>
      <c r="E1210">
        <v>1700.6614506000001</v>
      </c>
      <c r="F1210">
        <v>1570</v>
      </c>
      <c r="G1210">
        <v>68.091365940220101</v>
      </c>
      <c r="H1210">
        <v>-3.7433751694372801</v>
      </c>
      <c r="I1210">
        <v>15.998934706313999</v>
      </c>
      <c r="J1210">
        <v>-10.176822093999601</v>
      </c>
      <c r="K1210">
        <v>1567.6917749275499</v>
      </c>
      <c r="L1210">
        <v>1294.2965721748801</v>
      </c>
      <c r="M1210">
        <v>39.816866844434699</v>
      </c>
      <c r="N1210">
        <v>0.91549881861664195</v>
      </c>
      <c r="O1210">
        <v>13.780254777070001</v>
      </c>
      <c r="P1210">
        <v>103.869627321127</v>
      </c>
    </row>
    <row r="1211" spans="1:17" hidden="1" x14ac:dyDescent="0.3">
      <c r="A1211" t="s">
        <v>2584</v>
      </c>
      <c r="B1211" t="s">
        <v>2585</v>
      </c>
      <c r="C1211" t="str">
        <f>IFERROR(VLOOKUP(Table1[[#This Row],[Ticker]],[1]!Table1[[Symbol]:[Industry]],2,FALSE),"-")</f>
        <v>-</v>
      </c>
      <c r="D1211" t="s">
        <v>197</v>
      </c>
      <c r="E1211">
        <v>1699.1031912399999</v>
      </c>
      <c r="F1211">
        <v>714.35</v>
      </c>
      <c r="G1211">
        <v>106.24059388891899</v>
      </c>
      <c r="H1211">
        <v>-15.366330802932101</v>
      </c>
      <c r="I1211">
        <v>61.2745089910918</v>
      </c>
      <c r="J1211">
        <v>-11.0165813720613</v>
      </c>
      <c r="K1211">
        <v>770.09762341341195</v>
      </c>
      <c r="L1211">
        <v>570.37041277114497</v>
      </c>
      <c r="M1211">
        <v>28.5684845772887</v>
      </c>
      <c r="N1211">
        <v>0.29676248527854299</v>
      </c>
      <c r="O1211">
        <v>45.579897809197099</v>
      </c>
      <c r="P1211">
        <v>142.13202270993901</v>
      </c>
      <c r="Q1211">
        <v>0.20319224875676101</v>
      </c>
    </row>
    <row r="1212" spans="1:17" hidden="1" x14ac:dyDescent="0.3">
      <c r="A1212" t="s">
        <v>2586</v>
      </c>
      <c r="B1212" t="s">
        <v>2587</v>
      </c>
      <c r="C1212" t="str">
        <f>IFERROR(VLOOKUP(Table1[[#This Row],[Ticker]],[1]!Table1[[Symbol]:[Industry]],2,FALSE),"-")</f>
        <v>-</v>
      </c>
      <c r="D1212" t="s">
        <v>136</v>
      </c>
      <c r="E1212">
        <v>1698.1808825999999</v>
      </c>
      <c r="F1212">
        <v>100.2</v>
      </c>
      <c r="G1212">
        <v>2.8358568904819901</v>
      </c>
      <c r="H1212">
        <v>-15.580879310793399</v>
      </c>
      <c r="I1212">
        <v>-1.4344689632404299</v>
      </c>
      <c r="J1212">
        <v>-17.357579256483099</v>
      </c>
      <c r="K1212">
        <v>115.67775669183</v>
      </c>
      <c r="L1212">
        <v>101.182852259632</v>
      </c>
      <c r="M1212">
        <v>24.552179767911898</v>
      </c>
      <c r="N1212">
        <v>0.97952481728284102</v>
      </c>
      <c r="O1212">
        <v>47.405189620758399</v>
      </c>
      <c r="P1212">
        <v>37.260273972602697</v>
      </c>
      <c r="Q1212">
        <v>4.7856962183901001E-2</v>
      </c>
    </row>
    <row r="1213" spans="1:17" hidden="1" x14ac:dyDescent="0.3">
      <c r="A1213" t="s">
        <v>2588</v>
      </c>
      <c r="B1213" t="s">
        <v>2589</v>
      </c>
      <c r="C1213" t="str">
        <f>IFERROR(VLOOKUP(Table1[[#This Row],[Ticker]],[1]!Table1[[Symbol]:[Industry]],2,FALSE),"-")</f>
        <v>-</v>
      </c>
      <c r="D1213" t="s">
        <v>264</v>
      </c>
      <c r="E1213">
        <v>1696.3250161000001</v>
      </c>
      <c r="F1213">
        <v>540.1</v>
      </c>
      <c r="G1213">
        <v>19.600276784556701</v>
      </c>
      <c r="H1213">
        <v>-1.8083071546138401</v>
      </c>
      <c r="I1213">
        <v>19.615225918869399</v>
      </c>
      <c r="J1213">
        <v>-7.1603651802367798</v>
      </c>
      <c r="K1213">
        <v>553.62916943242897</v>
      </c>
      <c r="L1213">
        <v>505.280651996654</v>
      </c>
      <c r="M1213">
        <v>54.0688193490763</v>
      </c>
      <c r="N1213">
        <v>0.56956394866907301</v>
      </c>
      <c r="O1213">
        <v>38.233660433253</v>
      </c>
      <c r="P1213">
        <v>81.120053655264897</v>
      </c>
      <c r="Q1213">
        <v>0.1047478597657</v>
      </c>
    </row>
    <row r="1214" spans="1:17" hidden="1" x14ac:dyDescent="0.3">
      <c r="A1214" t="s">
        <v>2590</v>
      </c>
      <c r="B1214" t="s">
        <v>2591</v>
      </c>
      <c r="C1214" t="str">
        <f>IFERROR(VLOOKUP(Table1[[#This Row],[Ticker]],[1]!Table1[[Symbol]:[Industry]],2,FALSE),"-")</f>
        <v>-</v>
      </c>
      <c r="D1214" t="s">
        <v>21</v>
      </c>
      <c r="E1214">
        <v>1695.7803071999999</v>
      </c>
      <c r="F1214">
        <v>1440.25</v>
      </c>
      <c r="G1214">
        <v>192.74414015059901</v>
      </c>
      <c r="H1214">
        <v>-7.8238147243949001</v>
      </c>
      <c r="I1214">
        <v>10.1845205148066</v>
      </c>
      <c r="J1214">
        <v>-6.7122419316108202</v>
      </c>
      <c r="K1214">
        <v>1501.93010918341</v>
      </c>
      <c r="L1214">
        <v>1212.93607714212</v>
      </c>
      <c r="M1214">
        <v>43.568230380040198</v>
      </c>
      <c r="N1214">
        <v>0.78707518938335397</v>
      </c>
      <c r="O1214">
        <v>29.421975351501398</v>
      </c>
      <c r="P1214">
        <v>232.007837713231</v>
      </c>
      <c r="Q1214">
        <v>0.13343794272798701</v>
      </c>
    </row>
    <row r="1215" spans="1:17" hidden="1" x14ac:dyDescent="0.3">
      <c r="A1215" t="s">
        <v>2592</v>
      </c>
      <c r="B1215" t="s">
        <v>2593</v>
      </c>
      <c r="C1215" t="str">
        <f>IFERROR(VLOOKUP(Table1[[#This Row],[Ticker]],[1]!Table1[[Symbol]:[Industry]],2,FALSE),"-")</f>
        <v>-</v>
      </c>
      <c r="D1215" t="s">
        <v>586</v>
      </c>
      <c r="E1215">
        <v>1692.3029750000001</v>
      </c>
      <c r="F1215">
        <v>52.16</v>
      </c>
      <c r="G1215">
        <v>-20.4617328591176</v>
      </c>
      <c r="H1215">
        <v>-10.0361864665503</v>
      </c>
      <c r="I1215">
        <v>-25.127620196919601</v>
      </c>
      <c r="J1215">
        <v>-6.3249077011794501</v>
      </c>
      <c r="K1215">
        <v>58.537933600454998</v>
      </c>
      <c r="L1215">
        <v>57.657258035573598</v>
      </c>
      <c r="M1215">
        <v>29.188193916460101</v>
      </c>
      <c r="N1215">
        <v>0.316979944317687</v>
      </c>
      <c r="O1215">
        <v>49.539877300613497</v>
      </c>
      <c r="P1215">
        <v>16.040044493882</v>
      </c>
      <c r="Q1215">
        <v>7.1071011628524999E-2</v>
      </c>
    </row>
    <row r="1216" spans="1:17" hidden="1" x14ac:dyDescent="0.3">
      <c r="A1216" t="s">
        <v>2594</v>
      </c>
      <c r="B1216" t="s">
        <v>2595</v>
      </c>
      <c r="C1216" t="str">
        <f>IFERROR(VLOOKUP(Table1[[#This Row],[Ticker]],[1]!Table1[[Symbol]:[Industry]],2,FALSE),"-")</f>
        <v>-</v>
      </c>
      <c r="D1216" t="s">
        <v>769</v>
      </c>
      <c r="E1216">
        <v>1690.54619802</v>
      </c>
      <c r="F1216">
        <v>654.6</v>
      </c>
      <c r="G1216">
        <v>-9.3052896547486004</v>
      </c>
      <c r="H1216">
        <v>-9.2474720554754803</v>
      </c>
      <c r="I1216">
        <v>-36.625106392746297</v>
      </c>
      <c r="J1216">
        <v>-7.65686867674028</v>
      </c>
      <c r="K1216">
        <v>767.543416630671</v>
      </c>
      <c r="L1216">
        <v>793.42107764938703</v>
      </c>
      <c r="M1216">
        <v>17.652957128788401</v>
      </c>
      <c r="N1216">
        <v>0.48485085338297701</v>
      </c>
      <c r="O1216">
        <v>98.594561564314006</v>
      </c>
      <c r="P1216">
        <v>21.199777818922399</v>
      </c>
      <c r="Q1216">
        <v>0.16115917009414801</v>
      </c>
    </row>
    <row r="1217" spans="1:17" hidden="1" x14ac:dyDescent="0.3">
      <c r="A1217" t="s">
        <v>2596</v>
      </c>
      <c r="B1217" t="s">
        <v>2597</v>
      </c>
      <c r="C1217" t="str">
        <f>IFERROR(VLOOKUP(Table1[[#This Row],[Ticker]],[1]!Table1[[Symbol]:[Industry]],2,FALSE),"-")</f>
        <v>-</v>
      </c>
      <c r="D1217" t="s">
        <v>144</v>
      </c>
      <c r="E1217">
        <v>1684.836583836</v>
      </c>
      <c r="F1217">
        <v>103.13</v>
      </c>
      <c r="G1217">
        <v>-31.5631844686325</v>
      </c>
      <c r="H1217">
        <v>-7.0777904979212298</v>
      </c>
      <c r="I1217">
        <v>-31.885985565503098</v>
      </c>
      <c r="J1217">
        <v>-5.6198713988458202</v>
      </c>
      <c r="K1217">
        <v>111.682736783778</v>
      </c>
      <c r="L1217">
        <v>121.487908804626</v>
      </c>
      <c r="M1217">
        <v>52.934602971347999</v>
      </c>
      <c r="N1217">
        <v>0.78075597236584904</v>
      </c>
      <c r="O1217">
        <v>166.07194802676199</v>
      </c>
      <c r="P1217">
        <v>13.7672366243794</v>
      </c>
    </row>
    <row r="1218" spans="1:17" hidden="1" x14ac:dyDescent="0.3">
      <c r="A1218" t="s">
        <v>2598</v>
      </c>
      <c r="B1218" t="s">
        <v>2599</v>
      </c>
      <c r="C1218" t="str">
        <f>IFERROR(VLOOKUP(Table1[[#This Row],[Ticker]],[1]!Table1[[Symbol]:[Industry]],2,FALSE),"-")</f>
        <v>-</v>
      </c>
      <c r="D1218" t="s">
        <v>1773</v>
      </c>
      <c r="E1218">
        <v>1683.82359488</v>
      </c>
      <c r="F1218">
        <v>160.46</v>
      </c>
      <c r="G1218">
        <v>-54.286592029783101</v>
      </c>
      <c r="H1218">
        <v>-8.4600127201434603</v>
      </c>
      <c r="I1218">
        <v>-33.988739634870797</v>
      </c>
      <c r="J1218">
        <v>-5.9050018359766199</v>
      </c>
      <c r="K1218">
        <v>178.225467326119</v>
      </c>
      <c r="L1218">
        <v>204.62068690296201</v>
      </c>
      <c r="M1218">
        <v>30.8982070228639</v>
      </c>
      <c r="N1218">
        <v>0.40068264340772503</v>
      </c>
      <c r="O1218">
        <v>88.177739000373904</v>
      </c>
      <c r="P1218">
        <v>1.55696202531645</v>
      </c>
      <c r="Q1218">
        <v>0.14213561998900601</v>
      </c>
    </row>
    <row r="1219" spans="1:17" hidden="1" x14ac:dyDescent="0.3">
      <c r="A1219" t="s">
        <v>2600</v>
      </c>
      <c r="B1219" t="s">
        <v>2601</v>
      </c>
      <c r="C1219" t="str">
        <f>IFERROR(VLOOKUP(Table1[[#This Row],[Ticker]],[1]!Table1[[Symbol]:[Industry]],2,FALSE),"-")</f>
        <v>-</v>
      </c>
      <c r="D1219" t="s">
        <v>54</v>
      </c>
      <c r="E1219">
        <v>1681.3868464530001</v>
      </c>
      <c r="F1219">
        <v>152.87</v>
      </c>
      <c r="G1219">
        <v>-65.621556505511705</v>
      </c>
      <c r="H1219">
        <v>-17.216031981780699</v>
      </c>
      <c r="I1219">
        <v>-49.154805563300698</v>
      </c>
      <c r="J1219">
        <v>-11.255689188472299</v>
      </c>
      <c r="K1219">
        <v>190.98197697680499</v>
      </c>
      <c r="L1219">
        <v>212.729868516528</v>
      </c>
      <c r="M1219">
        <v>17.549942216323799</v>
      </c>
      <c r="N1219">
        <v>1.1197591049230899</v>
      </c>
      <c r="O1219">
        <v>85.4843985085366</v>
      </c>
      <c r="P1219">
        <v>1.7099135063206801</v>
      </c>
      <c r="Q1219">
        <v>7.5422529497072996E-2</v>
      </c>
    </row>
    <row r="1220" spans="1:17" hidden="1" x14ac:dyDescent="0.3">
      <c r="A1220" t="s">
        <v>2602</v>
      </c>
      <c r="B1220" t="s">
        <v>2603</v>
      </c>
      <c r="C1220" t="str">
        <f>IFERROR(VLOOKUP(Table1[[#This Row],[Ticker]],[1]!Table1[[Symbol]:[Industry]],2,FALSE),"-")</f>
        <v>-</v>
      </c>
      <c r="D1220" t="s">
        <v>57</v>
      </c>
      <c r="E1220">
        <v>1676.86576008</v>
      </c>
      <c r="F1220">
        <v>17.22</v>
      </c>
      <c r="G1220">
        <v>-12.882981486960899</v>
      </c>
      <c r="H1220">
        <v>-9.2702893999853604</v>
      </c>
      <c r="I1220">
        <v>-13.437513800930899</v>
      </c>
      <c r="J1220">
        <v>-5.99068158198176</v>
      </c>
      <c r="K1220">
        <v>18.651545800517798</v>
      </c>
      <c r="L1220">
        <v>18.531658290030901</v>
      </c>
      <c r="M1220">
        <v>34.645808274456797</v>
      </c>
      <c r="N1220">
        <v>0.39246443861084102</v>
      </c>
      <c r="O1220">
        <v>62.891986062717699</v>
      </c>
      <c r="P1220">
        <v>22.5622775800711</v>
      </c>
      <c r="Q1220">
        <v>2.1680034242611002E-2</v>
      </c>
    </row>
    <row r="1221" spans="1:17" hidden="1" x14ac:dyDescent="0.3">
      <c r="A1221" t="s">
        <v>2604</v>
      </c>
      <c r="B1221" t="s">
        <v>2605</v>
      </c>
      <c r="C1221" t="str">
        <f>IFERROR(VLOOKUP(Table1[[#This Row],[Ticker]],[1]!Table1[[Symbol]:[Industry]],2,FALSE),"-")</f>
        <v>-</v>
      </c>
      <c r="D1221" t="s">
        <v>1977</v>
      </c>
      <c r="E1221">
        <v>1676.8238965799901</v>
      </c>
      <c r="F1221">
        <v>149.1</v>
      </c>
      <c r="G1221">
        <v>-34.146050906112002</v>
      </c>
      <c r="H1221">
        <v>-6.7134557535900701</v>
      </c>
      <c r="I1221">
        <v>-24.147439778161299</v>
      </c>
      <c r="J1221">
        <v>-8.4691130361544502</v>
      </c>
      <c r="K1221">
        <v>161.693846043598</v>
      </c>
      <c r="L1221">
        <v>167.54358959812501</v>
      </c>
      <c r="M1221">
        <v>33.475067125116503</v>
      </c>
      <c r="N1221">
        <v>1.18175781355271</v>
      </c>
      <c r="O1221">
        <v>46.076458752515101</v>
      </c>
      <c r="P1221">
        <v>3.0763912893190399</v>
      </c>
      <c r="Q1221">
        <v>-9.7254034358300004E-2</v>
      </c>
    </row>
    <row r="1222" spans="1:17" hidden="1" x14ac:dyDescent="0.3">
      <c r="A1222" t="s">
        <v>2606</v>
      </c>
      <c r="B1222" t="s">
        <v>2607</v>
      </c>
      <c r="C1222" t="str">
        <f>IFERROR(VLOOKUP(Table1[[#This Row],[Ticker]],[1]!Table1[[Symbol]:[Industry]],2,FALSE),"-")</f>
        <v>-</v>
      </c>
      <c r="D1222" t="s">
        <v>72</v>
      </c>
      <c r="E1222">
        <v>1672.866405</v>
      </c>
      <c r="F1222">
        <v>120.45</v>
      </c>
      <c r="G1222">
        <v>6.9597021713796599</v>
      </c>
      <c r="H1222">
        <v>2.016177756047</v>
      </c>
      <c r="I1222">
        <v>11.738250265932001</v>
      </c>
      <c r="J1222">
        <v>-9.7038959403366505</v>
      </c>
      <c r="K1222">
        <v>124.778849554188</v>
      </c>
      <c r="L1222">
        <v>109.69978328112801</v>
      </c>
      <c r="M1222">
        <v>72.117783711688702</v>
      </c>
      <c r="N1222">
        <v>0.59146594052711099</v>
      </c>
      <c r="O1222">
        <v>25.7783312577833</v>
      </c>
      <c r="P1222">
        <v>44.424460431654602</v>
      </c>
    </row>
    <row r="1223" spans="1:17" hidden="1" x14ac:dyDescent="0.3">
      <c r="A1223" t="s">
        <v>2608</v>
      </c>
      <c r="B1223" t="s">
        <v>2609</v>
      </c>
      <c r="C1223" t="str">
        <f>IFERROR(VLOOKUP(Table1[[#This Row],[Ticker]],[1]!Table1[[Symbol]:[Industry]],2,FALSE),"-")</f>
        <v>-</v>
      </c>
      <c r="D1223" t="s">
        <v>128</v>
      </c>
      <c r="E1223">
        <v>1670.91966774</v>
      </c>
      <c r="F1223">
        <v>56.61</v>
      </c>
      <c r="G1223">
        <v>-14.8927692394802</v>
      </c>
      <c r="H1223">
        <v>1.7331203270668301</v>
      </c>
      <c r="I1223">
        <v>-13.308128541838499</v>
      </c>
      <c r="J1223">
        <v>-6.8637088508692198E-2</v>
      </c>
      <c r="K1223">
        <v>57.718441548042797</v>
      </c>
      <c r="L1223">
        <v>58.031387578403702</v>
      </c>
      <c r="M1223">
        <v>51.401462267320198</v>
      </c>
      <c r="N1223">
        <v>0.51570895491867796</v>
      </c>
      <c r="O1223">
        <v>52.4465642112701</v>
      </c>
      <c r="P1223">
        <v>23.467829880043599</v>
      </c>
      <c r="Q1223">
        <v>8.6257079837221001E-2</v>
      </c>
    </row>
    <row r="1224" spans="1:17" hidden="1" x14ac:dyDescent="0.3">
      <c r="A1224" t="s">
        <v>2610</v>
      </c>
      <c r="B1224" t="s">
        <v>2611</v>
      </c>
      <c r="C1224" t="str">
        <f>IFERROR(VLOOKUP(Table1[[#This Row],[Ticker]],[1]!Table1[[Symbol]:[Industry]],2,FALSE),"-")</f>
        <v>-</v>
      </c>
      <c r="D1224" t="s">
        <v>536</v>
      </c>
      <c r="E1224">
        <v>1667.751382362</v>
      </c>
      <c r="F1224">
        <v>166.27</v>
      </c>
      <c r="G1224">
        <v>-9.5617816395693005</v>
      </c>
      <c r="H1224">
        <v>-13.643861687228499</v>
      </c>
      <c r="I1224">
        <v>1.2633408999237701</v>
      </c>
      <c r="J1224">
        <v>-4.3258580621475797</v>
      </c>
      <c r="K1224">
        <v>181.851753400761</v>
      </c>
      <c r="L1224">
        <v>162.884483027269</v>
      </c>
      <c r="M1224">
        <v>42.103448202616399</v>
      </c>
      <c r="N1224">
        <v>0.292178007646752</v>
      </c>
      <c r="O1224">
        <v>38.864497504059599</v>
      </c>
      <c r="P1224">
        <v>51.706204379562003</v>
      </c>
      <c r="Q1224">
        <v>9.7218797515724001E-2</v>
      </c>
    </row>
    <row r="1225" spans="1:17" hidden="1" x14ac:dyDescent="0.3">
      <c r="A1225" t="s">
        <v>2612</v>
      </c>
      <c r="B1225" t="s">
        <v>2613</v>
      </c>
      <c r="C1225" t="str">
        <f>IFERROR(VLOOKUP(Table1[[#This Row],[Ticker]],[1]!Table1[[Symbol]:[Industry]],2,FALSE),"-")</f>
        <v>-</v>
      </c>
      <c r="D1225" t="s">
        <v>117</v>
      </c>
      <c r="E1225">
        <v>1666.96544292</v>
      </c>
      <c r="F1225">
        <v>241.4</v>
      </c>
      <c r="G1225">
        <v>-56.462517252456202</v>
      </c>
      <c r="H1225">
        <v>-9.5867608171517702</v>
      </c>
      <c r="I1225">
        <v>-36.061964383153096</v>
      </c>
      <c r="J1225">
        <v>-2.86848346080843</v>
      </c>
      <c r="K1225">
        <v>286.932261698297</v>
      </c>
      <c r="M1225">
        <v>35.446274888804098</v>
      </c>
      <c r="N1225">
        <v>0.397525907956778</v>
      </c>
      <c r="O1225">
        <v>65.700082850041397</v>
      </c>
      <c r="P1225">
        <v>7.0035460992907899</v>
      </c>
    </row>
    <row r="1226" spans="1:17" hidden="1" x14ac:dyDescent="0.3">
      <c r="A1226" t="s">
        <v>2614</v>
      </c>
      <c r="B1226" t="s">
        <v>2615</v>
      </c>
      <c r="C1226" t="str">
        <f>IFERROR(VLOOKUP(Table1[[#This Row],[Ticker]],[1]!Table1[[Symbol]:[Industry]],2,FALSE),"-")</f>
        <v>-</v>
      </c>
      <c r="D1226" t="s">
        <v>586</v>
      </c>
      <c r="E1226">
        <v>1653.9818308399999</v>
      </c>
      <c r="F1226">
        <v>167.99</v>
      </c>
      <c r="G1226">
        <v>-18.476364542574402</v>
      </c>
      <c r="H1226">
        <v>14.752773094135501</v>
      </c>
      <c r="I1226">
        <v>7.4438358566304803</v>
      </c>
      <c r="J1226">
        <v>6.1888826941909398</v>
      </c>
      <c r="K1226">
        <v>150.93990292272099</v>
      </c>
      <c r="L1226">
        <v>144.08839798762099</v>
      </c>
      <c r="M1226">
        <v>63.096241883392999</v>
      </c>
      <c r="N1226">
        <v>1.6590082792121701</v>
      </c>
      <c r="O1226">
        <v>11.8816596225965</v>
      </c>
      <c r="P1226">
        <v>46.716157205240101</v>
      </c>
      <c r="Q1226">
        <v>-4.555888111004E-2</v>
      </c>
    </row>
    <row r="1227" spans="1:17" hidden="1" x14ac:dyDescent="0.3">
      <c r="A1227" t="s">
        <v>2616</v>
      </c>
      <c r="B1227" t="s">
        <v>2617</v>
      </c>
      <c r="C1227" t="str">
        <f>IFERROR(VLOOKUP(Table1[[#This Row],[Ticker]],[1]!Table1[[Symbol]:[Industry]],2,FALSE),"-")</f>
        <v>-</v>
      </c>
      <c r="D1227" t="s">
        <v>475</v>
      </c>
      <c r="E1227">
        <v>1653.8476739180001</v>
      </c>
      <c r="F1227">
        <v>98.74</v>
      </c>
      <c r="G1227">
        <v>-62.006614138915999</v>
      </c>
      <c r="H1227">
        <v>2.6938334337026899</v>
      </c>
      <c r="I1227">
        <v>-15.7293827547914</v>
      </c>
      <c r="J1227">
        <v>-5.6928327127043197</v>
      </c>
      <c r="K1227">
        <v>104.11973032121</v>
      </c>
      <c r="L1227">
        <v>111.96900939653599</v>
      </c>
      <c r="M1227">
        <v>39.095675639679897</v>
      </c>
      <c r="N1227">
        <v>1.2797334258988899</v>
      </c>
      <c r="O1227">
        <v>51.509013570994497</v>
      </c>
      <c r="P1227">
        <v>23.502188868042499</v>
      </c>
      <c r="Q1227">
        <v>-6.4233856336116002E-2</v>
      </c>
    </row>
    <row r="1228" spans="1:17" hidden="1" x14ac:dyDescent="0.3">
      <c r="A1228" t="s">
        <v>2618</v>
      </c>
      <c r="B1228" t="s">
        <v>2619</v>
      </c>
      <c r="C1228" t="str">
        <f>IFERROR(VLOOKUP(Table1[[#This Row],[Ticker]],[1]!Table1[[Symbol]:[Industry]],2,FALSE),"-")</f>
        <v>-</v>
      </c>
      <c r="D1228" t="s">
        <v>475</v>
      </c>
      <c r="E1228">
        <v>1648.6022947500001</v>
      </c>
      <c r="F1228">
        <v>535.35</v>
      </c>
      <c r="G1228">
        <v>-17.177209340077098</v>
      </c>
      <c r="H1228">
        <v>-1.3773965411417399</v>
      </c>
      <c r="I1228">
        <v>-3.53317955649517</v>
      </c>
      <c r="J1228">
        <v>-6.6103096511236599</v>
      </c>
      <c r="K1228">
        <v>589.85993942082098</v>
      </c>
      <c r="L1228">
        <v>561.94914692114696</v>
      </c>
      <c r="M1228">
        <v>35.122891979704697</v>
      </c>
      <c r="N1228">
        <v>0.69331504513238396</v>
      </c>
      <c r="O1228">
        <v>35.799009993462199</v>
      </c>
      <c r="P1228">
        <v>33.006211180124197</v>
      </c>
      <c r="Q1228">
        <v>-7.9354233041676006E-2</v>
      </c>
    </row>
    <row r="1229" spans="1:17" hidden="1" x14ac:dyDescent="0.3">
      <c r="A1229" t="s">
        <v>2620</v>
      </c>
      <c r="B1229" t="s">
        <v>2621</v>
      </c>
      <c r="C1229" t="str">
        <f>IFERROR(VLOOKUP(Table1[[#This Row],[Ticker]],[1]!Table1[[Symbol]:[Industry]],2,FALSE),"-")</f>
        <v>-</v>
      </c>
      <c r="D1229" t="s">
        <v>75</v>
      </c>
      <c r="E1229">
        <v>1640.6937600900001</v>
      </c>
      <c r="F1229">
        <v>29.27</v>
      </c>
      <c r="G1229">
        <v>-37.806192072239803</v>
      </c>
      <c r="H1229">
        <v>-4.1320724587869</v>
      </c>
      <c r="I1229">
        <v>-32.905273255853402</v>
      </c>
      <c r="J1229">
        <v>-5.8473994574349897</v>
      </c>
      <c r="K1229">
        <v>32.443993038123402</v>
      </c>
      <c r="L1229">
        <v>35.240310375107804</v>
      </c>
      <c r="M1229">
        <v>37.0722165331686</v>
      </c>
      <c r="N1229">
        <v>0.37006956295515298</v>
      </c>
      <c r="O1229">
        <v>66.040314314998298</v>
      </c>
      <c r="P1229">
        <v>4.9480100394406499</v>
      </c>
    </row>
    <row r="1230" spans="1:17" hidden="1" x14ac:dyDescent="0.3">
      <c r="A1230" t="s">
        <v>2622</v>
      </c>
      <c r="B1230" t="s">
        <v>2623</v>
      </c>
      <c r="C1230" t="str">
        <f>IFERROR(VLOOKUP(Table1[[#This Row],[Ticker]],[1]!Table1[[Symbol]:[Industry]],2,FALSE),"-")</f>
        <v>-</v>
      </c>
      <c r="D1230" t="s">
        <v>444</v>
      </c>
      <c r="E1230">
        <v>1640.162</v>
      </c>
      <c r="F1230">
        <v>1086.2</v>
      </c>
      <c r="G1230">
        <v>-21.879667926121002</v>
      </c>
      <c r="H1230">
        <v>-7.7079505186199997</v>
      </c>
      <c r="I1230">
        <v>-24.576107761535301</v>
      </c>
      <c r="J1230">
        <v>-9.2944616860099192</v>
      </c>
      <c r="K1230">
        <v>1193.3004804398299</v>
      </c>
      <c r="L1230">
        <v>1220.56528204299</v>
      </c>
      <c r="M1230">
        <v>26.585715628039399</v>
      </c>
      <c r="N1230">
        <v>0.68866727961679197</v>
      </c>
      <c r="O1230">
        <v>47.762842938685303</v>
      </c>
      <c r="P1230">
        <v>10.095276707885599</v>
      </c>
      <c r="Q1230">
        <v>5.3817255341747E-2</v>
      </c>
    </row>
    <row r="1231" spans="1:17" hidden="1" x14ac:dyDescent="0.3">
      <c r="A1231" t="s">
        <v>2624</v>
      </c>
      <c r="B1231" t="s">
        <v>2625</v>
      </c>
      <c r="C1231" t="str">
        <f>IFERROR(VLOOKUP(Table1[[#This Row],[Ticker]],[1]!Table1[[Symbol]:[Industry]],2,FALSE),"-")</f>
        <v>-</v>
      </c>
      <c r="D1231" t="s">
        <v>237</v>
      </c>
      <c r="E1231">
        <v>1634.992452</v>
      </c>
      <c r="F1231">
        <v>904.35</v>
      </c>
      <c r="G1231">
        <v>66.954932465461695</v>
      </c>
      <c r="H1231">
        <v>1.5506029911091801</v>
      </c>
      <c r="I1231">
        <v>55.927155980783198</v>
      </c>
      <c r="J1231">
        <v>-2.07874389187737</v>
      </c>
      <c r="K1231">
        <v>897.54272962354401</v>
      </c>
      <c r="L1231">
        <v>720.41406154905997</v>
      </c>
      <c r="M1231">
        <v>48.3449967726281</v>
      </c>
      <c r="N1231">
        <v>0.56156859071191301</v>
      </c>
      <c r="O1231">
        <v>14.712224249460901</v>
      </c>
      <c r="P1231">
        <v>127.22361809045201</v>
      </c>
      <c r="Q1231">
        <v>4.1539712096355E-2</v>
      </c>
    </row>
    <row r="1232" spans="1:17" hidden="1" x14ac:dyDescent="0.3">
      <c r="A1232" t="s">
        <v>2626</v>
      </c>
      <c r="B1232" t="s">
        <v>2627</v>
      </c>
      <c r="C1232" t="str">
        <f>IFERROR(VLOOKUP(Table1[[#This Row],[Ticker]],[1]!Table1[[Symbol]:[Industry]],2,FALSE),"-")</f>
        <v>-</v>
      </c>
      <c r="D1232" t="s">
        <v>769</v>
      </c>
      <c r="E1232">
        <v>1632.984195257</v>
      </c>
      <c r="F1232">
        <v>8.09</v>
      </c>
      <c r="G1232">
        <v>-78.205004080649701</v>
      </c>
      <c r="H1232">
        <v>-13.281618270193</v>
      </c>
      <c r="I1232">
        <v>-50.267184130601201</v>
      </c>
      <c r="J1232">
        <v>-0.10200378854206101</v>
      </c>
      <c r="K1232">
        <v>10.320166634318999</v>
      </c>
      <c r="L1232">
        <v>15.5458886725896</v>
      </c>
      <c r="M1232">
        <v>5.6729694825491102</v>
      </c>
      <c r="N1232">
        <v>0.91941338688740104</v>
      </c>
      <c r="O1232">
        <v>183.683559950556</v>
      </c>
      <c r="P1232">
        <v>18.970588235294102</v>
      </c>
      <c r="Q1232">
        <v>-4.8834937989503002E-2</v>
      </c>
    </row>
    <row r="1233" spans="1:17" hidden="1" x14ac:dyDescent="0.3">
      <c r="A1233" t="s">
        <v>2628</v>
      </c>
      <c r="B1233" t="s">
        <v>2629</v>
      </c>
      <c r="C1233" t="str">
        <f>IFERROR(VLOOKUP(Table1[[#This Row],[Ticker]],[1]!Table1[[Symbol]:[Industry]],2,FALSE),"-")</f>
        <v>-</v>
      </c>
      <c r="D1233" t="s">
        <v>114</v>
      </c>
      <c r="E1233">
        <v>1620.62260969</v>
      </c>
      <c r="F1233">
        <v>73.010000000000005</v>
      </c>
      <c r="G1233">
        <v>56.4053916058865</v>
      </c>
      <c r="H1233">
        <v>-9.6665919702009795</v>
      </c>
      <c r="I1233">
        <v>-6.3747422990535103</v>
      </c>
      <c r="J1233">
        <v>-7.5762131577286098</v>
      </c>
      <c r="K1233">
        <v>85.204099082565094</v>
      </c>
      <c r="L1233">
        <v>78.662661614344103</v>
      </c>
      <c r="M1233">
        <v>13.5470810174339</v>
      </c>
      <c r="N1233">
        <v>0.39337025911471202</v>
      </c>
      <c r="O1233">
        <v>47.7879742501027</v>
      </c>
      <c r="P1233">
        <v>86.107570736681097</v>
      </c>
      <c r="Q1233">
        <v>5.9962655005567002E-2</v>
      </c>
    </row>
    <row r="1234" spans="1:17" hidden="1" x14ac:dyDescent="0.3">
      <c r="A1234" t="s">
        <v>2630</v>
      </c>
      <c r="B1234" t="s">
        <v>2631</v>
      </c>
      <c r="C1234" t="str">
        <f>IFERROR(VLOOKUP(Table1[[#This Row],[Ticker]],[1]!Table1[[Symbol]:[Industry]],2,FALSE),"-")</f>
        <v>-</v>
      </c>
      <c r="D1234" t="s">
        <v>131</v>
      </c>
      <c r="E1234">
        <v>1618.9062233249999</v>
      </c>
      <c r="F1234">
        <v>647.75</v>
      </c>
      <c r="G1234">
        <v>-13.716049815421099</v>
      </c>
      <c r="H1234">
        <v>27.875564288093098</v>
      </c>
      <c r="I1234">
        <v>6.6845030538819499</v>
      </c>
      <c r="J1234">
        <v>-4.8396581095297098</v>
      </c>
      <c r="M1234">
        <v>36.535656998311502</v>
      </c>
      <c r="O1234">
        <v>36.456966422230799</v>
      </c>
      <c r="P1234">
        <v>20.466803050027799</v>
      </c>
    </row>
    <row r="1235" spans="1:17" hidden="1" x14ac:dyDescent="0.3">
      <c r="A1235" t="s">
        <v>2632</v>
      </c>
      <c r="B1235" t="s">
        <v>2633</v>
      </c>
      <c r="C1235" t="str">
        <f>IFERROR(VLOOKUP(Table1[[#This Row],[Ticker]],[1]!Table1[[Symbol]:[Industry]],2,FALSE),"-")</f>
        <v>-</v>
      </c>
      <c r="D1235" t="s">
        <v>454</v>
      </c>
      <c r="E1235">
        <v>1618.0339348799901</v>
      </c>
      <c r="F1235">
        <v>780.45</v>
      </c>
      <c r="G1235">
        <v>-27.8216416021681</v>
      </c>
      <c r="H1235">
        <v>4.2066125746312499</v>
      </c>
      <c r="I1235">
        <v>6.2987499353327996</v>
      </c>
      <c r="J1235">
        <v>-2.5899331370324701</v>
      </c>
      <c r="K1235">
        <v>781.74223677590498</v>
      </c>
      <c r="L1235">
        <v>718.22325393709104</v>
      </c>
      <c r="M1235">
        <v>37.600694261575498</v>
      </c>
      <c r="N1235">
        <v>0.72153505656129902</v>
      </c>
      <c r="O1235">
        <v>19.0338907040809</v>
      </c>
      <c r="P1235">
        <v>38.132743362831803</v>
      </c>
      <c r="Q1235">
        <v>6.5968043335767002E-2</v>
      </c>
    </row>
    <row r="1236" spans="1:17" hidden="1" x14ac:dyDescent="0.3">
      <c r="A1236" t="s">
        <v>2634</v>
      </c>
      <c r="B1236" t="s">
        <v>2635</v>
      </c>
      <c r="C1236" t="str">
        <f>IFERROR(VLOOKUP(Table1[[#This Row],[Ticker]],[1]!Table1[[Symbol]:[Industry]],2,FALSE),"-")</f>
        <v>-</v>
      </c>
      <c r="D1236" t="s">
        <v>397</v>
      </c>
      <c r="E1236">
        <v>1617.5355500000001</v>
      </c>
      <c r="F1236">
        <v>1518.1</v>
      </c>
      <c r="G1236">
        <v>222.99926314892201</v>
      </c>
      <c r="H1236">
        <v>29.735059476968601</v>
      </c>
      <c r="I1236">
        <v>95.091755671734703</v>
      </c>
      <c r="J1236">
        <v>0.60601914899656795</v>
      </c>
      <c r="K1236">
        <v>1356.66086577483</v>
      </c>
      <c r="L1236">
        <v>971.40919142847599</v>
      </c>
      <c r="M1236">
        <v>51.879420697134798</v>
      </c>
      <c r="N1236">
        <v>0.90736346830989401</v>
      </c>
      <c r="O1236">
        <v>12.9833344311969</v>
      </c>
      <c r="P1236">
        <v>298.34689057989999</v>
      </c>
      <c r="Q1236">
        <v>0.15904608072506399</v>
      </c>
    </row>
    <row r="1237" spans="1:17" hidden="1" x14ac:dyDescent="0.3">
      <c r="A1237" t="s">
        <v>2636</v>
      </c>
      <c r="B1237" t="s">
        <v>2637</v>
      </c>
      <c r="C1237" t="str">
        <f>IFERROR(VLOOKUP(Table1[[#This Row],[Ticker]],[1]!Table1[[Symbol]:[Industry]],2,FALSE),"-")</f>
        <v>-</v>
      </c>
      <c r="D1237" t="s">
        <v>117</v>
      </c>
      <c r="E1237">
        <v>1615.7592</v>
      </c>
      <c r="F1237">
        <v>798.3</v>
      </c>
      <c r="G1237">
        <v>-9.4906318235815395</v>
      </c>
      <c r="H1237">
        <v>-0.13158495462960501</v>
      </c>
      <c r="I1237">
        <v>11.506784075821599</v>
      </c>
      <c r="J1237">
        <v>-1.43532912855781</v>
      </c>
      <c r="K1237">
        <v>744.89296404439199</v>
      </c>
      <c r="L1237">
        <v>680.703584654069</v>
      </c>
      <c r="M1237">
        <v>63.464497756514902</v>
      </c>
      <c r="N1237">
        <v>0.496536940069013</v>
      </c>
      <c r="O1237">
        <v>4.4720030063885901</v>
      </c>
      <c r="P1237">
        <v>38.714161598609898</v>
      </c>
      <c r="Q1237">
        <v>0.114662080811606</v>
      </c>
    </row>
    <row r="1238" spans="1:17" hidden="1" x14ac:dyDescent="0.3">
      <c r="A1238" t="s">
        <v>2638</v>
      </c>
      <c r="B1238" t="s">
        <v>2639</v>
      </c>
      <c r="C1238" t="str">
        <f>IFERROR(VLOOKUP(Table1[[#This Row],[Ticker]],[1]!Table1[[Symbol]:[Industry]],2,FALSE),"-")</f>
        <v>-</v>
      </c>
      <c r="D1238" t="s">
        <v>402</v>
      </c>
      <c r="E1238">
        <v>1614.2929297600001</v>
      </c>
      <c r="F1238">
        <v>3026.8</v>
      </c>
      <c r="G1238">
        <v>177.593060342288</v>
      </c>
      <c r="H1238">
        <v>-3.2330920145689399</v>
      </c>
      <c r="I1238">
        <v>78.024208499023601</v>
      </c>
      <c r="J1238">
        <v>-11.2474023666528</v>
      </c>
      <c r="K1238">
        <v>3311.5859696442499</v>
      </c>
      <c r="L1238">
        <v>2676.5070690646398</v>
      </c>
      <c r="M1238">
        <v>35.3855176064612</v>
      </c>
      <c r="N1238">
        <v>0.859333628120167</v>
      </c>
      <c r="O1238">
        <v>59.083850931676999</v>
      </c>
      <c r="P1238">
        <v>216.94240837696299</v>
      </c>
      <c r="Q1238">
        <v>0.21817546540968799</v>
      </c>
    </row>
    <row r="1239" spans="1:17" hidden="1" x14ac:dyDescent="0.3">
      <c r="A1239" t="s">
        <v>2640</v>
      </c>
      <c r="B1239" t="s">
        <v>2641</v>
      </c>
      <c r="C1239" t="str">
        <f>IFERROR(VLOOKUP(Table1[[#This Row],[Ticker]],[1]!Table1[[Symbol]:[Industry]],2,FALSE),"-")</f>
        <v>-</v>
      </c>
      <c r="D1239" t="s">
        <v>2642</v>
      </c>
      <c r="E1239">
        <v>1611.9330987999999</v>
      </c>
      <c r="F1239">
        <v>580.85</v>
      </c>
      <c r="G1239">
        <v>-33.364640611967097</v>
      </c>
      <c r="H1239">
        <v>-6.3830896432203801</v>
      </c>
      <c r="I1239">
        <v>1.46911534817958</v>
      </c>
      <c r="J1239">
        <v>-9.2806862500811196</v>
      </c>
      <c r="K1239">
        <v>635.97579622899605</v>
      </c>
      <c r="L1239">
        <v>604.04072165487696</v>
      </c>
      <c r="M1239">
        <v>32.104890694743503</v>
      </c>
      <c r="N1239">
        <v>1.4924905376697499</v>
      </c>
      <c r="O1239">
        <v>45.373160024102503</v>
      </c>
      <c r="P1239">
        <v>23.585106382978701</v>
      </c>
      <c r="Q1239">
        <v>8.2141836776336005E-2</v>
      </c>
    </row>
    <row r="1240" spans="1:17" hidden="1" x14ac:dyDescent="0.3">
      <c r="A1240" t="s">
        <v>2643</v>
      </c>
      <c r="B1240" t="s">
        <v>2644</v>
      </c>
      <c r="C1240" t="str">
        <f>IFERROR(VLOOKUP(Table1[[#This Row],[Ticker]],[1]!Table1[[Symbol]:[Industry]],2,FALSE),"-")</f>
        <v>-</v>
      </c>
      <c r="D1240" t="s">
        <v>88</v>
      </c>
      <c r="E1240">
        <v>1607.0080715839999</v>
      </c>
      <c r="F1240">
        <v>167.12</v>
      </c>
      <c r="G1240">
        <v>15.677639701875901</v>
      </c>
      <c r="H1240">
        <v>43.938361263596299</v>
      </c>
      <c r="I1240">
        <v>41.763327491349102</v>
      </c>
      <c r="J1240">
        <v>-7.37580727239121</v>
      </c>
      <c r="K1240">
        <v>139.942877249422</v>
      </c>
      <c r="L1240">
        <v>117.795325722391</v>
      </c>
      <c r="M1240">
        <v>55.3539076452141</v>
      </c>
      <c r="N1240">
        <v>1.6519861883739999</v>
      </c>
      <c r="O1240">
        <v>12.7932024892292</v>
      </c>
      <c r="P1240">
        <v>91.212814645308896</v>
      </c>
      <c r="Q1240">
        <v>-1.5340638896859E-2</v>
      </c>
    </row>
    <row r="1241" spans="1:17" hidden="1" x14ac:dyDescent="0.3">
      <c r="A1241" t="s">
        <v>2645</v>
      </c>
      <c r="B1241" t="s">
        <v>2646</v>
      </c>
      <c r="C1241" t="str">
        <f>IFERROR(VLOOKUP(Table1[[#This Row],[Ticker]],[1]!Table1[[Symbol]:[Industry]],2,FALSE),"-")</f>
        <v>-</v>
      </c>
      <c r="D1241" t="s">
        <v>51</v>
      </c>
      <c r="E1241">
        <v>1599.0912166549999</v>
      </c>
      <c r="F1241">
        <v>602.65</v>
      </c>
      <c r="G1241">
        <v>15.0517279023799</v>
      </c>
      <c r="H1241">
        <v>3.7138475114542202</v>
      </c>
      <c r="I1241">
        <v>14.424492092778999</v>
      </c>
      <c r="J1241">
        <v>-2.1630921565535801</v>
      </c>
      <c r="K1241">
        <v>619.09916449862897</v>
      </c>
      <c r="L1241">
        <v>558.28524994242298</v>
      </c>
      <c r="M1241">
        <v>49.470345167790597</v>
      </c>
      <c r="N1241">
        <v>0.34567065842484002</v>
      </c>
      <c r="O1241">
        <v>20.3102961918194</v>
      </c>
      <c r="P1241">
        <v>51.4195979899497</v>
      </c>
      <c r="Q1241">
        <v>4.4939479024177997E-2</v>
      </c>
    </row>
    <row r="1242" spans="1:17" hidden="1" x14ac:dyDescent="0.3">
      <c r="A1242" t="s">
        <v>2647</v>
      </c>
      <c r="B1242" t="s">
        <v>2648</v>
      </c>
      <c r="C1242" t="str">
        <f>IFERROR(VLOOKUP(Table1[[#This Row],[Ticker]],[1]!Table1[[Symbol]:[Industry]],2,FALSE),"-")</f>
        <v>-</v>
      </c>
      <c r="D1242" t="s">
        <v>48</v>
      </c>
      <c r="E1242">
        <v>1592.0675954000001</v>
      </c>
      <c r="F1242">
        <v>125.99</v>
      </c>
      <c r="G1242">
        <v>96.428297933479897</v>
      </c>
      <c r="H1242">
        <v>-12.619783566737899</v>
      </c>
      <c r="I1242">
        <v>6.1719429254795397</v>
      </c>
      <c r="J1242">
        <v>-3.03198211292242</v>
      </c>
      <c r="K1242">
        <v>148.61215745814201</v>
      </c>
      <c r="L1242">
        <v>128.32075087948601</v>
      </c>
      <c r="M1242">
        <v>31.048942789544402</v>
      </c>
      <c r="N1242">
        <v>0.68549335241995102</v>
      </c>
      <c r="O1242">
        <v>61.917612508929203</v>
      </c>
      <c r="P1242">
        <v>133.09898242368101</v>
      </c>
      <c r="Q1242">
        <v>0.17370444857029399</v>
      </c>
    </row>
    <row r="1243" spans="1:17" hidden="1" x14ac:dyDescent="0.3">
      <c r="A1243" t="s">
        <v>2649</v>
      </c>
      <c r="B1243" t="s">
        <v>2650</v>
      </c>
      <c r="C1243" t="str">
        <f>IFERROR(VLOOKUP(Table1[[#This Row],[Ticker]],[1]!Table1[[Symbol]:[Industry]],2,FALSE),"-")</f>
        <v>-</v>
      </c>
      <c r="D1243" t="s">
        <v>475</v>
      </c>
      <c r="E1243">
        <v>1586.114239455</v>
      </c>
      <c r="F1243">
        <v>48.15</v>
      </c>
      <c r="G1243">
        <v>-65.717299965895194</v>
      </c>
      <c r="H1243">
        <v>-8.8393111476533992</v>
      </c>
      <c r="I1243">
        <v>-20.134235830008301</v>
      </c>
      <c r="J1243">
        <v>-7.0034188419728096</v>
      </c>
      <c r="K1243">
        <v>55.094923323627697</v>
      </c>
      <c r="L1243">
        <v>58.216210397439703</v>
      </c>
      <c r="M1243">
        <v>31.0383440849706</v>
      </c>
      <c r="N1243">
        <v>0.324697302102959</v>
      </c>
      <c r="O1243">
        <v>75.600902437209498</v>
      </c>
      <c r="P1243">
        <v>27.580543977075099</v>
      </c>
    </row>
    <row r="1244" spans="1:17" hidden="1" x14ac:dyDescent="0.3">
      <c r="A1244" t="s">
        <v>2651</v>
      </c>
      <c r="B1244" t="s">
        <v>2652</v>
      </c>
      <c r="C1244" t="str">
        <f>IFERROR(VLOOKUP(Table1[[#This Row],[Ticker]],[1]!Table1[[Symbol]:[Industry]],2,FALSE),"-")</f>
        <v>-</v>
      </c>
      <c r="D1244" t="s">
        <v>191</v>
      </c>
      <c r="E1244">
        <v>1580.7975644999999</v>
      </c>
      <c r="F1244">
        <v>385</v>
      </c>
      <c r="G1244">
        <v>-46.989210913210698</v>
      </c>
      <c r="H1244">
        <v>-6.6418309019616402</v>
      </c>
      <c r="I1244">
        <v>-38.476680832507803</v>
      </c>
      <c r="J1244">
        <v>-4.4785469984185999</v>
      </c>
      <c r="K1244">
        <v>423.04358574862698</v>
      </c>
      <c r="L1244">
        <v>467.48366215930201</v>
      </c>
      <c r="M1244">
        <v>35.058049220874999</v>
      </c>
      <c r="N1244">
        <v>0.55685097246087301</v>
      </c>
      <c r="O1244">
        <v>66.493506493506402</v>
      </c>
      <c r="P1244">
        <v>5.9438635112823297</v>
      </c>
    </row>
    <row r="1245" spans="1:17" hidden="1" x14ac:dyDescent="0.3">
      <c r="A1245" t="s">
        <v>2653</v>
      </c>
      <c r="B1245" t="s">
        <v>2654</v>
      </c>
      <c r="C1245" t="str">
        <f>IFERROR(VLOOKUP(Table1[[#This Row],[Ticker]],[1]!Table1[[Symbol]:[Industry]],2,FALSE),"-")</f>
        <v>-</v>
      </c>
      <c r="D1245" t="s">
        <v>422</v>
      </c>
      <c r="E1245">
        <v>1571.08519224</v>
      </c>
      <c r="F1245">
        <v>77.150000000000006</v>
      </c>
      <c r="G1245">
        <v>-15.9078641229636</v>
      </c>
      <c r="H1245">
        <v>-5.7407144745294296</v>
      </c>
      <c r="I1245">
        <v>-14.3104925839947</v>
      </c>
      <c r="J1245">
        <v>-6.4443348201386303</v>
      </c>
      <c r="K1245">
        <v>82.780238916826093</v>
      </c>
      <c r="L1245">
        <v>81.4432851263918</v>
      </c>
      <c r="M1245">
        <v>43.225682032757902</v>
      </c>
      <c r="N1245">
        <v>0.33189145096827</v>
      </c>
      <c r="O1245">
        <v>39.3389500972132</v>
      </c>
      <c r="P1245">
        <v>19.7981366459627</v>
      </c>
      <c r="Q1245">
        <v>5.1021206879357003E-2</v>
      </c>
    </row>
    <row r="1246" spans="1:17" hidden="1" x14ac:dyDescent="0.3">
      <c r="A1246" t="s">
        <v>2655</v>
      </c>
      <c r="B1246" t="s">
        <v>2656</v>
      </c>
      <c r="C1246" t="str">
        <f>IFERROR(VLOOKUP(Table1[[#This Row],[Ticker]],[1]!Table1[[Symbol]:[Industry]],2,FALSE),"-")</f>
        <v>-</v>
      </c>
      <c r="D1246" t="s">
        <v>117</v>
      </c>
      <c r="E1246">
        <v>1565.953274471</v>
      </c>
      <c r="F1246">
        <v>40.01</v>
      </c>
      <c r="G1246">
        <v>86.654075596101706</v>
      </c>
      <c r="H1246">
        <v>-18.055834700161601</v>
      </c>
      <c r="I1246">
        <v>35.095581011233598</v>
      </c>
      <c r="J1246">
        <v>-9.7394165636360004</v>
      </c>
      <c r="K1246">
        <v>46.3994119840076</v>
      </c>
      <c r="L1246">
        <v>34.7320872525029</v>
      </c>
      <c r="M1246">
        <v>18.369732997829399</v>
      </c>
      <c r="N1246">
        <v>0.36547595997439403</v>
      </c>
      <c r="O1246">
        <v>61.2596850787303</v>
      </c>
      <c r="P1246">
        <v>136.74556213017701</v>
      </c>
      <c r="Q1246">
        <v>0.120753222846015</v>
      </c>
    </row>
    <row r="1247" spans="1:17" hidden="1" x14ac:dyDescent="0.3">
      <c r="A1247" t="s">
        <v>2657</v>
      </c>
      <c r="B1247" t="s">
        <v>2658</v>
      </c>
      <c r="C1247" t="str">
        <f>IFERROR(VLOOKUP(Table1[[#This Row],[Ticker]],[1]!Table1[[Symbol]:[Industry]],2,FALSE),"-")</f>
        <v>-</v>
      </c>
      <c r="D1247" t="s">
        <v>285</v>
      </c>
      <c r="E1247">
        <v>1563.9435000000001</v>
      </c>
      <c r="F1247">
        <v>284.25</v>
      </c>
      <c r="G1247">
        <v>64.585597950374506</v>
      </c>
      <c r="H1247">
        <v>-4.90733900896831</v>
      </c>
      <c r="I1247">
        <v>25.9324892810683</v>
      </c>
      <c r="J1247">
        <v>-10.1166461048361</v>
      </c>
      <c r="K1247">
        <v>301.47299470589599</v>
      </c>
      <c r="L1247">
        <v>252.553431021932</v>
      </c>
      <c r="M1247">
        <v>40.597850571414703</v>
      </c>
      <c r="N1247">
        <v>0.69738648909940004</v>
      </c>
      <c r="O1247">
        <v>26.6314863676341</v>
      </c>
      <c r="P1247">
        <v>111.96868008948501</v>
      </c>
    </row>
    <row r="1248" spans="1:17" hidden="1" x14ac:dyDescent="0.3">
      <c r="A1248" t="s">
        <v>2659</v>
      </c>
      <c r="B1248" t="s">
        <v>2660</v>
      </c>
      <c r="C1248" t="str">
        <f>IFERROR(VLOOKUP(Table1[[#This Row],[Ticker]],[1]!Table1[[Symbol]:[Industry]],2,FALSE),"-")</f>
        <v>-</v>
      </c>
      <c r="D1248" t="s">
        <v>128</v>
      </c>
      <c r="E1248">
        <v>1561.46109644699</v>
      </c>
      <c r="F1248">
        <v>14.49</v>
      </c>
      <c r="G1248">
        <v>-15.247234086868</v>
      </c>
      <c r="H1248">
        <v>3.1998373139396898</v>
      </c>
      <c r="I1248">
        <v>-30.400165297344401</v>
      </c>
      <c r="J1248">
        <v>4.6708994960463297</v>
      </c>
      <c r="K1248">
        <v>14.8079283742674</v>
      </c>
      <c r="L1248">
        <v>15.951807842010201</v>
      </c>
      <c r="M1248">
        <v>57.993614094654802</v>
      </c>
      <c r="N1248">
        <v>0.73863695372511895</v>
      </c>
      <c r="O1248">
        <v>81.885068682851696</v>
      </c>
      <c r="P1248">
        <v>18.452358971375599</v>
      </c>
      <c r="Q1248">
        <v>5.1035937428964999E-2</v>
      </c>
    </row>
    <row r="1249" spans="1:17" hidden="1" x14ac:dyDescent="0.3">
      <c r="A1249" t="s">
        <v>2661</v>
      </c>
      <c r="B1249" t="s">
        <v>2662</v>
      </c>
      <c r="C1249" t="str">
        <f>IFERROR(VLOOKUP(Table1[[#This Row],[Ticker]],[1]!Table1[[Symbol]:[Industry]],2,FALSE),"-")</f>
        <v>-</v>
      </c>
      <c r="D1249" t="s">
        <v>117</v>
      </c>
      <c r="E1249">
        <v>1560.9767084</v>
      </c>
      <c r="F1249">
        <v>228.05</v>
      </c>
      <c r="G1249">
        <v>-39.9762446900803</v>
      </c>
      <c r="H1249">
        <v>-7.6526961141292897</v>
      </c>
      <c r="I1249">
        <v>-35.621581916394902</v>
      </c>
      <c r="J1249">
        <v>-9.2902878891068603</v>
      </c>
      <c r="K1249">
        <v>258.07382592196802</v>
      </c>
      <c r="L1249">
        <v>266.93101848820697</v>
      </c>
      <c r="M1249">
        <v>26.127951756861901</v>
      </c>
      <c r="N1249">
        <v>0.59070885819038399</v>
      </c>
      <c r="O1249">
        <v>75.663231747423794</v>
      </c>
      <c r="P1249">
        <v>4.6340903877036101</v>
      </c>
      <c r="Q1249">
        <v>0.12973189012762301</v>
      </c>
    </row>
    <row r="1250" spans="1:17" hidden="1" x14ac:dyDescent="0.3">
      <c r="A1250" t="s">
        <v>2663</v>
      </c>
      <c r="B1250" t="s">
        <v>2664</v>
      </c>
      <c r="C1250" t="str">
        <f>IFERROR(VLOOKUP(Table1[[#This Row],[Ticker]],[1]!Table1[[Symbol]:[Industry]],2,FALSE),"-")</f>
        <v>-</v>
      </c>
      <c r="D1250" t="s">
        <v>397</v>
      </c>
      <c r="E1250">
        <v>1560.28253724</v>
      </c>
      <c r="F1250">
        <v>499.8</v>
      </c>
      <c r="G1250">
        <v>-18.413821166728201</v>
      </c>
      <c r="H1250">
        <v>1.60392108955944</v>
      </c>
      <c r="I1250">
        <v>-14.728278866320199</v>
      </c>
      <c r="J1250">
        <v>-0.96757950919025004</v>
      </c>
      <c r="K1250">
        <v>523.54002404639402</v>
      </c>
      <c r="L1250">
        <v>513.08458680646095</v>
      </c>
      <c r="M1250">
        <v>38.183292210328602</v>
      </c>
      <c r="N1250">
        <v>2.4149911725904198</v>
      </c>
      <c r="O1250">
        <v>51.750700280112</v>
      </c>
      <c r="P1250">
        <v>16.6802848138204</v>
      </c>
      <c r="Q1250">
        <v>4.9546232194999998E-3</v>
      </c>
    </row>
    <row r="1251" spans="1:17" hidden="1" x14ac:dyDescent="0.3">
      <c r="A1251" t="s">
        <v>2665</v>
      </c>
      <c r="B1251" t="s">
        <v>2666</v>
      </c>
      <c r="C1251" t="str">
        <f>IFERROR(VLOOKUP(Table1[[#This Row],[Ticker]],[1]!Table1[[Symbol]:[Industry]],2,FALSE),"-")</f>
        <v>-</v>
      </c>
      <c r="D1251" t="s">
        <v>422</v>
      </c>
      <c r="E1251">
        <v>1554.918768</v>
      </c>
      <c r="F1251">
        <v>131.19999999999999</v>
      </c>
      <c r="G1251">
        <v>-2.23892507109244</v>
      </c>
      <c r="H1251">
        <v>4.4070661052042803</v>
      </c>
      <c r="I1251">
        <v>3.94027273178515</v>
      </c>
      <c r="J1251">
        <v>-5.4851877982992203</v>
      </c>
      <c r="K1251">
        <v>130.92107945963801</v>
      </c>
      <c r="L1251">
        <v>123.827175765045</v>
      </c>
      <c r="M1251">
        <v>49.731547334467798</v>
      </c>
      <c r="N1251">
        <v>0.62784234726542099</v>
      </c>
      <c r="O1251">
        <v>18.9786585365853</v>
      </c>
      <c r="P1251">
        <v>38.983050847457598</v>
      </c>
      <c r="Q1251">
        <v>6.0869343377246997E-2</v>
      </c>
    </row>
    <row r="1252" spans="1:17" hidden="1" x14ac:dyDescent="0.3">
      <c r="A1252" t="s">
        <v>2667</v>
      </c>
      <c r="B1252" t="s">
        <v>2668</v>
      </c>
      <c r="C1252" t="str">
        <f>IFERROR(VLOOKUP(Table1[[#This Row],[Ticker]],[1]!Table1[[Symbol]:[Industry]],2,FALSE),"-")</f>
        <v>-</v>
      </c>
      <c r="D1252" t="s">
        <v>475</v>
      </c>
      <c r="E1252">
        <v>1554.6491227399999</v>
      </c>
      <c r="F1252">
        <v>5044.1000000000004</v>
      </c>
      <c r="G1252">
        <v>-44.296753419525899</v>
      </c>
      <c r="H1252">
        <v>1.91750825324395</v>
      </c>
      <c r="I1252">
        <v>-10.521115170799</v>
      </c>
      <c r="J1252">
        <v>-3.35378151999458</v>
      </c>
      <c r="K1252">
        <v>5471.1895073066298</v>
      </c>
      <c r="L1252">
        <v>5677.0720053974401</v>
      </c>
      <c r="M1252">
        <v>27.870213382579099</v>
      </c>
      <c r="N1252">
        <v>0.51349960908594094</v>
      </c>
      <c r="O1252">
        <v>26.8799191134196</v>
      </c>
      <c r="P1252">
        <v>12.995071684587799</v>
      </c>
      <c r="Q1252">
        <v>-0.14217497054713699</v>
      </c>
    </row>
    <row r="1253" spans="1:17" hidden="1" x14ac:dyDescent="0.3">
      <c r="A1253" t="s">
        <v>2669</v>
      </c>
      <c r="B1253" t="s">
        <v>2670</v>
      </c>
      <c r="C1253" t="str">
        <f>IFERROR(VLOOKUP(Table1[[#This Row],[Ticker]],[1]!Table1[[Symbol]:[Industry]],2,FALSE),"-")</f>
        <v>-</v>
      </c>
      <c r="D1253" t="s">
        <v>1065</v>
      </c>
      <c r="E1253">
        <v>1554.1014375</v>
      </c>
      <c r="F1253">
        <v>226.5</v>
      </c>
      <c r="G1253">
        <v>277.16975788343501</v>
      </c>
      <c r="H1253">
        <v>-8.4650479668705501</v>
      </c>
      <c r="I1253">
        <v>1.94661593461446</v>
      </c>
      <c r="J1253">
        <v>-3.3668253866969899</v>
      </c>
      <c r="K1253">
        <v>212.61917705283801</v>
      </c>
      <c r="L1253">
        <v>176.12493900056799</v>
      </c>
      <c r="M1253">
        <v>56.309537760077703</v>
      </c>
      <c r="N1253">
        <v>0.792690835377313</v>
      </c>
      <c r="O1253">
        <v>14.326710816777</v>
      </c>
      <c r="P1253">
        <v>373.849372384937</v>
      </c>
      <c r="Q1253">
        <v>0.20366987281392099</v>
      </c>
    </row>
    <row r="1254" spans="1:17" hidden="1" x14ac:dyDescent="0.3">
      <c r="A1254" t="s">
        <v>2671</v>
      </c>
      <c r="B1254" t="s">
        <v>2672</v>
      </c>
      <c r="C1254" t="str">
        <f>IFERROR(VLOOKUP(Table1[[#This Row],[Ticker]],[1]!Table1[[Symbol]:[Industry]],2,FALSE),"-")</f>
        <v>-</v>
      </c>
      <c r="D1254" t="s">
        <v>2189</v>
      </c>
      <c r="E1254">
        <v>1547.7379598</v>
      </c>
      <c r="F1254">
        <v>978.35</v>
      </c>
      <c r="G1254">
        <v>-44.629606878301601</v>
      </c>
      <c r="H1254">
        <v>-1.8712276734144899</v>
      </c>
      <c r="I1254">
        <v>-29.875584100921401</v>
      </c>
      <c r="J1254">
        <v>0.22595197908650499</v>
      </c>
      <c r="K1254">
        <v>1057.1502518775501</v>
      </c>
      <c r="L1254">
        <v>1112.05247953707</v>
      </c>
      <c r="M1254">
        <v>37.699087370594903</v>
      </c>
      <c r="N1254">
        <v>0.62019340641592402</v>
      </c>
      <c r="O1254">
        <v>48.305821025195399</v>
      </c>
      <c r="P1254">
        <v>5.2611759642799498</v>
      </c>
      <c r="Q1254">
        <v>9.0401379151572994E-2</v>
      </c>
    </row>
    <row r="1255" spans="1:17" hidden="1" x14ac:dyDescent="0.3">
      <c r="A1255" t="s">
        <v>2673</v>
      </c>
      <c r="B1255" t="s">
        <v>2674</v>
      </c>
      <c r="C1255" t="str">
        <f>IFERROR(VLOOKUP(Table1[[#This Row],[Ticker]],[1]!Table1[[Symbol]:[Industry]],2,FALSE),"-")</f>
        <v>-</v>
      </c>
      <c r="D1255" t="s">
        <v>285</v>
      </c>
      <c r="E1255">
        <v>1547.009327325</v>
      </c>
      <c r="F1255">
        <v>1034.25</v>
      </c>
      <c r="G1255">
        <v>-8.9698560915336198</v>
      </c>
      <c r="H1255">
        <v>-6.2926510417977299</v>
      </c>
      <c r="I1255">
        <v>7.6868061494856903</v>
      </c>
      <c r="J1255">
        <v>-7.1397191595907703</v>
      </c>
      <c r="K1255">
        <v>1129.9011291740701</v>
      </c>
      <c r="L1255">
        <v>1058.7367888922799</v>
      </c>
      <c r="M1255">
        <v>32.718665599919298</v>
      </c>
      <c r="N1255">
        <v>0.497414492032353</v>
      </c>
      <c r="O1255">
        <v>29.668842156151701</v>
      </c>
      <c r="P1255">
        <v>33.228133453561703</v>
      </c>
      <c r="Q1255">
        <v>0.11356358897735</v>
      </c>
    </row>
    <row r="1256" spans="1:17" hidden="1" x14ac:dyDescent="0.3">
      <c r="A1256" t="s">
        <v>2675</v>
      </c>
      <c r="B1256" t="s">
        <v>2676</v>
      </c>
      <c r="C1256" t="str">
        <f>IFERROR(VLOOKUP(Table1[[#This Row],[Ticker]],[1]!Table1[[Symbol]:[Industry]],2,FALSE),"-")</f>
        <v>-</v>
      </c>
      <c r="D1256" t="s">
        <v>686</v>
      </c>
      <c r="E1256">
        <v>1545.360089561</v>
      </c>
      <c r="F1256">
        <v>173.87</v>
      </c>
      <c r="G1256">
        <v>-17.4962081458611</v>
      </c>
      <c r="H1256">
        <v>-4.7470903574919197</v>
      </c>
      <c r="I1256">
        <v>2.9043447234419499</v>
      </c>
      <c r="J1256">
        <v>-3.3716148035980802</v>
      </c>
      <c r="K1256">
        <v>187.247608221924</v>
      </c>
      <c r="M1256">
        <v>38.883162006297198</v>
      </c>
      <c r="N1256">
        <v>0.30746534814238302</v>
      </c>
      <c r="O1256">
        <v>32.282739978144498</v>
      </c>
      <c r="P1256">
        <v>25.992753623188399</v>
      </c>
    </row>
    <row r="1257" spans="1:17" hidden="1" x14ac:dyDescent="0.3">
      <c r="A1257" t="s">
        <v>2677</v>
      </c>
      <c r="B1257" t="s">
        <v>2678</v>
      </c>
      <c r="C1257" t="str">
        <f>IFERROR(VLOOKUP(Table1[[#This Row],[Ticker]],[1]!Table1[[Symbol]:[Industry]],2,FALSE),"-")</f>
        <v>-</v>
      </c>
      <c r="D1257" t="s">
        <v>285</v>
      </c>
      <c r="E1257">
        <v>1543.52694993</v>
      </c>
      <c r="F1257">
        <v>46.29</v>
      </c>
      <c r="G1257">
        <v>-9.4560219797060494</v>
      </c>
      <c r="H1257">
        <v>-11.7995418403417</v>
      </c>
      <c r="I1257">
        <v>-40.0293862928769</v>
      </c>
      <c r="J1257">
        <v>-6.6923993745561097</v>
      </c>
      <c r="K1257">
        <v>53.859248409187103</v>
      </c>
      <c r="L1257">
        <v>57.733818836045899</v>
      </c>
      <c r="M1257">
        <v>33.556402468798701</v>
      </c>
      <c r="N1257">
        <v>0.74956438961479999</v>
      </c>
      <c r="O1257">
        <v>107.172175415856</v>
      </c>
      <c r="P1257">
        <v>22.460317460317398</v>
      </c>
      <c r="Q1257">
        <v>-1.6392850637862E-2</v>
      </c>
    </row>
    <row r="1258" spans="1:17" hidden="1" x14ac:dyDescent="0.3">
      <c r="A1258" t="s">
        <v>2679</v>
      </c>
      <c r="B1258" t="s">
        <v>2680</v>
      </c>
      <c r="C1258" t="str">
        <f>IFERROR(VLOOKUP(Table1[[#This Row],[Ticker]],[1]!Table1[[Symbol]:[Industry]],2,FALSE),"-")</f>
        <v>-</v>
      </c>
      <c r="D1258" t="s">
        <v>371</v>
      </c>
      <c r="E1258">
        <v>1539.7616745</v>
      </c>
      <c r="F1258">
        <v>177</v>
      </c>
      <c r="G1258">
        <v>9.9359154071100306</v>
      </c>
      <c r="H1258">
        <v>-8.6507584745121608</v>
      </c>
      <c r="I1258">
        <v>-20.796304874289401</v>
      </c>
      <c r="J1258">
        <v>-10.5701401483926</v>
      </c>
      <c r="K1258">
        <v>194.71840647064599</v>
      </c>
      <c r="L1258">
        <v>190.60538685807001</v>
      </c>
      <c r="M1258">
        <v>32.802575494821902</v>
      </c>
      <c r="N1258">
        <v>0.73838288472448099</v>
      </c>
      <c r="O1258">
        <v>37.005649717514103</v>
      </c>
      <c r="P1258">
        <v>47.561483951646501</v>
      </c>
      <c r="Q1258">
        <v>6.6498995948439998E-2</v>
      </c>
    </row>
    <row r="1259" spans="1:17" hidden="1" x14ac:dyDescent="0.3">
      <c r="A1259" t="s">
        <v>2681</v>
      </c>
      <c r="B1259" t="s">
        <v>2682</v>
      </c>
      <c r="C1259" t="str">
        <f>IFERROR(VLOOKUP(Table1[[#This Row],[Ticker]],[1]!Table1[[Symbol]:[Industry]],2,FALSE),"-")</f>
        <v>-</v>
      </c>
      <c r="D1259" t="s">
        <v>54</v>
      </c>
      <c r="E1259">
        <v>1530.2023253699999</v>
      </c>
      <c r="F1259">
        <v>1458.65</v>
      </c>
      <c r="G1259">
        <v>-67.692823955520495</v>
      </c>
      <c r="H1259">
        <v>-6.10036914267274</v>
      </c>
      <c r="I1259">
        <v>-35.611190984168303</v>
      </c>
      <c r="J1259">
        <v>-2.8664765904943699</v>
      </c>
      <c r="K1259">
        <v>1640.6467336201399</v>
      </c>
      <c r="L1259">
        <v>1889.7333962730399</v>
      </c>
      <c r="M1259">
        <v>25.0330123535336</v>
      </c>
      <c r="N1259">
        <v>0.94681050576845105</v>
      </c>
      <c r="O1259">
        <v>83.731532581496495</v>
      </c>
      <c r="P1259">
        <v>2.2932080367474401</v>
      </c>
      <c r="Q1259">
        <v>3.4270303776781003E-2</v>
      </c>
    </row>
    <row r="1260" spans="1:17" hidden="1" x14ac:dyDescent="0.3">
      <c r="A1260" t="s">
        <v>2683</v>
      </c>
      <c r="B1260" t="s">
        <v>2684</v>
      </c>
      <c r="C1260" t="str">
        <f>IFERROR(VLOOKUP(Table1[[#This Row],[Ticker]],[1]!Table1[[Symbol]:[Industry]],2,FALSE),"-")</f>
        <v>-</v>
      </c>
      <c r="D1260" t="s">
        <v>264</v>
      </c>
      <c r="E1260">
        <v>1528.6179999999999</v>
      </c>
      <c r="F1260">
        <v>2939.65</v>
      </c>
      <c r="G1260">
        <v>152.20818705694299</v>
      </c>
      <c r="H1260">
        <v>22.469489074031902</v>
      </c>
      <c r="I1260">
        <v>121.750885198443</v>
      </c>
      <c r="J1260">
        <v>-7.9193530437586501</v>
      </c>
      <c r="K1260">
        <v>2736.1488438534202</v>
      </c>
      <c r="L1260">
        <v>1938.4227417745501</v>
      </c>
      <c r="M1260">
        <v>36.318505561630197</v>
      </c>
      <c r="N1260">
        <v>0.46277998922118302</v>
      </c>
      <c r="O1260">
        <v>19.0532886568128</v>
      </c>
      <c r="P1260">
        <v>188.767190569744</v>
      </c>
      <c r="Q1260">
        <v>0.11011853030213301</v>
      </c>
    </row>
    <row r="1261" spans="1:17" hidden="1" x14ac:dyDescent="0.3">
      <c r="A1261" t="s">
        <v>2685</v>
      </c>
      <c r="B1261" t="s">
        <v>2686</v>
      </c>
      <c r="C1261" t="str">
        <f>IFERROR(VLOOKUP(Table1[[#This Row],[Ticker]],[1]!Table1[[Symbol]:[Industry]],2,FALSE),"-")</f>
        <v>-</v>
      </c>
      <c r="D1261" t="s">
        <v>197</v>
      </c>
      <c r="E1261">
        <v>1526.3805844000001</v>
      </c>
      <c r="F1261">
        <v>674.75</v>
      </c>
      <c r="G1261">
        <v>7.2428785283582204</v>
      </c>
      <c r="H1261">
        <v>-7.4104690434811404</v>
      </c>
      <c r="I1261">
        <v>-13.0243792979436</v>
      </c>
      <c r="J1261">
        <v>-6.4941277349625102</v>
      </c>
      <c r="K1261">
        <v>738.216246473316</v>
      </c>
      <c r="L1261">
        <v>705.14302427872303</v>
      </c>
      <c r="M1261">
        <v>35.393941071162502</v>
      </c>
      <c r="N1261">
        <v>0.38757942394172901</v>
      </c>
      <c r="O1261">
        <v>28.492034086698698</v>
      </c>
      <c r="P1261">
        <v>42.925227705994402</v>
      </c>
      <c r="Q1261">
        <v>5.1037278712328001E-2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Row],[Ticker]],[1]!Table1[[Symbol]:[Industry]],2,FALSE),"-")</f>
        <v>-</v>
      </c>
      <c r="D1262" t="s">
        <v>285</v>
      </c>
      <c r="E1262">
        <v>1526.24013681</v>
      </c>
      <c r="F1262">
        <v>1069.05</v>
      </c>
      <c r="G1262">
        <v>174.82314445906201</v>
      </c>
      <c r="H1262">
        <v>10.9734848168023</v>
      </c>
      <c r="I1262">
        <v>68.532830027688405</v>
      </c>
      <c r="J1262">
        <v>-6.2396011193948997</v>
      </c>
      <c r="K1262">
        <v>1007.2573340791999</v>
      </c>
      <c r="L1262">
        <v>754.83516053404105</v>
      </c>
      <c r="M1262">
        <v>41.537201805825603</v>
      </c>
      <c r="N1262">
        <v>0.884857108883497</v>
      </c>
      <c r="O1262">
        <v>15.0554230391469</v>
      </c>
      <c r="P1262">
        <v>216.66172985781901</v>
      </c>
      <c r="Q1262">
        <v>0.17178221537149699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Row],[Ticker]],[1]!Table1[[Symbol]:[Industry]],2,FALSE),"-")</f>
        <v>-</v>
      </c>
      <c r="D1263" t="s">
        <v>2691</v>
      </c>
      <c r="E1263">
        <v>1523.508504782</v>
      </c>
      <c r="F1263">
        <v>123.16</v>
      </c>
      <c r="G1263">
        <v>285.66894279642497</v>
      </c>
      <c r="H1263">
        <v>7.7964898808969396</v>
      </c>
      <c r="I1263">
        <v>80.871783283331595</v>
      </c>
      <c r="J1263">
        <v>-5.5465422215862397</v>
      </c>
      <c r="K1263">
        <v>115.83736120928999</v>
      </c>
      <c r="L1263">
        <v>82.068853016440002</v>
      </c>
      <c r="N1263">
        <v>1.3088622816919899</v>
      </c>
      <c r="O1263">
        <v>16.1091263397206</v>
      </c>
      <c r="P1263">
        <v>321.780821917808</v>
      </c>
    </row>
    <row r="1264" spans="1:17" hidden="1" x14ac:dyDescent="0.3">
      <c r="A1264" t="s">
        <v>2692</v>
      </c>
      <c r="B1264" t="s">
        <v>2693</v>
      </c>
      <c r="C1264" t="str">
        <f>IFERROR(VLOOKUP(Table1[[#This Row],[Ticker]],[1]!Table1[[Symbol]:[Industry]],2,FALSE),"-")</f>
        <v>-</v>
      </c>
      <c r="D1264" t="s">
        <v>371</v>
      </c>
      <c r="E1264">
        <v>1523.0957406</v>
      </c>
      <c r="F1264">
        <v>306.3</v>
      </c>
      <c r="G1264">
        <v>12.5686481618951</v>
      </c>
      <c r="H1264">
        <v>13.162938099528599</v>
      </c>
      <c r="I1264">
        <v>26.525308965055199</v>
      </c>
      <c r="J1264">
        <v>2.62438721833482</v>
      </c>
      <c r="K1264">
        <v>286.09974859901598</v>
      </c>
      <c r="L1264">
        <v>243.34762119858101</v>
      </c>
      <c r="M1264">
        <v>45.316073827694197</v>
      </c>
      <c r="N1264">
        <v>0.34772759823555999</v>
      </c>
      <c r="O1264">
        <v>13.940581129611401</v>
      </c>
      <c r="P1264">
        <v>67.057540223616002</v>
      </c>
      <c r="Q1264">
        <v>0.103786664916189</v>
      </c>
    </row>
    <row r="1265" spans="1:17" hidden="1" x14ac:dyDescent="0.3">
      <c r="A1265" t="s">
        <v>2694</v>
      </c>
      <c r="B1265" t="s">
        <v>2695</v>
      </c>
      <c r="C1265" t="str">
        <f>IFERROR(VLOOKUP(Table1[[#This Row],[Ticker]],[1]!Table1[[Symbol]:[Industry]],2,FALSE),"-")</f>
        <v>-</v>
      </c>
      <c r="D1265" t="s">
        <v>48</v>
      </c>
      <c r="E1265">
        <v>1522.5632202899999</v>
      </c>
      <c r="F1265">
        <v>158.1</v>
      </c>
      <c r="G1265">
        <v>43.394374801337797</v>
      </c>
      <c r="H1265">
        <v>-5.2482480142611001</v>
      </c>
      <c r="I1265">
        <v>6.4293608161247002</v>
      </c>
      <c r="J1265">
        <v>-8.5395226081746998</v>
      </c>
      <c r="K1265">
        <v>170.123933714636</v>
      </c>
      <c r="L1265">
        <v>153.392713267223</v>
      </c>
      <c r="M1265">
        <v>45.624614234372203</v>
      </c>
      <c r="N1265">
        <v>0.922375533834219</v>
      </c>
      <c r="O1265">
        <v>44.1492726122707</v>
      </c>
      <c r="P1265">
        <v>73.736263736263695</v>
      </c>
      <c r="Q1265">
        <v>0.144871447594144</v>
      </c>
    </row>
    <row r="1266" spans="1:17" hidden="1" x14ac:dyDescent="0.3">
      <c r="A1266" t="s">
        <v>2696</v>
      </c>
      <c r="B1266" t="s">
        <v>2697</v>
      </c>
      <c r="C1266" t="str">
        <f>IFERROR(VLOOKUP(Table1[[#This Row],[Ticker]],[1]!Table1[[Symbol]:[Industry]],2,FALSE),"-")</f>
        <v>-</v>
      </c>
      <c r="D1266" t="s">
        <v>197</v>
      </c>
      <c r="E1266">
        <v>1521.3743999999999</v>
      </c>
      <c r="F1266">
        <v>1219.05</v>
      </c>
      <c r="G1266">
        <v>29.127986149748399</v>
      </c>
      <c r="H1266">
        <v>-10.313413956956801</v>
      </c>
      <c r="I1266">
        <v>13.7303183669012</v>
      </c>
      <c r="J1266">
        <v>-14.153224078622801</v>
      </c>
      <c r="K1266">
        <v>1282.52679149241</v>
      </c>
      <c r="L1266">
        <v>1150.49908234849</v>
      </c>
      <c r="M1266">
        <v>43.021998351813998</v>
      </c>
      <c r="N1266">
        <v>0.420342229014042</v>
      </c>
      <c r="O1266">
        <v>23.0466346745416</v>
      </c>
      <c r="P1266">
        <v>61.506359300476902</v>
      </c>
      <c r="Q1266">
        <v>3.9617512484154002E-2</v>
      </c>
    </row>
    <row r="1267" spans="1:17" hidden="1" x14ac:dyDescent="0.3">
      <c r="A1267" t="s">
        <v>2698</v>
      </c>
      <c r="B1267" t="s">
        <v>2699</v>
      </c>
      <c r="C1267" t="str">
        <f>IFERROR(VLOOKUP(Table1[[#This Row],[Ticker]],[1]!Table1[[Symbol]:[Industry]],2,FALSE),"-")</f>
        <v>-</v>
      </c>
      <c r="D1267" t="s">
        <v>21</v>
      </c>
      <c r="E1267">
        <v>1519.15546935</v>
      </c>
      <c r="F1267">
        <v>1194.95</v>
      </c>
      <c r="G1267">
        <v>34.7019282883846</v>
      </c>
      <c r="H1267">
        <v>-7.62249592738379</v>
      </c>
      <c r="I1267">
        <v>-15.049824127488</v>
      </c>
      <c r="J1267">
        <v>-4.3088988641343597</v>
      </c>
      <c r="K1267">
        <v>1346.7175131056499</v>
      </c>
      <c r="L1267">
        <v>1168.3382108511501</v>
      </c>
      <c r="M1267">
        <v>25.5378362642751</v>
      </c>
      <c r="N1267">
        <v>0.437446122063121</v>
      </c>
      <c r="O1267">
        <v>45.353362065358297</v>
      </c>
      <c r="P1267">
        <v>101.526266970233</v>
      </c>
      <c r="Q1267">
        <v>0.165158158794177</v>
      </c>
    </row>
    <row r="1268" spans="1:17" hidden="1" x14ac:dyDescent="0.3">
      <c r="A1268" t="s">
        <v>2700</v>
      </c>
      <c r="B1268" t="s">
        <v>2701</v>
      </c>
      <c r="C1268" t="str">
        <f>IFERROR(VLOOKUP(Table1[[#This Row],[Ticker]],[1]!Table1[[Symbol]:[Industry]],2,FALSE),"-")</f>
        <v>-</v>
      </c>
      <c r="D1268" t="s">
        <v>67</v>
      </c>
      <c r="E1268">
        <v>1517.5718246399999</v>
      </c>
      <c r="F1268">
        <v>340.4</v>
      </c>
      <c r="G1268">
        <v>58.322954750046598</v>
      </c>
      <c r="H1268">
        <v>-7.4600127201434603</v>
      </c>
      <c r="I1268">
        <v>14.1294418564769</v>
      </c>
      <c r="J1268">
        <v>-11.755321721438699</v>
      </c>
      <c r="K1268">
        <v>359.06498509863098</v>
      </c>
      <c r="L1268">
        <v>312.25049414873502</v>
      </c>
      <c r="M1268">
        <v>42.789902725345001</v>
      </c>
      <c r="N1268">
        <v>0.36222124791375399</v>
      </c>
      <c r="O1268">
        <v>30.478848413630999</v>
      </c>
      <c r="P1268">
        <v>101.897983392645</v>
      </c>
      <c r="Q1268">
        <v>8.4558179109070999E-2</v>
      </c>
    </row>
    <row r="1269" spans="1:17" hidden="1" x14ac:dyDescent="0.3">
      <c r="A1269" t="s">
        <v>2702</v>
      </c>
      <c r="B1269" t="s">
        <v>2703</v>
      </c>
      <c r="C1269" t="str">
        <f>IFERROR(VLOOKUP(Table1[[#This Row],[Ticker]],[1]!Table1[[Symbol]:[Industry]],2,FALSE),"-")</f>
        <v>-</v>
      </c>
      <c r="D1269" t="s">
        <v>51</v>
      </c>
      <c r="E1269">
        <v>1515.09834</v>
      </c>
      <c r="F1269">
        <v>2571.4499999999998</v>
      </c>
      <c r="G1269">
        <v>53.951230395530402</v>
      </c>
      <c r="H1269">
        <v>-0.29207378884575602</v>
      </c>
      <c r="I1269">
        <v>34.208726435002497</v>
      </c>
      <c r="J1269">
        <v>-6.0939316138032202</v>
      </c>
      <c r="K1269">
        <v>2500.9446276229401</v>
      </c>
      <c r="L1269">
        <v>2044.75868915506</v>
      </c>
      <c r="M1269">
        <v>53.7083884281287</v>
      </c>
      <c r="N1269">
        <v>0.343237426985189</v>
      </c>
      <c r="O1269">
        <v>10.2393591164518</v>
      </c>
      <c r="P1269">
        <v>114.287499999999</v>
      </c>
    </row>
    <row r="1270" spans="1:17" hidden="1" x14ac:dyDescent="0.3">
      <c r="A1270" t="s">
        <v>2704</v>
      </c>
      <c r="B1270" t="s">
        <v>2705</v>
      </c>
      <c r="C1270" t="str">
        <f>IFERROR(VLOOKUP(Table1[[#This Row],[Ticker]],[1]!Table1[[Symbol]:[Industry]],2,FALSE),"-")</f>
        <v>-</v>
      </c>
      <c r="D1270" t="s">
        <v>475</v>
      </c>
      <c r="E1270">
        <v>1509.21664986</v>
      </c>
      <c r="F1270">
        <v>430.9</v>
      </c>
      <c r="G1270">
        <v>25.110340588935799</v>
      </c>
      <c r="H1270">
        <v>-5.1062294890596096</v>
      </c>
      <c r="I1270">
        <v>19.602263781877198</v>
      </c>
      <c r="J1270">
        <v>-6.65313388685147</v>
      </c>
      <c r="K1270">
        <v>451.373123346375</v>
      </c>
      <c r="L1270">
        <v>396.07626381125601</v>
      </c>
      <c r="M1270">
        <v>41.119851767609802</v>
      </c>
      <c r="N1270">
        <v>0.31545896603692097</v>
      </c>
      <c r="O1270">
        <v>29.6588535623114</v>
      </c>
      <c r="P1270">
        <v>57.234081372012398</v>
      </c>
      <c r="Q1270">
        <v>4.4421274825817002E-2</v>
      </c>
    </row>
    <row r="1271" spans="1:17" hidden="1" x14ac:dyDescent="0.3">
      <c r="A1271" t="s">
        <v>2706</v>
      </c>
      <c r="B1271" t="s">
        <v>2707</v>
      </c>
      <c r="C1271" t="str">
        <f>IFERROR(VLOOKUP(Table1[[#This Row],[Ticker]],[1]!Table1[[Symbol]:[Industry]],2,FALSE),"-")</f>
        <v>-</v>
      </c>
      <c r="D1271" t="s">
        <v>264</v>
      </c>
      <c r="E1271">
        <v>1508.4419132549999</v>
      </c>
      <c r="F1271">
        <v>272.14999999999998</v>
      </c>
      <c r="G1271">
        <v>36.686111821177398</v>
      </c>
      <c r="H1271">
        <v>-1.1892414523513499</v>
      </c>
      <c r="I1271">
        <v>9.5573003736584994</v>
      </c>
      <c r="J1271">
        <v>-5.278360146032</v>
      </c>
      <c r="K1271">
        <v>308.325117961393</v>
      </c>
      <c r="L1271">
        <v>265.99953420722898</v>
      </c>
      <c r="M1271">
        <v>31.864889029448499</v>
      </c>
      <c r="N1271">
        <v>0.70257625393192202</v>
      </c>
      <c r="O1271">
        <v>61.197868822340602</v>
      </c>
      <c r="P1271">
        <v>71.325149512118301</v>
      </c>
      <c r="Q1271">
        <v>0.13892830473989801</v>
      </c>
    </row>
    <row r="1272" spans="1:17" hidden="1" x14ac:dyDescent="0.3">
      <c r="A1272" t="s">
        <v>2708</v>
      </c>
      <c r="B1272" t="s">
        <v>2709</v>
      </c>
      <c r="C1272" t="str">
        <f>IFERROR(VLOOKUP(Table1[[#This Row],[Ticker]],[1]!Table1[[Symbol]:[Industry]],2,FALSE),"-")</f>
        <v>-</v>
      </c>
      <c r="D1272" t="s">
        <v>739</v>
      </c>
      <c r="E1272">
        <v>1502.0466694199999</v>
      </c>
      <c r="F1272">
        <v>266.3</v>
      </c>
      <c r="G1272">
        <v>0.93773475976301401</v>
      </c>
      <c r="H1272">
        <v>-0.189024110946442</v>
      </c>
      <c r="I1272">
        <v>0.70312543404791505</v>
      </c>
      <c r="J1272">
        <v>-1.6136365390362899</v>
      </c>
      <c r="K1272">
        <v>270.63579269039201</v>
      </c>
      <c r="L1272">
        <v>254.30113060711301</v>
      </c>
      <c r="M1272">
        <v>57.335343564974302</v>
      </c>
      <c r="N1272">
        <v>2.1147137100604998</v>
      </c>
      <c r="O1272">
        <v>8.0285392414570094</v>
      </c>
      <c r="P1272">
        <v>30.4752572268495</v>
      </c>
      <c r="Q1272">
        <v>2.5420345253382999E-2</v>
      </c>
    </row>
    <row r="1273" spans="1:17" hidden="1" x14ac:dyDescent="0.3">
      <c r="A1273" t="s">
        <v>2710</v>
      </c>
      <c r="B1273" t="s">
        <v>2711</v>
      </c>
      <c r="C1273" t="str">
        <f>IFERROR(VLOOKUP(Table1[[#This Row],[Ticker]],[1]!Table1[[Symbol]:[Industry]],2,FALSE),"-")</f>
        <v>-</v>
      </c>
      <c r="D1273" t="s">
        <v>264</v>
      </c>
      <c r="E1273">
        <v>1500.6165158250001</v>
      </c>
      <c r="F1273">
        <v>2601.4499999999998</v>
      </c>
      <c r="G1273">
        <v>47.397429168634901</v>
      </c>
      <c r="H1273">
        <v>-1.3958415971488101</v>
      </c>
      <c r="I1273">
        <v>2.5929557401610399</v>
      </c>
      <c r="J1273">
        <v>-5.03737052783036</v>
      </c>
      <c r="K1273">
        <v>2827.5181874774999</v>
      </c>
      <c r="L1273">
        <v>2334.0289292843499</v>
      </c>
      <c r="M1273">
        <v>35.078078604198701</v>
      </c>
      <c r="N1273">
        <v>1.96416699047486</v>
      </c>
      <c r="O1273">
        <v>34.5019123950104</v>
      </c>
      <c r="P1273">
        <v>105.080804099329</v>
      </c>
      <c r="Q1273">
        <v>0.164851387204723</v>
      </c>
    </row>
    <row r="1274" spans="1:17" hidden="1" x14ac:dyDescent="0.3">
      <c r="A1274" t="s">
        <v>2712</v>
      </c>
      <c r="B1274" t="s">
        <v>2713</v>
      </c>
      <c r="C1274" t="str">
        <f>IFERROR(VLOOKUP(Table1[[#This Row],[Ticker]],[1]!Table1[[Symbol]:[Industry]],2,FALSE),"-")</f>
        <v>-</v>
      </c>
      <c r="D1274" t="s">
        <v>136</v>
      </c>
      <c r="E1274">
        <v>1499.15364494</v>
      </c>
      <c r="F1274">
        <v>46.27</v>
      </c>
      <c r="G1274">
        <v>-28.193429617146201</v>
      </c>
      <c r="H1274">
        <v>-5.67951111727717</v>
      </c>
      <c r="I1274">
        <v>-15.789688047422199</v>
      </c>
      <c r="J1274">
        <v>-6.5984065771548197</v>
      </c>
      <c r="K1274">
        <v>53.4133864141901</v>
      </c>
      <c r="L1274">
        <v>54.594020669039899</v>
      </c>
      <c r="M1274">
        <v>36.231270704925699</v>
      </c>
      <c r="N1274">
        <v>0.67244055860151397</v>
      </c>
      <c r="O1274">
        <v>69.072833369353702</v>
      </c>
      <c r="P1274">
        <v>14.813895781637701</v>
      </c>
      <c r="Q1274">
        <v>0.122962883649746</v>
      </c>
    </row>
    <row r="1275" spans="1:17" hidden="1" x14ac:dyDescent="0.3">
      <c r="A1275" t="s">
        <v>2714</v>
      </c>
      <c r="B1275" t="s">
        <v>2715</v>
      </c>
      <c r="C1275" t="str">
        <f>IFERROR(VLOOKUP(Table1[[#This Row],[Ticker]],[1]!Table1[[Symbol]:[Industry]],2,FALSE),"-")</f>
        <v>-</v>
      </c>
      <c r="D1275" t="s">
        <v>285</v>
      </c>
      <c r="E1275">
        <v>1497.6679999999999</v>
      </c>
      <c r="F1275">
        <v>512.9</v>
      </c>
      <c r="G1275">
        <v>0.49689440891308501</v>
      </c>
      <c r="H1275">
        <v>6.6176421041624902</v>
      </c>
      <c r="I1275">
        <v>23.023002427027102</v>
      </c>
      <c r="J1275">
        <v>-3.5332710395785698</v>
      </c>
      <c r="K1275">
        <v>518.07868912347305</v>
      </c>
      <c r="L1275">
        <v>461.93360722884398</v>
      </c>
      <c r="M1275">
        <v>38.618325265605897</v>
      </c>
      <c r="N1275">
        <v>0.73628965051921302</v>
      </c>
      <c r="O1275">
        <v>11.8834080717488</v>
      </c>
      <c r="P1275">
        <v>56.276660572821399</v>
      </c>
      <c r="Q1275">
        <v>7.5804146088379997E-3</v>
      </c>
    </row>
    <row r="1276" spans="1:17" hidden="1" x14ac:dyDescent="0.3">
      <c r="A1276" t="s">
        <v>2716</v>
      </c>
      <c r="B1276" t="s">
        <v>2717</v>
      </c>
      <c r="C1276" t="str">
        <f>IFERROR(VLOOKUP(Table1[[#This Row],[Ticker]],[1]!Table1[[Symbol]:[Industry]],2,FALSE),"-")</f>
        <v>-</v>
      </c>
      <c r="D1276" t="s">
        <v>197</v>
      </c>
      <c r="E1276">
        <v>1493.395489605</v>
      </c>
      <c r="F1276">
        <v>918.15</v>
      </c>
      <c r="G1276">
        <v>-14.7154519050054</v>
      </c>
      <c r="H1276">
        <v>-13.4352253360672</v>
      </c>
      <c r="I1276">
        <v>1.88543601462499</v>
      </c>
      <c r="J1276">
        <v>-9.6853653994216007</v>
      </c>
      <c r="K1276">
        <v>1076.3257124215199</v>
      </c>
      <c r="L1276">
        <v>941.70531333223903</v>
      </c>
      <c r="M1276">
        <v>30.298953701772199</v>
      </c>
      <c r="N1276">
        <v>0.31661980746497198</v>
      </c>
      <c r="O1276">
        <v>66.530523334967</v>
      </c>
      <c r="P1276">
        <v>45.507131537242401</v>
      </c>
      <c r="Q1276">
        <v>9.2208491862769998E-2</v>
      </c>
    </row>
    <row r="1277" spans="1:17" hidden="1" x14ac:dyDescent="0.3">
      <c r="A1277" t="s">
        <v>2718</v>
      </c>
      <c r="B1277" t="s">
        <v>2719</v>
      </c>
      <c r="C1277" t="str">
        <f>IFERROR(VLOOKUP(Table1[[#This Row],[Ticker]],[1]!Table1[[Symbol]:[Industry]],2,FALSE),"-")</f>
        <v>-</v>
      </c>
      <c r="D1277" t="s">
        <v>21</v>
      </c>
      <c r="E1277">
        <v>1491.02840363</v>
      </c>
      <c r="F1277">
        <v>267.10000000000002</v>
      </c>
      <c r="G1277">
        <v>98.672399054517399</v>
      </c>
      <c r="H1277">
        <v>14.192560457587501</v>
      </c>
      <c r="I1277">
        <v>88.923502763625393</v>
      </c>
      <c r="J1277">
        <v>-6.5067862010763999</v>
      </c>
      <c r="K1277">
        <v>269.27169737301699</v>
      </c>
      <c r="L1277">
        <v>207.77845220118101</v>
      </c>
      <c r="M1277">
        <v>37.6522558563804</v>
      </c>
      <c r="N1277">
        <v>0.55247899542083201</v>
      </c>
      <c r="O1277">
        <v>19.7678771995507</v>
      </c>
      <c r="P1277">
        <v>138.05704099821699</v>
      </c>
      <c r="Q1277">
        <v>0.105079563290862</v>
      </c>
    </row>
    <row r="1278" spans="1:17" hidden="1" x14ac:dyDescent="0.3">
      <c r="A1278" t="s">
        <v>2720</v>
      </c>
      <c r="B1278" t="s">
        <v>2721</v>
      </c>
      <c r="C1278" t="str">
        <f>IFERROR(VLOOKUP(Table1[[#This Row],[Ticker]],[1]!Table1[[Symbol]:[Industry]],2,FALSE),"-")</f>
        <v>-</v>
      </c>
      <c r="D1278" t="s">
        <v>48</v>
      </c>
      <c r="E1278">
        <v>1486.9133192199999</v>
      </c>
      <c r="F1278">
        <v>260.20999999999998</v>
      </c>
      <c r="G1278">
        <v>274.97290530352802</v>
      </c>
      <c r="H1278">
        <v>16.787813366813001</v>
      </c>
      <c r="I1278">
        <v>81.881408153027493</v>
      </c>
      <c r="J1278">
        <v>7.5575004994609403</v>
      </c>
      <c r="K1278">
        <v>213.440847473377</v>
      </c>
      <c r="L1278">
        <v>152.32973092202499</v>
      </c>
      <c r="M1278">
        <v>66.133126360657897</v>
      </c>
      <c r="N1278">
        <v>0.81530041307074597</v>
      </c>
      <c r="O1278">
        <v>4.3733907228776703</v>
      </c>
      <c r="P1278">
        <v>304.366744366744</v>
      </c>
      <c r="Q1278">
        <v>0.146269916072717</v>
      </c>
    </row>
    <row r="1279" spans="1:17" hidden="1" x14ac:dyDescent="0.3">
      <c r="A1279" t="s">
        <v>2722</v>
      </c>
      <c r="B1279" t="s">
        <v>2723</v>
      </c>
      <c r="C1279" t="str">
        <f>IFERROR(VLOOKUP(Table1[[#This Row],[Ticker]],[1]!Table1[[Symbol]:[Industry]],2,FALSE),"-")</f>
        <v>-</v>
      </c>
      <c r="D1279" t="s">
        <v>264</v>
      </c>
      <c r="E1279">
        <v>1484.2750000000001</v>
      </c>
      <c r="F1279">
        <v>1141.75</v>
      </c>
      <c r="G1279">
        <v>39.723010638081398</v>
      </c>
      <c r="H1279">
        <v>7.3092180490873</v>
      </c>
      <c r="I1279">
        <v>-21.876583222716</v>
      </c>
      <c r="J1279">
        <v>-0.75282742258962598</v>
      </c>
      <c r="K1279">
        <v>1200.2693294348201</v>
      </c>
      <c r="L1279">
        <v>1096.27507045589</v>
      </c>
      <c r="M1279">
        <v>44.570464475324698</v>
      </c>
      <c r="N1279">
        <v>0.48279237313357098</v>
      </c>
      <c r="O1279">
        <v>37.499452594701097</v>
      </c>
      <c r="P1279">
        <v>81.359701373997297</v>
      </c>
      <c r="Q1279">
        <v>6.2243739219527E-2</v>
      </c>
    </row>
    <row r="1280" spans="1:17" hidden="1" x14ac:dyDescent="0.3">
      <c r="A1280" t="s">
        <v>2724</v>
      </c>
      <c r="B1280" t="s">
        <v>2725</v>
      </c>
      <c r="C1280" t="str">
        <f>IFERROR(VLOOKUP(Table1[[#This Row],[Ticker]],[1]!Table1[[Symbol]:[Industry]],2,FALSE),"-")</f>
        <v>-</v>
      </c>
      <c r="D1280" t="s">
        <v>197</v>
      </c>
      <c r="E1280">
        <v>1474.5019830000001</v>
      </c>
      <c r="F1280">
        <v>1625.1</v>
      </c>
      <c r="G1280">
        <v>84.297743320652103</v>
      </c>
      <c r="H1280">
        <v>5.7947898330740104</v>
      </c>
      <c r="I1280">
        <v>38.702869859297302</v>
      </c>
      <c r="J1280">
        <v>-1.1493291417101701</v>
      </c>
      <c r="K1280">
        <v>1573.8534110565699</v>
      </c>
      <c r="L1280">
        <v>1233.1797930793</v>
      </c>
      <c r="M1280">
        <v>46.384723274645602</v>
      </c>
      <c r="N1280">
        <v>0.52280944858449296</v>
      </c>
      <c r="O1280">
        <v>19.808011814657501</v>
      </c>
      <c r="P1280">
        <v>119.311740890688</v>
      </c>
      <c r="Q1280">
        <v>0.135331104858707</v>
      </c>
    </row>
    <row r="1281" spans="1:17" hidden="1" x14ac:dyDescent="0.3">
      <c r="A1281" t="s">
        <v>2726</v>
      </c>
      <c r="B1281" t="s">
        <v>2727</v>
      </c>
      <c r="C1281" t="str">
        <f>IFERROR(VLOOKUP(Table1[[#This Row],[Ticker]],[1]!Table1[[Symbol]:[Industry]],2,FALSE),"-")</f>
        <v>-</v>
      </c>
      <c r="D1281" t="s">
        <v>264</v>
      </c>
      <c r="E1281">
        <v>1470.7826179799999</v>
      </c>
      <c r="F1281">
        <v>420.55</v>
      </c>
      <c r="G1281">
        <v>-30.0676751714532</v>
      </c>
      <c r="H1281">
        <v>4.3571928360605598</v>
      </c>
      <c r="I1281">
        <v>3.5432273631722899</v>
      </c>
      <c r="J1281">
        <v>-7.3920924630081499</v>
      </c>
      <c r="K1281">
        <v>428.01464189821098</v>
      </c>
      <c r="L1281">
        <v>412.183086125518</v>
      </c>
      <c r="M1281">
        <v>41.831881716141197</v>
      </c>
      <c r="N1281">
        <v>0.72036213189521803</v>
      </c>
      <c r="O1281">
        <v>18.987040779931</v>
      </c>
      <c r="P1281">
        <v>44.692929640461003</v>
      </c>
      <c r="Q1281">
        <v>5.8932294759684999E-2</v>
      </c>
    </row>
    <row r="1282" spans="1:17" hidden="1" x14ac:dyDescent="0.3">
      <c r="A1282" t="s">
        <v>2728</v>
      </c>
      <c r="B1282" t="s">
        <v>2729</v>
      </c>
      <c r="C1282" t="str">
        <f>IFERROR(VLOOKUP(Table1[[#This Row],[Ticker]],[1]!Table1[[Symbol]:[Industry]],2,FALSE),"-")</f>
        <v>-</v>
      </c>
      <c r="D1282" t="s">
        <v>422</v>
      </c>
      <c r="E1282">
        <v>1461.9942974999999</v>
      </c>
      <c r="F1282">
        <v>90.75</v>
      </c>
      <c r="G1282">
        <v>-10.2124089403417</v>
      </c>
      <c r="H1282">
        <v>-8.4585842847563502</v>
      </c>
      <c r="I1282">
        <v>-11.2012442007339</v>
      </c>
      <c r="J1282">
        <v>-6.5125784120311598</v>
      </c>
      <c r="K1282">
        <v>100.937581038396</v>
      </c>
      <c r="L1282">
        <v>99.566652654064299</v>
      </c>
      <c r="M1282">
        <v>36.031228290639802</v>
      </c>
      <c r="N1282">
        <v>0.32605460479626502</v>
      </c>
      <c r="O1282">
        <v>47.658402203856703</v>
      </c>
      <c r="P1282">
        <v>20.517928286852499</v>
      </c>
      <c r="Q1282">
        <v>0.108669731442732</v>
      </c>
    </row>
    <row r="1283" spans="1:17" hidden="1" x14ac:dyDescent="0.3">
      <c r="A1283" t="s">
        <v>2730</v>
      </c>
      <c r="B1283" t="s">
        <v>2731</v>
      </c>
      <c r="C1283" t="str">
        <f>IFERROR(VLOOKUP(Table1[[#This Row],[Ticker]],[1]!Table1[[Symbol]:[Industry]],2,FALSE),"-")</f>
        <v>-</v>
      </c>
      <c r="D1283" t="s">
        <v>2277</v>
      </c>
      <c r="E1283">
        <v>1459.0914419200001</v>
      </c>
      <c r="F1283">
        <v>282.8</v>
      </c>
      <c r="G1283">
        <v>0.41417231884706801</v>
      </c>
      <c r="H1283">
        <v>-1.95674474628724</v>
      </c>
      <c r="I1283">
        <v>20.814725188150099</v>
      </c>
      <c r="J1283">
        <v>-4.6455458358210304</v>
      </c>
      <c r="K1283">
        <v>311.02891824675498</v>
      </c>
      <c r="M1283">
        <v>31.3012008164836</v>
      </c>
      <c r="N1283">
        <v>0.103952104836445</v>
      </c>
      <c r="O1283">
        <v>47.365629420084801</v>
      </c>
      <c r="P1283">
        <v>35.311004784688997</v>
      </c>
    </row>
    <row r="1284" spans="1:17" hidden="1" x14ac:dyDescent="0.3">
      <c r="A1284" t="s">
        <v>2732</v>
      </c>
      <c r="B1284" t="s">
        <v>2733</v>
      </c>
      <c r="C1284" t="str">
        <f>IFERROR(VLOOKUP(Table1[[#This Row],[Ticker]],[1]!Table1[[Symbol]:[Industry]],2,FALSE),"-")</f>
        <v>-</v>
      </c>
      <c r="D1284" t="s">
        <v>264</v>
      </c>
      <c r="E1284">
        <v>1458.282002555</v>
      </c>
      <c r="F1284">
        <v>1349.95</v>
      </c>
      <c r="G1284">
        <v>159.235151561538</v>
      </c>
      <c r="H1284">
        <v>6.9911150994054001</v>
      </c>
      <c r="I1284">
        <v>28.173589030200901</v>
      </c>
      <c r="J1284">
        <v>-4.5499755698471702</v>
      </c>
      <c r="K1284">
        <v>1388.3282688499601</v>
      </c>
      <c r="L1284">
        <v>1084.0515169852599</v>
      </c>
      <c r="M1284">
        <v>36.915668925762198</v>
      </c>
      <c r="N1284">
        <v>0.76952787863690397</v>
      </c>
      <c r="O1284">
        <v>27.197303603837099</v>
      </c>
      <c r="P1284">
        <v>306.61144578313201</v>
      </c>
      <c r="Q1284">
        <v>0.25959200103929703</v>
      </c>
    </row>
    <row r="1285" spans="1:17" hidden="1" x14ac:dyDescent="0.3">
      <c r="A1285" t="s">
        <v>2734</v>
      </c>
      <c r="B1285" t="s">
        <v>2735</v>
      </c>
      <c r="C1285" t="str">
        <f>IFERROR(VLOOKUP(Table1[[#This Row],[Ticker]],[1]!Table1[[Symbol]:[Industry]],2,FALSE),"-")</f>
        <v>-</v>
      </c>
      <c r="D1285" t="s">
        <v>784</v>
      </c>
      <c r="E1285">
        <v>1454.11994</v>
      </c>
      <c r="F1285">
        <v>236.6</v>
      </c>
      <c r="G1285">
        <v>68.385151043832195</v>
      </c>
      <c r="H1285">
        <v>-10.7358194593126</v>
      </c>
      <c r="I1285">
        <v>-28.523486651609598</v>
      </c>
      <c r="J1285">
        <v>-1.2971348333824499</v>
      </c>
      <c r="K1285">
        <v>276.048394100309</v>
      </c>
      <c r="L1285">
        <v>266.04479718912</v>
      </c>
      <c r="M1285">
        <v>38.913677447068402</v>
      </c>
      <c r="N1285">
        <v>1.0493035078716699</v>
      </c>
      <c r="O1285">
        <v>88.081149619611097</v>
      </c>
      <c r="P1285">
        <v>114.31159420289799</v>
      </c>
      <c r="Q1285">
        <v>7.8398229674373002E-2</v>
      </c>
    </row>
    <row r="1286" spans="1:17" hidden="1" x14ac:dyDescent="0.3">
      <c r="A1286" t="s">
        <v>2736</v>
      </c>
      <c r="B1286" t="s">
        <v>2737</v>
      </c>
      <c r="C1286" t="str">
        <f>IFERROR(VLOOKUP(Table1[[#This Row],[Ticker]],[1]!Table1[[Symbol]:[Industry]],2,FALSE),"-")</f>
        <v>-</v>
      </c>
      <c r="D1286" t="s">
        <v>297</v>
      </c>
      <c r="E1286">
        <v>1453.2499052799999</v>
      </c>
      <c r="F1286">
        <v>812.8</v>
      </c>
      <c r="G1286">
        <v>-58.843551058667003</v>
      </c>
      <c r="H1286">
        <v>-12.512332562196701</v>
      </c>
      <c r="I1286">
        <v>-11.960210587504299</v>
      </c>
      <c r="J1286">
        <v>-6.4939662539621201</v>
      </c>
      <c r="K1286">
        <v>927.71891335732698</v>
      </c>
      <c r="L1286">
        <v>933.376800917482</v>
      </c>
      <c r="M1286">
        <v>31.737161052744</v>
      </c>
      <c r="N1286">
        <v>0.348073883803452</v>
      </c>
      <c r="O1286">
        <v>53.789370078740099</v>
      </c>
      <c r="P1286">
        <v>20.432656689879899</v>
      </c>
      <c r="Q1286">
        <v>-3.4648561772964999E-2</v>
      </c>
    </row>
    <row r="1287" spans="1:17" hidden="1" x14ac:dyDescent="0.3">
      <c r="A1287" t="s">
        <v>2738</v>
      </c>
      <c r="B1287" t="s">
        <v>2739</v>
      </c>
      <c r="C1287" t="str">
        <f>IFERROR(VLOOKUP(Table1[[#This Row],[Ticker]],[1]!Table1[[Symbol]:[Industry]],2,FALSE),"-")</f>
        <v>-</v>
      </c>
      <c r="D1287" t="s">
        <v>539</v>
      </c>
      <c r="E1287">
        <v>1449.9844931519999</v>
      </c>
      <c r="F1287">
        <v>124.02</v>
      </c>
      <c r="G1287">
        <v>130.017342896006</v>
      </c>
      <c r="H1287">
        <v>43.623548175541899</v>
      </c>
      <c r="I1287">
        <v>51.686199986376799</v>
      </c>
      <c r="J1287">
        <v>-8.37270758236021</v>
      </c>
      <c r="K1287">
        <v>112.32661410532999</v>
      </c>
      <c r="L1287">
        <v>88.034990313684503</v>
      </c>
      <c r="M1287">
        <v>44.658544104230302</v>
      </c>
      <c r="N1287">
        <v>1.2492923881608899</v>
      </c>
      <c r="O1287">
        <v>34.002580228995299</v>
      </c>
      <c r="P1287">
        <v>185.642759762738</v>
      </c>
      <c r="Q1287">
        <v>0.122365644115563</v>
      </c>
    </row>
    <row r="1288" spans="1:17" hidden="1" x14ac:dyDescent="0.3">
      <c r="A1288" t="s">
        <v>2740</v>
      </c>
      <c r="B1288" t="s">
        <v>2741</v>
      </c>
      <c r="C1288" t="str">
        <f>IFERROR(VLOOKUP(Table1[[#This Row],[Ticker]],[1]!Table1[[Symbol]:[Industry]],2,FALSE),"-")</f>
        <v>-</v>
      </c>
      <c r="D1288" t="s">
        <v>24</v>
      </c>
      <c r="E1288">
        <v>1449.8875</v>
      </c>
      <c r="F1288">
        <v>136.46</v>
      </c>
      <c r="G1288">
        <v>-40.8386840304019</v>
      </c>
      <c r="H1288">
        <v>-21.2576704950296</v>
      </c>
      <c r="I1288">
        <v>-42.146112615784197</v>
      </c>
      <c r="J1288">
        <v>-20.0877317125586</v>
      </c>
      <c r="K1288">
        <v>173.03506214582001</v>
      </c>
      <c r="L1288">
        <v>178.924713355259</v>
      </c>
      <c r="M1288">
        <v>18.0743384948086</v>
      </c>
      <c r="N1288">
        <v>1.1509273902075501</v>
      </c>
      <c r="O1288">
        <v>59.533929356587898</v>
      </c>
      <c r="P1288">
        <v>4.4629870626961603</v>
      </c>
      <c r="Q1288">
        <v>-2.0537924437851001E-2</v>
      </c>
    </row>
    <row r="1289" spans="1:17" hidden="1" x14ac:dyDescent="0.3">
      <c r="A1289" t="s">
        <v>2742</v>
      </c>
      <c r="B1289" t="s">
        <v>2743</v>
      </c>
      <c r="C1289" t="str">
        <f>IFERROR(VLOOKUP(Table1[[#This Row],[Ticker]],[1]!Table1[[Symbol]:[Industry]],2,FALSE),"-")</f>
        <v>-</v>
      </c>
      <c r="D1289" t="s">
        <v>72</v>
      </c>
      <c r="E1289">
        <v>1444.5847635</v>
      </c>
      <c r="F1289">
        <v>46999</v>
      </c>
      <c r="G1289">
        <v>141.65574411668001</v>
      </c>
      <c r="H1289">
        <v>5.08197906630416</v>
      </c>
      <c r="I1289">
        <v>69.3018185648165</v>
      </c>
      <c r="J1289">
        <v>-3.90257102244263</v>
      </c>
      <c r="K1289">
        <v>49847.157258446401</v>
      </c>
      <c r="L1289">
        <v>41011.918218262799</v>
      </c>
      <c r="M1289">
        <v>34.428094884049699</v>
      </c>
      <c r="N1289">
        <v>0.47675619834710697</v>
      </c>
      <c r="O1289">
        <v>42.554096895678597</v>
      </c>
      <c r="P1289">
        <v>174.84714956973801</v>
      </c>
      <c r="Q1289">
        <v>9.0339813888954998E-2</v>
      </c>
    </row>
    <row r="1290" spans="1:17" hidden="1" x14ac:dyDescent="0.3">
      <c r="A1290" t="s">
        <v>2744</v>
      </c>
      <c r="B1290" t="s">
        <v>2745</v>
      </c>
      <c r="C1290" t="str">
        <f>IFERROR(VLOOKUP(Table1[[#This Row],[Ticker]],[1]!Table1[[Symbol]:[Industry]],2,FALSE),"-")</f>
        <v>-</v>
      </c>
      <c r="D1290" t="s">
        <v>136</v>
      </c>
      <c r="E1290">
        <v>1442.3415722100001</v>
      </c>
      <c r="F1290">
        <v>113.19</v>
      </c>
      <c r="G1290">
        <v>10.686069304424301</v>
      </c>
      <c r="H1290">
        <v>-3.2465739849655901</v>
      </c>
      <c r="I1290">
        <v>6.3960399052213397</v>
      </c>
      <c r="J1290">
        <v>1.8688425598143299</v>
      </c>
      <c r="K1290">
        <v>120.98490261216899</v>
      </c>
      <c r="L1290">
        <v>115.97364762820401</v>
      </c>
      <c r="M1290">
        <v>49.7204072523581</v>
      </c>
      <c r="N1290">
        <v>0.64293902421802995</v>
      </c>
      <c r="O1290">
        <v>33.359837441469999</v>
      </c>
      <c r="P1290">
        <v>43.5510462904248</v>
      </c>
      <c r="Q1290">
        <v>6.3698184643615999E-2</v>
      </c>
    </row>
    <row r="1291" spans="1:17" hidden="1" x14ac:dyDescent="0.3">
      <c r="A1291" t="s">
        <v>2746</v>
      </c>
      <c r="B1291" t="s">
        <v>2747</v>
      </c>
      <c r="C1291" t="str">
        <f>IFERROR(VLOOKUP(Table1[[#This Row],[Ticker]],[1]!Table1[[Symbol]:[Industry]],2,FALSE),"-")</f>
        <v>-</v>
      </c>
      <c r="D1291" t="s">
        <v>449</v>
      </c>
      <c r="E1291">
        <v>1434.311090892</v>
      </c>
      <c r="F1291">
        <v>97.56</v>
      </c>
      <c r="G1291">
        <v>-61.332708251562899</v>
      </c>
      <c r="H1291">
        <v>-7.9933694002345099</v>
      </c>
      <c r="I1291">
        <v>-17.509974982440799</v>
      </c>
      <c r="J1291">
        <v>-6.2573488417365697</v>
      </c>
      <c r="K1291">
        <v>103.76741039641399</v>
      </c>
      <c r="L1291">
        <v>109.30192294507199</v>
      </c>
      <c r="M1291">
        <v>33.955756225332799</v>
      </c>
      <c r="N1291">
        <v>0.55183105812369304</v>
      </c>
      <c r="O1291">
        <v>52.726527265272601</v>
      </c>
      <c r="P1291">
        <v>8.4</v>
      </c>
      <c r="Q1291">
        <v>-6.2027719583015999E-2</v>
      </c>
    </row>
    <row r="1292" spans="1:17" hidden="1" x14ac:dyDescent="0.3">
      <c r="A1292" t="s">
        <v>2748</v>
      </c>
      <c r="B1292" t="s">
        <v>2749</v>
      </c>
      <c r="C1292" t="str">
        <f>IFERROR(VLOOKUP(Table1[[#This Row],[Ticker]],[1]!Table1[[Symbol]:[Industry]],2,FALSE),"-")</f>
        <v>-</v>
      </c>
      <c r="D1292" t="s">
        <v>21</v>
      </c>
      <c r="E1292">
        <v>1432.356016751</v>
      </c>
      <c r="F1292">
        <v>135.19</v>
      </c>
      <c r="G1292">
        <v>322.17988204771399</v>
      </c>
      <c r="H1292">
        <v>-6.6856224762410204</v>
      </c>
      <c r="I1292">
        <v>91.342381819672596</v>
      </c>
      <c r="J1292">
        <v>-13.6777586418388</v>
      </c>
      <c r="K1292">
        <v>140.073551924208</v>
      </c>
      <c r="L1292">
        <v>94.112134712071395</v>
      </c>
      <c r="M1292">
        <v>23.764867702613401</v>
      </c>
      <c r="N1292">
        <v>0.198948582022107</v>
      </c>
      <c r="O1292">
        <v>33.537983578667003</v>
      </c>
      <c r="P1292">
        <v>357.49576988155599</v>
      </c>
    </row>
    <row r="1293" spans="1:17" hidden="1" x14ac:dyDescent="0.3">
      <c r="A1293" t="s">
        <v>2750</v>
      </c>
      <c r="B1293" t="s">
        <v>2751</v>
      </c>
      <c r="C1293" t="str">
        <f>IFERROR(VLOOKUP(Table1[[#This Row],[Ticker]],[1]!Table1[[Symbol]:[Industry]],2,FALSE),"-")</f>
        <v>-</v>
      </c>
      <c r="D1293" t="s">
        <v>21</v>
      </c>
      <c r="E1293">
        <v>1428.8998667799999</v>
      </c>
      <c r="F1293">
        <v>384.85</v>
      </c>
      <c r="G1293">
        <v>10.581953338658799</v>
      </c>
      <c r="H1293">
        <v>0.75248727985653996</v>
      </c>
      <c r="I1293">
        <v>-1.7847774719554701</v>
      </c>
      <c r="J1293">
        <v>-5.3520561007412599</v>
      </c>
      <c r="K1293">
        <v>394.783155962043</v>
      </c>
      <c r="L1293">
        <v>358.38547516057298</v>
      </c>
      <c r="M1293">
        <v>44.188809623826003</v>
      </c>
      <c r="N1293">
        <v>0.61576975216093699</v>
      </c>
      <c r="O1293">
        <v>18.2278809925945</v>
      </c>
      <c r="P1293">
        <v>51.158680282796503</v>
      </c>
      <c r="Q1293">
        <v>-8.8575004863899998E-4</v>
      </c>
    </row>
    <row r="1294" spans="1:17" hidden="1" x14ac:dyDescent="0.3">
      <c r="A1294" t="s">
        <v>2752</v>
      </c>
      <c r="B1294" t="s">
        <v>2753</v>
      </c>
      <c r="C1294" t="str">
        <f>IFERROR(VLOOKUP(Table1[[#This Row],[Ticker]],[1]!Table1[[Symbol]:[Industry]],2,FALSE),"-")</f>
        <v>-</v>
      </c>
      <c r="D1294" t="s">
        <v>539</v>
      </c>
      <c r="E1294">
        <v>1421.1977999999999</v>
      </c>
      <c r="F1294">
        <v>135.74</v>
      </c>
      <c r="G1294">
        <v>33.334391384226301</v>
      </c>
      <c r="H1294">
        <v>-6.74076981793527</v>
      </c>
      <c r="I1294">
        <v>-23.7423394101043</v>
      </c>
      <c r="J1294">
        <v>-15.622342260478201</v>
      </c>
      <c r="K1294">
        <v>153.80773716243399</v>
      </c>
      <c r="L1294">
        <v>142.199625232828</v>
      </c>
      <c r="M1294">
        <v>24.9394027096481</v>
      </c>
      <c r="N1294">
        <v>1.95119165317438</v>
      </c>
      <c r="O1294">
        <v>34.816561072638798</v>
      </c>
      <c r="P1294">
        <v>62.8554289142171</v>
      </c>
      <c r="Q1294">
        <v>6.2656549420118002E-2</v>
      </c>
    </row>
    <row r="1295" spans="1:17" hidden="1" x14ac:dyDescent="0.3">
      <c r="A1295" t="s">
        <v>2754</v>
      </c>
      <c r="B1295" t="s">
        <v>2755</v>
      </c>
      <c r="C1295" t="str">
        <f>IFERROR(VLOOKUP(Table1[[#This Row],[Ticker]],[1]!Table1[[Symbol]:[Industry]],2,FALSE),"-")</f>
        <v>-</v>
      </c>
      <c r="D1295" t="s">
        <v>194</v>
      </c>
      <c r="E1295">
        <v>1416.1221478699999</v>
      </c>
      <c r="F1295">
        <v>2325.85</v>
      </c>
      <c r="G1295">
        <v>33.875554856201497</v>
      </c>
      <c r="H1295">
        <v>-7.0014243119986403</v>
      </c>
      <c r="I1295">
        <v>12.6137682503511</v>
      </c>
      <c r="J1295">
        <v>-10.6789361034769</v>
      </c>
      <c r="K1295">
        <v>2600.7043255283902</v>
      </c>
      <c r="L1295">
        <v>2278.7899979830599</v>
      </c>
      <c r="M1295">
        <v>31.797197747723899</v>
      </c>
      <c r="N1295">
        <v>0.42587789170752999</v>
      </c>
      <c r="O1295">
        <v>48.2898725197239</v>
      </c>
      <c r="P1295">
        <v>67.931407942238195</v>
      </c>
      <c r="Q1295">
        <v>0.113604637693087</v>
      </c>
    </row>
    <row r="1296" spans="1:17" hidden="1" x14ac:dyDescent="0.3">
      <c r="A1296" t="s">
        <v>2756</v>
      </c>
      <c r="B1296" t="s">
        <v>2757</v>
      </c>
      <c r="C1296" t="str">
        <f>IFERROR(VLOOKUP(Table1[[#This Row],[Ticker]],[1]!Table1[[Symbol]:[Industry]],2,FALSE),"-")</f>
        <v>-</v>
      </c>
      <c r="D1296" t="s">
        <v>21</v>
      </c>
      <c r="E1296">
        <v>1415.5642937699999</v>
      </c>
      <c r="F1296">
        <v>928.95</v>
      </c>
      <c r="G1296">
        <v>8.9143860526438292</v>
      </c>
      <c r="H1296">
        <v>-3.4166814502039302</v>
      </c>
      <c r="I1296">
        <v>12.746841505660999</v>
      </c>
      <c r="J1296">
        <v>-13.5209756743513</v>
      </c>
      <c r="K1296">
        <v>1050.88082055114</v>
      </c>
      <c r="L1296">
        <v>956.25165318451798</v>
      </c>
      <c r="M1296">
        <v>26.905187042488802</v>
      </c>
      <c r="N1296">
        <v>1.48271642239079</v>
      </c>
      <c r="O1296">
        <v>34.765057322783697</v>
      </c>
      <c r="P1296">
        <v>50.449429103571099</v>
      </c>
      <c r="Q1296">
        <v>4.5878602809836001E-2</v>
      </c>
    </row>
    <row r="1297" spans="1:17" hidden="1" x14ac:dyDescent="0.3">
      <c r="A1297" t="s">
        <v>2758</v>
      </c>
      <c r="B1297" t="s">
        <v>2759</v>
      </c>
      <c r="C1297" t="str">
        <f>IFERROR(VLOOKUP(Table1[[#This Row],[Ticker]],[1]!Table1[[Symbol]:[Industry]],2,FALSE),"-")</f>
        <v>-</v>
      </c>
      <c r="D1297" t="s">
        <v>88</v>
      </c>
      <c r="E1297">
        <v>1414.4659999999999</v>
      </c>
      <c r="F1297">
        <v>119.87</v>
      </c>
      <c r="G1297">
        <v>157.63246756879599</v>
      </c>
      <c r="H1297">
        <v>-13.4709663725019</v>
      </c>
      <c r="I1297">
        <v>80.126065476934002</v>
      </c>
      <c r="J1297">
        <v>-12.7193983800466</v>
      </c>
      <c r="K1297">
        <v>119.190506362623</v>
      </c>
      <c r="L1297">
        <v>84.770794431901805</v>
      </c>
      <c r="M1297">
        <v>40.1238536330535</v>
      </c>
      <c r="N1297">
        <v>0.123322431863872</v>
      </c>
      <c r="O1297">
        <v>31.2755485108868</v>
      </c>
      <c r="P1297">
        <v>193.08068459657699</v>
      </c>
      <c r="Q1297">
        <v>0.13302901125538499</v>
      </c>
    </row>
    <row r="1298" spans="1:17" hidden="1" x14ac:dyDescent="0.3">
      <c r="A1298" t="s">
        <v>2760</v>
      </c>
      <c r="B1298" t="s">
        <v>2761</v>
      </c>
      <c r="C1298" t="str">
        <f>IFERROR(VLOOKUP(Table1[[#This Row],[Ticker]],[1]!Table1[[Symbol]:[Industry]],2,FALSE),"-")</f>
        <v>-</v>
      </c>
      <c r="D1298" t="s">
        <v>285</v>
      </c>
      <c r="E1298">
        <v>1412.50917278</v>
      </c>
      <c r="F1298">
        <v>150.19999999999999</v>
      </c>
      <c r="G1298">
        <v>35.879152653112101</v>
      </c>
      <c r="H1298">
        <v>0.139987279856542</v>
      </c>
      <c r="I1298">
        <v>14.609412731091499</v>
      </c>
      <c r="J1298">
        <v>1.6536771697074899</v>
      </c>
      <c r="K1298">
        <v>146.13471784187499</v>
      </c>
      <c r="L1298">
        <v>127.08248404406</v>
      </c>
      <c r="M1298">
        <v>59.763056375519902</v>
      </c>
      <c r="N1298">
        <v>0.305970126067033</v>
      </c>
      <c r="O1298">
        <v>18.508655126497999</v>
      </c>
      <c r="P1298">
        <v>83.394383394383297</v>
      </c>
      <c r="Q1298">
        <v>1.0599729934687999E-2</v>
      </c>
    </row>
    <row r="1299" spans="1:17" hidden="1" x14ac:dyDescent="0.3">
      <c r="A1299" t="s">
        <v>2762</v>
      </c>
      <c r="B1299" t="s">
        <v>2763</v>
      </c>
      <c r="C1299" t="str">
        <f>IFERROR(VLOOKUP(Table1[[#This Row],[Ticker]],[1]!Table1[[Symbol]:[Industry]],2,FALSE),"-")</f>
        <v>-</v>
      </c>
      <c r="D1299" t="s">
        <v>51</v>
      </c>
      <c r="E1299">
        <v>1399.9564860749999</v>
      </c>
      <c r="F1299">
        <v>290.14999999999998</v>
      </c>
      <c r="G1299">
        <v>-0.295324077138097</v>
      </c>
      <c r="H1299">
        <v>-6.7993412573137197</v>
      </c>
      <c r="I1299">
        <v>1.8315931572500399</v>
      </c>
      <c r="J1299">
        <v>-4.2975938294627696</v>
      </c>
      <c r="K1299">
        <v>302.20956847088303</v>
      </c>
      <c r="L1299">
        <v>272.36386725572402</v>
      </c>
      <c r="M1299">
        <v>44.408465148937303</v>
      </c>
      <c r="N1299">
        <v>0.70970908448250203</v>
      </c>
      <c r="O1299">
        <v>27.4168533517146</v>
      </c>
      <c r="P1299">
        <v>46.503408230244801</v>
      </c>
      <c r="Q1299">
        <v>2.7681314395798001E-2</v>
      </c>
    </row>
    <row r="1300" spans="1:17" hidden="1" x14ac:dyDescent="0.3">
      <c r="A1300" t="s">
        <v>2764</v>
      </c>
      <c r="B1300" t="s">
        <v>2765</v>
      </c>
      <c r="C1300" t="str">
        <f>IFERROR(VLOOKUP(Table1[[#This Row],[Ticker]],[1]!Table1[[Symbol]:[Industry]],2,FALSE),"-")</f>
        <v>-</v>
      </c>
      <c r="D1300" t="s">
        <v>397</v>
      </c>
      <c r="E1300">
        <v>1397.6619948</v>
      </c>
      <c r="F1300">
        <v>179.8</v>
      </c>
      <c r="G1300">
        <v>9.9074567559358009</v>
      </c>
      <c r="H1300">
        <v>31.8411920991336</v>
      </c>
      <c r="I1300">
        <v>33.745208839204899</v>
      </c>
      <c r="J1300">
        <v>-25.692832712704298</v>
      </c>
      <c r="K1300">
        <v>168.36209176044599</v>
      </c>
      <c r="L1300">
        <v>135.65518145673701</v>
      </c>
      <c r="M1300">
        <v>34.834702075332899</v>
      </c>
      <c r="N1300">
        <v>1.1489990417704099</v>
      </c>
      <c r="O1300">
        <v>54.838709677419303</v>
      </c>
      <c r="P1300">
        <v>84.315735520245994</v>
      </c>
      <c r="Q1300">
        <v>2.8909899748058999E-2</v>
      </c>
    </row>
    <row r="1301" spans="1:17" hidden="1" x14ac:dyDescent="0.3">
      <c r="A1301" t="s">
        <v>2766</v>
      </c>
      <c r="B1301" t="s">
        <v>2767</v>
      </c>
      <c r="C1301" t="str">
        <f>IFERROR(VLOOKUP(Table1[[#This Row],[Ticker]],[1]!Table1[[Symbol]:[Industry]],2,FALSE),"-")</f>
        <v>-</v>
      </c>
      <c r="D1301" t="s">
        <v>721</v>
      </c>
      <c r="E1301">
        <v>1395.7631481639901</v>
      </c>
      <c r="F1301">
        <v>63.89</v>
      </c>
      <c r="G1301">
        <v>70.891322505332994</v>
      </c>
      <c r="H1301">
        <v>-7.65831615499257</v>
      </c>
      <c r="I1301">
        <v>5.6303756050367504</v>
      </c>
      <c r="J1301">
        <v>-2.1662451594839101</v>
      </c>
      <c r="K1301">
        <v>66.711281656222297</v>
      </c>
      <c r="L1301">
        <v>60.199708598769597</v>
      </c>
      <c r="M1301">
        <v>48.136198886461401</v>
      </c>
      <c r="N1301">
        <v>0.37399153910717697</v>
      </c>
      <c r="O1301">
        <v>21.302238221943899</v>
      </c>
      <c r="P1301">
        <v>103.471337579617</v>
      </c>
      <c r="Q1301">
        <v>0.186934961216636</v>
      </c>
    </row>
    <row r="1302" spans="1:17" hidden="1" x14ac:dyDescent="0.3">
      <c r="A1302" t="s">
        <v>2768</v>
      </c>
      <c r="B1302" t="s">
        <v>2769</v>
      </c>
      <c r="C1302" t="str">
        <f>IFERROR(VLOOKUP(Table1[[#This Row],[Ticker]],[1]!Table1[[Symbol]:[Industry]],2,FALSE),"-")</f>
        <v>-</v>
      </c>
      <c r="E1302">
        <v>1384.8926080000001</v>
      </c>
      <c r="F1302">
        <v>320</v>
      </c>
      <c r="G1302">
        <v>1056.7317338995599</v>
      </c>
      <c r="H1302">
        <v>-12.0222849332891</v>
      </c>
      <c r="I1302">
        <v>90.643158708800797</v>
      </c>
      <c r="J1302">
        <v>-3.6359957049306502</v>
      </c>
      <c r="K1302">
        <v>357.85255530007203</v>
      </c>
      <c r="L1302">
        <v>271.51832340074901</v>
      </c>
      <c r="M1302">
        <v>38.759183002287799</v>
      </c>
      <c r="N1302">
        <v>0.64325170899989603</v>
      </c>
      <c r="O1302">
        <v>54.625</v>
      </c>
      <c r="P1302">
        <v>1241.7190775681299</v>
      </c>
      <c r="Q1302">
        <v>0.20224437154512201</v>
      </c>
    </row>
    <row r="1303" spans="1:17" hidden="1" x14ac:dyDescent="0.3">
      <c r="A1303" t="s">
        <v>2770</v>
      </c>
      <c r="B1303" t="s">
        <v>2771</v>
      </c>
      <c r="C1303" t="str">
        <f>IFERROR(VLOOKUP(Table1[[#This Row],[Ticker]],[1]!Table1[[Symbol]:[Industry]],2,FALSE),"-")</f>
        <v>-</v>
      </c>
      <c r="D1303" t="s">
        <v>72</v>
      </c>
      <c r="E1303">
        <v>1377.8029177599999</v>
      </c>
      <c r="F1303">
        <v>249.4</v>
      </c>
      <c r="G1303">
        <v>42.193144677432997</v>
      </c>
      <c r="H1303">
        <v>-12.7933460534767</v>
      </c>
      <c r="I1303">
        <v>57.057992017315598</v>
      </c>
      <c r="J1303">
        <v>-17.9446486933338</v>
      </c>
      <c r="K1303">
        <v>276.45153342591499</v>
      </c>
      <c r="L1303">
        <v>218.12198175935299</v>
      </c>
      <c r="M1303">
        <v>21.8965893518094</v>
      </c>
      <c r="N1303">
        <v>0.11001376250334299</v>
      </c>
      <c r="O1303">
        <v>48.997594226142702</v>
      </c>
      <c r="P1303">
        <v>75.633802816901394</v>
      </c>
      <c r="Q1303">
        <v>4.7797776311116001E-2</v>
      </c>
    </row>
    <row r="1304" spans="1:17" hidden="1" x14ac:dyDescent="0.3">
      <c r="A1304" t="s">
        <v>2772</v>
      </c>
      <c r="B1304" t="s">
        <v>2773</v>
      </c>
      <c r="C1304" t="str">
        <f>IFERROR(VLOOKUP(Table1[[#This Row],[Ticker]],[1]!Table1[[Symbol]:[Industry]],2,FALSE),"-")</f>
        <v>-</v>
      </c>
      <c r="D1304" t="s">
        <v>197</v>
      </c>
      <c r="E1304">
        <v>1374.37543334</v>
      </c>
      <c r="F1304">
        <v>731.9</v>
      </c>
      <c r="G1304">
        <v>66.485954760459293</v>
      </c>
      <c r="H1304">
        <v>-11.099113007645499</v>
      </c>
      <c r="I1304">
        <v>-41.763613025499502</v>
      </c>
      <c r="J1304">
        <v>-9.4581009017643307</v>
      </c>
      <c r="K1304">
        <v>859.81651744353098</v>
      </c>
      <c r="L1304">
        <v>812.85621702368599</v>
      </c>
      <c r="M1304">
        <v>22.402676628304199</v>
      </c>
      <c r="N1304">
        <v>0.73272338307496299</v>
      </c>
      <c r="O1304">
        <v>74.948763492280307</v>
      </c>
      <c r="P1304">
        <v>97.810810810810807</v>
      </c>
      <c r="Q1304">
        <v>0.105519992566192</v>
      </c>
    </row>
    <row r="1305" spans="1:17" hidden="1" x14ac:dyDescent="0.3">
      <c r="A1305" t="s">
        <v>2774</v>
      </c>
      <c r="B1305" t="s">
        <v>2775</v>
      </c>
      <c r="C1305" t="str">
        <f>IFERROR(VLOOKUP(Table1[[#This Row],[Ticker]],[1]!Table1[[Symbol]:[Industry]],2,FALSE),"-")</f>
        <v>-</v>
      </c>
      <c r="D1305" t="s">
        <v>136</v>
      </c>
      <c r="E1305">
        <v>1368.1581008399901</v>
      </c>
      <c r="F1305">
        <v>332.4</v>
      </c>
      <c r="G1305">
        <v>61.815581341742501</v>
      </c>
      <c r="H1305">
        <v>-14.4408739641626</v>
      </c>
      <c r="I1305">
        <v>-15.021832085501099</v>
      </c>
      <c r="J1305">
        <v>-10.162095604808799</v>
      </c>
      <c r="K1305">
        <v>358.37253569468902</v>
      </c>
      <c r="L1305">
        <v>330.50691827878597</v>
      </c>
      <c r="M1305">
        <v>20.550471332886801</v>
      </c>
      <c r="N1305">
        <v>0.68844606964051203</v>
      </c>
      <c r="O1305">
        <v>30.8513838748495</v>
      </c>
      <c r="P1305">
        <v>99.101527403414195</v>
      </c>
      <c r="Q1305">
        <v>6.4553811848613002E-2</v>
      </c>
    </row>
    <row r="1306" spans="1:17" hidden="1" x14ac:dyDescent="0.3">
      <c r="A1306" t="s">
        <v>2776</v>
      </c>
      <c r="B1306" t="s">
        <v>2777</v>
      </c>
      <c r="C1306" t="str">
        <f>IFERROR(VLOOKUP(Table1[[#This Row],[Ticker]],[1]!Table1[[Symbol]:[Industry]],2,FALSE),"-")</f>
        <v>-</v>
      </c>
      <c r="D1306" t="s">
        <v>48</v>
      </c>
      <c r="E1306">
        <v>1360.43325</v>
      </c>
      <c r="F1306">
        <v>344.85</v>
      </c>
      <c r="G1306">
        <v>-13.3115481136653</v>
      </c>
      <c r="H1306">
        <v>-5.0034293653380004</v>
      </c>
      <c r="I1306">
        <v>2.7066968944279699</v>
      </c>
      <c r="J1306">
        <v>-5.7300912674645899</v>
      </c>
      <c r="K1306">
        <v>385.16338800739697</v>
      </c>
      <c r="L1306">
        <v>364.53266431181902</v>
      </c>
      <c r="M1306">
        <v>27.2902874466618</v>
      </c>
      <c r="N1306">
        <v>0.481667438074179</v>
      </c>
      <c r="O1306">
        <v>44.251123676960901</v>
      </c>
      <c r="P1306">
        <v>49.837062785140098</v>
      </c>
      <c r="Q1306">
        <v>5.8258624476906003E-2</v>
      </c>
    </row>
    <row r="1307" spans="1:17" hidden="1" x14ac:dyDescent="0.3">
      <c r="A1307" t="s">
        <v>2778</v>
      </c>
      <c r="B1307" t="s">
        <v>2779</v>
      </c>
      <c r="C1307" t="str">
        <f>IFERROR(VLOOKUP(Table1[[#This Row],[Ticker]],[1]!Table1[[Symbol]:[Industry]],2,FALSE),"-")</f>
        <v>-</v>
      </c>
      <c r="D1307" t="s">
        <v>2780</v>
      </c>
      <c r="E1307">
        <v>1357.875</v>
      </c>
      <c r="F1307">
        <v>17.04</v>
      </c>
      <c r="G1307">
        <v>81.3987654631498</v>
      </c>
      <c r="H1307">
        <v>19.7850203924393</v>
      </c>
      <c r="I1307">
        <v>75.172908035297297</v>
      </c>
      <c r="J1307">
        <v>-6.7905360992360402</v>
      </c>
      <c r="K1307">
        <v>16.1145285138352</v>
      </c>
      <c r="L1307">
        <v>14.7699032521951</v>
      </c>
      <c r="M1307">
        <v>44.550206754140099</v>
      </c>
      <c r="N1307">
        <v>0.83555313381419305</v>
      </c>
      <c r="O1307">
        <v>12.676056338028101</v>
      </c>
      <c r="P1307">
        <v>123.62204724409401</v>
      </c>
      <c r="Q1307">
        <v>0.23132357962517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Row],[Ticker]],[1]!Table1[[Symbol]:[Industry]],2,FALSE),"-")</f>
        <v>-</v>
      </c>
      <c r="D1308" t="s">
        <v>51</v>
      </c>
      <c r="E1308">
        <v>1348.9020321600001</v>
      </c>
      <c r="F1308">
        <v>673.45</v>
      </c>
      <c r="G1308">
        <v>6.6282857517898401</v>
      </c>
      <c r="H1308">
        <v>3.62283442104673</v>
      </c>
      <c r="I1308">
        <v>5.3129798767574297</v>
      </c>
      <c r="J1308">
        <v>-3.86070584786639E-2</v>
      </c>
      <c r="K1308">
        <v>681.36662847734203</v>
      </c>
      <c r="L1308">
        <v>638.268425540051</v>
      </c>
      <c r="M1308">
        <v>56.4217799760292</v>
      </c>
      <c r="N1308">
        <v>0.31139967908412303</v>
      </c>
      <c r="O1308">
        <v>20.550894646967102</v>
      </c>
      <c r="P1308">
        <v>41.391979844635699</v>
      </c>
      <c r="Q1308">
        <v>7.0125890480826E-2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Row],[Ticker]],[1]!Table1[[Symbol]:[Industry]],2,FALSE),"-")</f>
        <v>-</v>
      </c>
      <c r="D1309" t="s">
        <v>249</v>
      </c>
      <c r="E1309">
        <v>1342.8271783949999</v>
      </c>
      <c r="F1309">
        <v>163.65</v>
      </c>
      <c r="G1309">
        <v>-46.913839925379399</v>
      </c>
      <c r="H1309">
        <v>-6.4940734771694997</v>
      </c>
      <c r="I1309">
        <v>-13.2108236553767</v>
      </c>
      <c r="J1309">
        <v>-4.0635923878118199</v>
      </c>
      <c r="K1309">
        <v>175.231842091218</v>
      </c>
      <c r="M1309">
        <v>41.131626768288498</v>
      </c>
      <c r="N1309">
        <v>0.314768798555917</v>
      </c>
      <c r="O1309">
        <v>34.372135655362001</v>
      </c>
      <c r="P1309">
        <v>27.156177156177101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Row],[Ticker]],[1]!Table1[[Symbol]:[Industry]],2,FALSE),"-")</f>
        <v>-</v>
      </c>
      <c r="D1310" t="s">
        <v>217</v>
      </c>
      <c r="E1310">
        <v>1342.1664900000001</v>
      </c>
      <c r="F1310">
        <v>476</v>
      </c>
      <c r="G1310">
        <v>72.475210597032202</v>
      </c>
      <c r="H1310">
        <v>-5.31220250116536</v>
      </c>
      <c r="I1310">
        <v>14.5485181966915</v>
      </c>
      <c r="J1310">
        <v>-0.39087562433346101</v>
      </c>
      <c r="K1310">
        <v>483.35262421504501</v>
      </c>
      <c r="L1310">
        <v>418.363959680503</v>
      </c>
      <c r="M1310">
        <v>42.842779469828798</v>
      </c>
      <c r="N1310">
        <v>0.33928971631794902</v>
      </c>
      <c r="O1310">
        <v>30.598739495798299</v>
      </c>
      <c r="P1310">
        <v>106.86657974793501</v>
      </c>
      <c r="Q1310">
        <v>0.128614852104498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Row],[Ticker]],[1]!Table1[[Symbol]:[Industry]],2,FALSE),"-")</f>
        <v>-</v>
      </c>
      <c r="D1311" t="s">
        <v>285</v>
      </c>
      <c r="E1311">
        <v>1341.5348668049901</v>
      </c>
      <c r="F1311">
        <v>342.35</v>
      </c>
      <c r="G1311">
        <v>56.800877718710296</v>
      </c>
      <c r="H1311">
        <v>-9.4157396197828191</v>
      </c>
      <c r="I1311">
        <v>19.761176625685501</v>
      </c>
      <c r="J1311">
        <v>-12.5868490804049</v>
      </c>
      <c r="K1311">
        <v>373.52909753545799</v>
      </c>
      <c r="M1311">
        <v>31.520684697643901</v>
      </c>
      <c r="N1311">
        <v>0.39274919315378798</v>
      </c>
      <c r="O1311">
        <v>35.5338104279246</v>
      </c>
      <c r="P1311">
        <v>99.795739714035605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Row],[Ticker]],[1]!Table1[[Symbol]:[Industry]],2,FALSE),"-")</f>
        <v>-</v>
      </c>
      <c r="D1312" t="s">
        <v>962</v>
      </c>
      <c r="E1312">
        <v>1339.8</v>
      </c>
      <c r="F1312">
        <v>213.05</v>
      </c>
      <c r="G1312">
        <v>-19.975854544274402</v>
      </c>
      <c r="H1312">
        <v>-6.40865440168223</v>
      </c>
      <c r="I1312">
        <v>35.657050993465198</v>
      </c>
      <c r="J1312">
        <v>-1.3711795231266</v>
      </c>
      <c r="K1312">
        <v>234.80768405852999</v>
      </c>
      <c r="L1312">
        <v>209.89472734004801</v>
      </c>
      <c r="M1312">
        <v>41.612112234645998</v>
      </c>
      <c r="N1312">
        <v>0.30930037849547898</v>
      </c>
      <c r="O1312">
        <v>35.648908706876298</v>
      </c>
      <c r="P1312">
        <v>88.539823008849496</v>
      </c>
      <c r="Q1312">
        <v>-8.0702548382778003E-2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Row],[Ticker]],[1]!Table1[[Symbol]:[Industry]],2,FALSE),"-")</f>
        <v>-</v>
      </c>
      <c r="D1313" t="s">
        <v>2780</v>
      </c>
      <c r="E1313">
        <v>1336.48564425</v>
      </c>
      <c r="F1313">
        <v>1274.25</v>
      </c>
      <c r="G1313">
        <v>378.50895173805299</v>
      </c>
      <c r="H1313">
        <v>-10.444903970351</v>
      </c>
      <c r="I1313">
        <v>74.582904937561395</v>
      </c>
      <c r="J1313">
        <v>-2.22301403525289</v>
      </c>
      <c r="K1313">
        <v>1410.51021915502</v>
      </c>
      <c r="L1313">
        <v>1037.24085238557</v>
      </c>
      <c r="M1313">
        <v>38.176219384973699</v>
      </c>
      <c r="N1313">
        <v>0.85944269226770098</v>
      </c>
      <c r="O1313">
        <v>42.001177163036999</v>
      </c>
      <c r="P1313">
        <v>432.26817042606501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Row],[Ticker]],[1]!Table1[[Symbol]:[Industry]],2,FALSE),"-")</f>
        <v>-</v>
      </c>
      <c r="D1314" t="s">
        <v>2795</v>
      </c>
      <c r="E1314">
        <v>1332.8263277000001</v>
      </c>
      <c r="F1314">
        <v>590.45000000000005</v>
      </c>
      <c r="G1314">
        <v>158.24234866582501</v>
      </c>
      <c r="H1314">
        <v>-10.2471613145209</v>
      </c>
      <c r="I1314">
        <v>72.374909070315397</v>
      </c>
      <c r="J1314">
        <v>-1.7371676880737801</v>
      </c>
      <c r="K1314">
        <v>606.46059665331597</v>
      </c>
      <c r="L1314">
        <v>452.01426366927501</v>
      </c>
      <c r="M1314">
        <v>48.3152760059101</v>
      </c>
      <c r="N1314">
        <v>0.49517854279758999</v>
      </c>
      <c r="O1314">
        <v>27.682276229993999</v>
      </c>
      <c r="P1314">
        <v>217.53159451465399</v>
      </c>
    </row>
    <row r="1315" spans="1:17" hidden="1" x14ac:dyDescent="0.3">
      <c r="A1315" t="s">
        <v>2796</v>
      </c>
      <c r="B1315" t="s">
        <v>2797</v>
      </c>
      <c r="C1315" t="str">
        <f>IFERROR(VLOOKUP(Table1[[#This Row],[Ticker]],[1]!Table1[[Symbol]:[Industry]],2,FALSE),"-")</f>
        <v>-</v>
      </c>
      <c r="D1315" t="s">
        <v>21</v>
      </c>
      <c r="E1315">
        <v>1326.5375916539999</v>
      </c>
      <c r="F1315">
        <v>136.18</v>
      </c>
      <c r="G1315">
        <v>42.5195556195916</v>
      </c>
      <c r="H1315">
        <v>3.3486505041824102</v>
      </c>
      <c r="I1315">
        <v>25.522383584665299</v>
      </c>
      <c r="J1315">
        <v>-8.0235061264839995</v>
      </c>
      <c r="K1315">
        <v>142.89920066817299</v>
      </c>
      <c r="L1315">
        <v>124.21282935760399</v>
      </c>
      <c r="M1315">
        <v>41.9242501043787</v>
      </c>
      <c r="N1315">
        <v>0.97641358492670005</v>
      </c>
      <c r="O1315">
        <v>35.3355852548098</v>
      </c>
      <c r="P1315">
        <v>72.161820480404501</v>
      </c>
      <c r="Q1315">
        <v>9.9397943125781998E-2</v>
      </c>
    </row>
    <row r="1316" spans="1:17" hidden="1" x14ac:dyDescent="0.3">
      <c r="A1316" t="s">
        <v>2798</v>
      </c>
      <c r="B1316" t="s">
        <v>2799</v>
      </c>
      <c r="C1316" t="str">
        <f>IFERROR(VLOOKUP(Table1[[#This Row],[Ticker]],[1]!Table1[[Symbol]:[Industry]],2,FALSE),"-")</f>
        <v>-</v>
      </c>
      <c r="D1316" t="s">
        <v>117</v>
      </c>
      <c r="E1316">
        <v>1325.9843358600001</v>
      </c>
      <c r="F1316">
        <v>58.91</v>
      </c>
      <c r="G1316">
        <v>22.327198829559201</v>
      </c>
      <c r="H1316">
        <v>-9.1296946576981899</v>
      </c>
      <c r="I1316">
        <v>-15.6885208684949</v>
      </c>
      <c r="J1316">
        <v>-5.7189253415366803</v>
      </c>
      <c r="K1316">
        <v>64.994807256870203</v>
      </c>
      <c r="L1316">
        <v>62.258937242613698</v>
      </c>
      <c r="M1316">
        <v>40.607443285711497</v>
      </c>
      <c r="N1316">
        <v>0.321826455512561</v>
      </c>
      <c r="O1316">
        <v>45.985401459854003</v>
      </c>
      <c r="P1316">
        <v>59.647696476964697</v>
      </c>
      <c r="Q1316">
        <v>5.1887567390754001E-2</v>
      </c>
    </row>
    <row r="1317" spans="1:17" hidden="1" x14ac:dyDescent="0.3">
      <c r="A1317" t="s">
        <v>2800</v>
      </c>
      <c r="B1317" t="s">
        <v>2801</v>
      </c>
      <c r="C1317" t="str">
        <f>IFERROR(VLOOKUP(Table1[[#This Row],[Ticker]],[1]!Table1[[Symbol]:[Industry]],2,FALSE),"-")</f>
        <v>-</v>
      </c>
      <c r="D1317" t="s">
        <v>422</v>
      </c>
      <c r="E1317">
        <v>1321.874088</v>
      </c>
      <c r="F1317">
        <v>213.8</v>
      </c>
      <c r="G1317">
        <v>-42.572752350089402</v>
      </c>
      <c r="H1317">
        <v>-6.3861839244603598</v>
      </c>
      <c r="I1317">
        <v>-16.391590806454801</v>
      </c>
      <c r="J1317">
        <v>-3.0899007102090001</v>
      </c>
      <c r="K1317">
        <v>237.06290038105101</v>
      </c>
      <c r="L1317">
        <v>246.081952756378</v>
      </c>
      <c r="M1317">
        <v>29.168120345255598</v>
      </c>
      <c r="N1317">
        <v>0.51295010575647404</v>
      </c>
      <c r="O1317">
        <v>45.907390084190801</v>
      </c>
      <c r="P1317">
        <v>4.2672518897829796</v>
      </c>
      <c r="Q1317">
        <v>9.5069689287530998E-2</v>
      </c>
    </row>
    <row r="1318" spans="1:17" hidden="1" x14ac:dyDescent="0.3">
      <c r="A1318" t="s">
        <v>2802</v>
      </c>
      <c r="B1318" t="s">
        <v>2803</v>
      </c>
      <c r="C1318" t="str">
        <f>IFERROR(VLOOKUP(Table1[[#This Row],[Ticker]],[1]!Table1[[Symbol]:[Industry]],2,FALSE),"-")</f>
        <v>-</v>
      </c>
      <c r="D1318" t="s">
        <v>397</v>
      </c>
      <c r="E1318">
        <v>1319.9967872100001</v>
      </c>
      <c r="F1318">
        <v>32.85</v>
      </c>
      <c r="G1318">
        <v>19.186998152583602</v>
      </c>
      <c r="H1318">
        <v>-3.0374775088758499</v>
      </c>
      <c r="I1318">
        <v>-24.782936439129202</v>
      </c>
      <c r="J1318">
        <v>-5.7607600891142301</v>
      </c>
      <c r="K1318">
        <v>35.306652306877901</v>
      </c>
      <c r="L1318">
        <v>35.225908686028099</v>
      </c>
      <c r="M1318">
        <v>45.96878921938</v>
      </c>
      <c r="N1318">
        <v>0.66847841007722897</v>
      </c>
      <c r="O1318">
        <v>41.552511415525103</v>
      </c>
      <c r="P1318">
        <v>48.979591836734699</v>
      </c>
      <c r="Q1318">
        <v>-3.0197269430348998E-2</v>
      </c>
    </row>
    <row r="1319" spans="1:17" hidden="1" x14ac:dyDescent="0.3">
      <c r="A1319" t="s">
        <v>2804</v>
      </c>
      <c r="B1319" t="s">
        <v>2805</v>
      </c>
      <c r="C1319" t="str">
        <f>IFERROR(VLOOKUP(Table1[[#This Row],[Ticker]],[1]!Table1[[Symbol]:[Industry]],2,FALSE),"-")</f>
        <v>-</v>
      </c>
      <c r="D1319" t="s">
        <v>539</v>
      </c>
      <c r="E1319">
        <v>1317.55673634</v>
      </c>
      <c r="F1319">
        <v>387.4</v>
      </c>
      <c r="G1319">
        <v>79.1564093789043</v>
      </c>
      <c r="H1319">
        <v>6.0850873578393703</v>
      </c>
      <c r="I1319">
        <v>33.696095363413598</v>
      </c>
      <c r="J1319">
        <v>-7.90112454109713</v>
      </c>
      <c r="K1319">
        <v>384.74510607169202</v>
      </c>
      <c r="L1319">
        <v>313.36844627163299</v>
      </c>
      <c r="M1319">
        <v>42.0631609297035</v>
      </c>
      <c r="N1319">
        <v>0.54773157181588406</v>
      </c>
      <c r="O1319">
        <v>17.410944759938001</v>
      </c>
      <c r="P1319">
        <v>113.091309130913</v>
      </c>
      <c r="Q1319">
        <v>7.9397428054530997E-2</v>
      </c>
    </row>
    <row r="1320" spans="1:17" hidden="1" x14ac:dyDescent="0.3">
      <c r="A1320" t="s">
        <v>2806</v>
      </c>
      <c r="B1320" t="s">
        <v>2807</v>
      </c>
      <c r="C1320" t="str">
        <f>IFERROR(VLOOKUP(Table1[[#This Row],[Ticker]],[1]!Table1[[Symbol]:[Industry]],2,FALSE),"-")</f>
        <v>-</v>
      </c>
      <c r="D1320" t="s">
        <v>40</v>
      </c>
      <c r="E1320">
        <v>1313.454</v>
      </c>
      <c r="F1320">
        <v>39.119999999999997</v>
      </c>
      <c r="G1320">
        <v>-51.354515534731703</v>
      </c>
      <c r="H1320">
        <v>-3.7961663903927101</v>
      </c>
      <c r="I1320">
        <v>-29.891060254477299</v>
      </c>
      <c r="J1320">
        <v>-4.5770871444040004</v>
      </c>
      <c r="K1320">
        <v>42.869542590042897</v>
      </c>
      <c r="L1320">
        <v>44.710437053900598</v>
      </c>
      <c r="M1320">
        <v>31.050333377834299</v>
      </c>
      <c r="N1320">
        <v>0.32017977275963599</v>
      </c>
      <c r="O1320">
        <v>102.93967280163599</v>
      </c>
      <c r="P1320">
        <v>8.0662983425414208</v>
      </c>
      <c r="Q1320">
        <v>0.13993800055112701</v>
      </c>
    </row>
    <row r="1321" spans="1:17" hidden="1" x14ac:dyDescent="0.3">
      <c r="A1321" t="s">
        <v>2808</v>
      </c>
      <c r="B1321" t="s">
        <v>2809</v>
      </c>
      <c r="C1321" t="str">
        <f>IFERROR(VLOOKUP(Table1[[#This Row],[Ticker]],[1]!Table1[[Symbol]:[Industry]],2,FALSE),"-")</f>
        <v>-</v>
      </c>
      <c r="D1321" t="s">
        <v>240</v>
      </c>
      <c r="E1321">
        <v>1308.0426739</v>
      </c>
      <c r="F1321">
        <v>342.25</v>
      </c>
      <c r="G1321">
        <v>-56.725483141429102</v>
      </c>
      <c r="H1321">
        <v>-4.6699538581421596</v>
      </c>
      <c r="I1321">
        <v>-37.427640471618901</v>
      </c>
      <c r="J1321">
        <v>-4.5610603523685596</v>
      </c>
      <c r="K1321">
        <v>371.31990394094601</v>
      </c>
      <c r="L1321">
        <v>432.140698406583</v>
      </c>
      <c r="M1321">
        <v>32.0597086140694</v>
      </c>
      <c r="N1321">
        <v>0.43080527718789002</v>
      </c>
      <c r="O1321">
        <v>85.653761869977998</v>
      </c>
      <c r="P1321">
        <v>5.6164172195648696</v>
      </c>
    </row>
    <row r="1322" spans="1:17" hidden="1" x14ac:dyDescent="0.3">
      <c r="A1322" t="s">
        <v>2810</v>
      </c>
      <c r="B1322" t="s">
        <v>2811</v>
      </c>
      <c r="C1322" t="str">
        <f>IFERROR(VLOOKUP(Table1[[#This Row],[Ticker]],[1]!Table1[[Symbol]:[Industry]],2,FALSE),"-")</f>
        <v>-</v>
      </c>
      <c r="D1322" t="s">
        <v>117</v>
      </c>
      <c r="E1322">
        <v>1306.61789757</v>
      </c>
      <c r="F1322">
        <v>10.91</v>
      </c>
      <c r="G1322">
        <v>-6.5540099448365101</v>
      </c>
      <c r="H1322">
        <v>-8.5369357970665494</v>
      </c>
      <c r="I1322">
        <v>-32.0250238518556</v>
      </c>
      <c r="J1322">
        <v>-7.7479705573158597</v>
      </c>
      <c r="K1322">
        <v>12.4796783420158</v>
      </c>
      <c r="L1322">
        <v>13.0971560527931</v>
      </c>
      <c r="M1322">
        <v>32.9000545595608</v>
      </c>
      <c r="N1322">
        <v>0.61080202655219196</v>
      </c>
      <c r="O1322">
        <v>68.652612282309704</v>
      </c>
      <c r="P1322">
        <v>33.048780487804798</v>
      </c>
      <c r="Q1322">
        <v>3.0216569209556E-2</v>
      </c>
    </row>
    <row r="1323" spans="1:17" hidden="1" x14ac:dyDescent="0.3">
      <c r="A1323" t="s">
        <v>2812</v>
      </c>
      <c r="B1323" t="s">
        <v>2813</v>
      </c>
      <c r="C1323" t="str">
        <f>IFERROR(VLOOKUP(Table1[[#This Row],[Ticker]],[1]!Table1[[Symbol]:[Industry]],2,FALSE),"-")</f>
        <v>-</v>
      </c>
      <c r="D1323" t="s">
        <v>51</v>
      </c>
      <c r="E1323">
        <v>1305.7450727999999</v>
      </c>
      <c r="F1323">
        <v>124</v>
      </c>
      <c r="G1323">
        <v>18.990068333881901</v>
      </c>
      <c r="H1323">
        <v>-4.6404638479630096</v>
      </c>
      <c r="I1323">
        <v>-8.49448813931836</v>
      </c>
      <c r="J1323">
        <v>-9.8029744793346403</v>
      </c>
      <c r="K1323">
        <v>125.627583352548</v>
      </c>
      <c r="L1323">
        <v>117.41953840435301</v>
      </c>
      <c r="M1323">
        <v>48.8956542133254</v>
      </c>
      <c r="N1323">
        <v>1.1170604860694699</v>
      </c>
      <c r="O1323">
        <v>20.645161290322498</v>
      </c>
      <c r="P1323">
        <v>50.394178289872599</v>
      </c>
      <c r="Q1323">
        <v>1.4611455359912999E-2</v>
      </c>
    </row>
    <row r="1324" spans="1:17" hidden="1" x14ac:dyDescent="0.3">
      <c r="A1324" t="s">
        <v>2814</v>
      </c>
      <c r="B1324" t="s">
        <v>2815</v>
      </c>
      <c r="C1324" t="str">
        <f>IFERROR(VLOOKUP(Table1[[#This Row],[Ticker]],[1]!Table1[[Symbol]:[Industry]],2,FALSE),"-")</f>
        <v>-</v>
      </c>
      <c r="D1324" t="s">
        <v>285</v>
      </c>
      <c r="E1324">
        <v>1304.25705797</v>
      </c>
      <c r="F1324">
        <v>96.23</v>
      </c>
      <c r="G1324">
        <v>-39.4340248286343</v>
      </c>
      <c r="H1324">
        <v>-8.0667542931771692</v>
      </c>
      <c r="I1324">
        <v>-19.074627496297001</v>
      </c>
      <c r="J1324">
        <v>-6.6308020834141796</v>
      </c>
      <c r="K1324">
        <v>106.71240789409801</v>
      </c>
      <c r="L1324">
        <v>110.120915308422</v>
      </c>
      <c r="M1324">
        <v>34.820479883221097</v>
      </c>
      <c r="N1324">
        <v>0.53869148699844804</v>
      </c>
      <c r="O1324">
        <v>34.043437597422802</v>
      </c>
      <c r="P1324">
        <v>4.5978260869565304</v>
      </c>
      <c r="Q1324">
        <v>-5.9113179801499001E-2</v>
      </c>
    </row>
    <row r="1325" spans="1:17" hidden="1" x14ac:dyDescent="0.3">
      <c r="A1325" t="s">
        <v>2816</v>
      </c>
      <c r="B1325" t="s">
        <v>2817</v>
      </c>
      <c r="C1325" t="str">
        <f>IFERROR(VLOOKUP(Table1[[#This Row],[Ticker]],[1]!Table1[[Symbol]:[Industry]],2,FALSE),"-")</f>
        <v>-</v>
      </c>
      <c r="D1325" t="s">
        <v>75</v>
      </c>
      <c r="E1325">
        <v>1302.931006475</v>
      </c>
      <c r="F1325">
        <v>117.46</v>
      </c>
      <c r="G1325">
        <v>16.166100548904801</v>
      </c>
      <c r="H1325">
        <v>1.7419258905188899</v>
      </c>
      <c r="I1325">
        <v>-9.7600113870268501</v>
      </c>
      <c r="J1325">
        <v>7.3132144945263198</v>
      </c>
      <c r="K1325">
        <v>120.607393193937</v>
      </c>
      <c r="L1325">
        <v>115.52352061548299</v>
      </c>
      <c r="M1325">
        <v>49.892881674005501</v>
      </c>
      <c r="N1325">
        <v>3.0307215849458902</v>
      </c>
      <c r="O1325">
        <v>26.7325046824451</v>
      </c>
      <c r="P1325">
        <v>52.843201040988902</v>
      </c>
    </row>
    <row r="1326" spans="1:17" hidden="1" x14ac:dyDescent="0.3">
      <c r="A1326" t="s">
        <v>2818</v>
      </c>
      <c r="B1326" t="s">
        <v>2819</v>
      </c>
      <c r="C1326" t="str">
        <f>IFERROR(VLOOKUP(Table1[[#This Row],[Ticker]],[1]!Table1[[Symbol]:[Industry]],2,FALSE),"-")</f>
        <v>-</v>
      </c>
      <c r="D1326" t="s">
        <v>290</v>
      </c>
      <c r="E1326">
        <v>1297.2018125</v>
      </c>
      <c r="F1326">
        <v>349.25</v>
      </c>
      <c r="G1326">
        <v>237.35805380593999</v>
      </c>
      <c r="H1326">
        <v>-9.9618402950070101E-2</v>
      </c>
      <c r="I1326">
        <v>69.576339356617396</v>
      </c>
      <c r="J1326">
        <v>1.27931463680151</v>
      </c>
      <c r="K1326">
        <v>319.41966451334099</v>
      </c>
      <c r="L1326">
        <v>251.84062845154901</v>
      </c>
      <c r="M1326">
        <v>67.655107740679796</v>
      </c>
      <c r="N1326">
        <v>0.423408784937163</v>
      </c>
      <c r="O1326">
        <v>18.4538296349319</v>
      </c>
      <c r="P1326">
        <v>346.63032598388003</v>
      </c>
    </row>
    <row r="1327" spans="1:17" hidden="1" x14ac:dyDescent="0.3">
      <c r="A1327" t="s">
        <v>2820</v>
      </c>
      <c r="B1327" t="s">
        <v>2821</v>
      </c>
      <c r="C1327" t="str">
        <f>IFERROR(VLOOKUP(Table1[[#This Row],[Ticker]],[1]!Table1[[Symbol]:[Industry]],2,FALSE),"-")</f>
        <v>-</v>
      </c>
      <c r="D1327" t="s">
        <v>769</v>
      </c>
      <c r="E1327">
        <v>1294.6437000000001</v>
      </c>
      <c r="F1327">
        <v>15.19</v>
      </c>
      <c r="G1327">
        <v>-32.070202554654102</v>
      </c>
      <c r="H1327">
        <v>-47.368452458542698</v>
      </c>
      <c r="I1327">
        <v>-72.406081167855604</v>
      </c>
      <c r="J1327">
        <v>-17.3431477801048</v>
      </c>
      <c r="K1327">
        <v>26.511356446955801</v>
      </c>
      <c r="L1327">
        <v>30.346992824759301</v>
      </c>
      <c r="M1327">
        <v>15.3684353545567</v>
      </c>
      <c r="N1327">
        <v>1.2197830032142101</v>
      </c>
      <c r="O1327">
        <v>197.89335088874199</v>
      </c>
      <c r="P1327">
        <v>6.0013956734124196</v>
      </c>
      <c r="Q1327">
        <v>0.102028022240872</v>
      </c>
    </row>
    <row r="1328" spans="1:17" hidden="1" x14ac:dyDescent="0.3">
      <c r="A1328" t="s">
        <v>2822</v>
      </c>
      <c r="B1328" t="s">
        <v>2823</v>
      </c>
      <c r="C1328" t="str">
        <f>IFERROR(VLOOKUP(Table1[[#This Row],[Ticker]],[1]!Table1[[Symbol]:[Industry]],2,FALSE),"-")</f>
        <v>-</v>
      </c>
      <c r="D1328" t="s">
        <v>24</v>
      </c>
      <c r="E1328">
        <v>1292.9455366</v>
      </c>
      <c r="F1328">
        <v>287.05</v>
      </c>
      <c r="G1328">
        <v>-62.464945538492202</v>
      </c>
      <c r="H1328">
        <v>1.57332061318987</v>
      </c>
      <c r="I1328">
        <v>-25.281848820006399</v>
      </c>
      <c r="J1328">
        <v>-2.2243896179968501</v>
      </c>
      <c r="K1328">
        <v>299.68757646189403</v>
      </c>
      <c r="M1328">
        <v>42.9288107641311</v>
      </c>
      <c r="N1328">
        <v>0.64054360836541102</v>
      </c>
      <c r="O1328">
        <v>63.386169656854101</v>
      </c>
      <c r="P1328">
        <v>2.8853046594982099</v>
      </c>
    </row>
    <row r="1329" spans="1:17" hidden="1" x14ac:dyDescent="0.3">
      <c r="A1329" t="s">
        <v>2824</v>
      </c>
      <c r="B1329" t="s">
        <v>2825</v>
      </c>
      <c r="C1329" t="str">
        <f>IFERROR(VLOOKUP(Table1[[#This Row],[Ticker]],[1]!Table1[[Symbol]:[Industry]],2,FALSE),"-")</f>
        <v>-</v>
      </c>
      <c r="D1329" t="s">
        <v>475</v>
      </c>
      <c r="E1329">
        <v>1289.304194157</v>
      </c>
      <c r="F1329">
        <v>207.27</v>
      </c>
      <c r="G1329">
        <v>-26.450498529713101</v>
      </c>
      <c r="H1329">
        <v>-5.4762450994685299</v>
      </c>
      <c r="I1329">
        <v>-13.7535353589907</v>
      </c>
      <c r="J1329">
        <v>0.94261523392986402</v>
      </c>
      <c r="K1329">
        <v>216.72573032088701</v>
      </c>
      <c r="L1329">
        <v>208.89287698632799</v>
      </c>
      <c r="M1329">
        <v>44.0230956966953</v>
      </c>
      <c r="N1329">
        <v>0.87873287770629704</v>
      </c>
      <c r="O1329">
        <v>27.138514980460201</v>
      </c>
      <c r="P1329">
        <v>29.624765478423999</v>
      </c>
      <c r="Q1329">
        <v>-1.1425806423009E-2</v>
      </c>
    </row>
    <row r="1330" spans="1:17" hidden="1" x14ac:dyDescent="0.3">
      <c r="A1330" t="s">
        <v>2826</v>
      </c>
      <c r="B1330" t="s">
        <v>2827</v>
      </c>
      <c r="C1330" t="str">
        <f>IFERROR(VLOOKUP(Table1[[#This Row],[Ticker]],[1]!Table1[[Symbol]:[Industry]],2,FALSE),"-")</f>
        <v>-</v>
      </c>
      <c r="D1330" t="s">
        <v>249</v>
      </c>
      <c r="E1330">
        <v>1289.186925</v>
      </c>
      <c r="F1330">
        <v>79.05</v>
      </c>
      <c r="G1330">
        <v>-32.739684485763902</v>
      </c>
      <c r="H1330">
        <v>-6.5126356507098707E-2</v>
      </c>
      <c r="I1330">
        <v>-20.453164373762299</v>
      </c>
      <c r="J1330">
        <v>-1.3535469984185999</v>
      </c>
      <c r="K1330">
        <v>82.676697114817202</v>
      </c>
      <c r="L1330">
        <v>84.3268672993254</v>
      </c>
      <c r="M1330">
        <v>45.895816809145899</v>
      </c>
      <c r="N1330">
        <v>0.57492788562566599</v>
      </c>
      <c r="O1330">
        <v>32.764073371283999</v>
      </c>
      <c r="P1330">
        <v>14.5652173913043</v>
      </c>
      <c r="Q1330">
        <v>3.6527661757019998E-3</v>
      </c>
    </row>
    <row r="1331" spans="1:17" hidden="1" x14ac:dyDescent="0.3">
      <c r="A1331" t="s">
        <v>2828</v>
      </c>
      <c r="B1331" t="s">
        <v>2829</v>
      </c>
      <c r="C1331" t="str">
        <f>IFERROR(VLOOKUP(Table1[[#This Row],[Ticker]],[1]!Table1[[Symbol]:[Industry]],2,FALSE),"-")</f>
        <v>-</v>
      </c>
      <c r="D1331" t="s">
        <v>144</v>
      </c>
      <c r="E1331">
        <v>1287.7248953359999</v>
      </c>
      <c r="F1331">
        <v>139.07</v>
      </c>
      <c r="G1331">
        <v>12.1633333453216</v>
      </c>
      <c r="H1331">
        <v>-11.531005907665801</v>
      </c>
      <c r="I1331">
        <v>-31.451411222704898</v>
      </c>
      <c r="J1331">
        <v>-6.3246088878919204</v>
      </c>
      <c r="K1331">
        <v>160.53192962938601</v>
      </c>
      <c r="L1331">
        <v>164.61821113107601</v>
      </c>
      <c r="M1331">
        <v>31.8622091370992</v>
      </c>
      <c r="N1331">
        <v>0.55256238116097101</v>
      </c>
      <c r="O1331">
        <v>92.385129790752799</v>
      </c>
      <c r="P1331">
        <v>44.5634095634095</v>
      </c>
      <c r="Q1331">
        <v>7.1482191181917995E-2</v>
      </c>
    </row>
    <row r="1332" spans="1:17" hidden="1" x14ac:dyDescent="0.3">
      <c r="A1332" t="s">
        <v>2830</v>
      </c>
      <c r="B1332" t="s">
        <v>2831</v>
      </c>
      <c r="C1332" t="str">
        <f>IFERROR(VLOOKUP(Table1[[#This Row],[Ticker]],[1]!Table1[[Symbol]:[Industry]],2,FALSE),"-")</f>
        <v>-</v>
      </c>
      <c r="D1332" t="s">
        <v>75</v>
      </c>
      <c r="E1332">
        <v>1287.4507990520001</v>
      </c>
      <c r="F1332">
        <v>87.34</v>
      </c>
      <c r="G1332">
        <v>-26.895311750734901</v>
      </c>
      <c r="H1332">
        <v>-0.78247458232125999</v>
      </c>
      <c r="I1332">
        <v>-31.573038521394299</v>
      </c>
      <c r="J1332">
        <v>-3.70532295470275</v>
      </c>
      <c r="K1332">
        <v>95.323615261173302</v>
      </c>
      <c r="L1332">
        <v>99.763769547502704</v>
      </c>
      <c r="M1332">
        <v>25.2278892293537</v>
      </c>
      <c r="N1332">
        <v>0.87713925129134096</v>
      </c>
      <c r="O1332">
        <v>41.859400045797997</v>
      </c>
      <c r="P1332">
        <v>2.7529411764706002</v>
      </c>
      <c r="Q1332">
        <v>-1.7226431765504001E-2</v>
      </c>
    </row>
    <row r="1333" spans="1:17" hidden="1" x14ac:dyDescent="0.3">
      <c r="A1333" t="s">
        <v>2832</v>
      </c>
      <c r="B1333" t="s">
        <v>2833</v>
      </c>
      <c r="C1333" t="str">
        <f>IFERROR(VLOOKUP(Table1[[#This Row],[Ticker]],[1]!Table1[[Symbol]:[Industry]],2,FALSE),"-")</f>
        <v>-</v>
      </c>
      <c r="D1333" t="s">
        <v>397</v>
      </c>
      <c r="E1333">
        <v>1286.15709264</v>
      </c>
      <c r="F1333">
        <v>4029.9</v>
      </c>
      <c r="G1333">
        <v>14.177680589514001</v>
      </c>
      <c r="H1333">
        <v>2.5720830104750099</v>
      </c>
      <c r="I1333">
        <v>23.671160615831798</v>
      </c>
      <c r="J1333">
        <v>-23.2933618132334</v>
      </c>
      <c r="K1333">
        <v>4138.4514772325701</v>
      </c>
      <c r="L1333">
        <v>3675.9374766368401</v>
      </c>
      <c r="M1333">
        <v>41.435575631477001</v>
      </c>
      <c r="N1333">
        <v>2.6774817316386299</v>
      </c>
      <c r="O1333">
        <v>35.9587086528201</v>
      </c>
      <c r="P1333">
        <v>66.181443298969</v>
      </c>
      <c r="Q1333">
        <v>1.2527374521461E-2</v>
      </c>
    </row>
    <row r="1334" spans="1:17" hidden="1" x14ac:dyDescent="0.3">
      <c r="A1334" t="s">
        <v>2834</v>
      </c>
      <c r="B1334" t="s">
        <v>2835</v>
      </c>
      <c r="C1334" t="str">
        <f>IFERROR(VLOOKUP(Table1[[#This Row],[Ticker]],[1]!Table1[[Symbol]:[Industry]],2,FALSE),"-")</f>
        <v>-</v>
      </c>
      <c r="D1334" t="s">
        <v>449</v>
      </c>
      <c r="E1334">
        <v>1283.9219973090001</v>
      </c>
      <c r="F1334">
        <v>125.93</v>
      </c>
      <c r="G1334">
        <v>-49.4707618726733</v>
      </c>
      <c r="H1334">
        <v>-15.3763606225702</v>
      </c>
      <c r="I1334">
        <v>-29.070209003370199</v>
      </c>
      <c r="J1334">
        <v>-13.416155618508901</v>
      </c>
      <c r="M1334">
        <v>20.478959106303002</v>
      </c>
      <c r="O1334">
        <v>40.554276185182196</v>
      </c>
      <c r="P1334">
        <v>1.9676113360323999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Row],[Ticker]],[1]!Table1[[Symbol]:[Industry]],2,FALSE),"-")</f>
        <v>-</v>
      </c>
      <c r="D1335" t="s">
        <v>176</v>
      </c>
      <c r="E1335">
        <v>1283.6501621760001</v>
      </c>
      <c r="F1335">
        <v>237.34</v>
      </c>
      <c r="G1335">
        <v>62.8726269086578</v>
      </c>
      <c r="H1335">
        <v>57.997940057070501</v>
      </c>
      <c r="I1335">
        <v>48.400628281113597</v>
      </c>
      <c r="J1335">
        <v>-3.2744433267123401</v>
      </c>
      <c r="K1335">
        <v>180.34723747238999</v>
      </c>
      <c r="L1335">
        <v>149.341219050566</v>
      </c>
      <c r="M1335">
        <v>64.838083321202703</v>
      </c>
      <c r="N1335">
        <v>0.96628329118572798</v>
      </c>
      <c r="O1335">
        <v>7.1332265947585602</v>
      </c>
      <c r="P1335">
        <v>113.052064631956</v>
      </c>
      <c r="Q1335">
        <v>0.16589100197381301</v>
      </c>
    </row>
    <row r="1336" spans="1:17" hidden="1" x14ac:dyDescent="0.3">
      <c r="A1336" t="s">
        <v>2838</v>
      </c>
      <c r="B1336" t="s">
        <v>2839</v>
      </c>
      <c r="C1336" t="str">
        <f>IFERROR(VLOOKUP(Table1[[#This Row],[Ticker]],[1]!Table1[[Symbol]:[Industry]],2,FALSE),"-")</f>
        <v>-</v>
      </c>
      <c r="D1336" t="s">
        <v>165</v>
      </c>
      <c r="E1336">
        <v>1282.6858619249999</v>
      </c>
      <c r="F1336">
        <v>1046.05</v>
      </c>
      <c r="G1336">
        <v>-41.845569185933201</v>
      </c>
      <c r="H1336">
        <v>-8.3818877201434603</v>
      </c>
      <c r="I1336">
        <v>-19.651816695703701</v>
      </c>
      <c r="J1336">
        <v>-6.3132134930644597</v>
      </c>
      <c r="K1336">
        <v>1191.96647842426</v>
      </c>
      <c r="L1336">
        <v>1181.6723984866701</v>
      </c>
      <c r="M1336">
        <v>27.9110489387275</v>
      </c>
      <c r="N1336">
        <v>0.92176037903564301</v>
      </c>
      <c r="O1336">
        <v>50.566416519286797</v>
      </c>
      <c r="P1336">
        <v>16.247152303161599</v>
      </c>
      <c r="Q1336">
        <v>-4.5437871162232003E-2</v>
      </c>
    </row>
    <row r="1337" spans="1:17" hidden="1" x14ac:dyDescent="0.3">
      <c r="A1337" t="s">
        <v>2840</v>
      </c>
      <c r="B1337" t="s">
        <v>2841</v>
      </c>
      <c r="C1337" t="str">
        <f>IFERROR(VLOOKUP(Table1[[#This Row],[Ticker]],[1]!Table1[[Symbol]:[Industry]],2,FALSE),"-")</f>
        <v>-</v>
      </c>
      <c r="D1337" t="s">
        <v>411</v>
      </c>
      <c r="E1337">
        <v>1282.418936</v>
      </c>
      <c r="F1337">
        <v>619.54999999999995</v>
      </c>
      <c r="G1337">
        <v>241.42714572930601</v>
      </c>
      <c r="H1337">
        <v>43.045605257384601</v>
      </c>
      <c r="I1337">
        <v>199.492398183337</v>
      </c>
      <c r="J1337">
        <v>-5.85862137090077</v>
      </c>
      <c r="K1337">
        <v>455.28654778235699</v>
      </c>
      <c r="L1337">
        <v>274.09144472988402</v>
      </c>
      <c r="M1337">
        <v>60.1049685986181</v>
      </c>
      <c r="N1337">
        <v>0.58022446957903795</v>
      </c>
      <c r="O1337">
        <v>10.862722944072299</v>
      </c>
      <c r="P1337">
        <v>358.92592592592501</v>
      </c>
    </row>
    <row r="1338" spans="1:17" hidden="1" x14ac:dyDescent="0.3">
      <c r="A1338" t="s">
        <v>2842</v>
      </c>
      <c r="B1338" t="s">
        <v>2843</v>
      </c>
      <c r="C1338" t="str">
        <f>IFERROR(VLOOKUP(Table1[[#This Row],[Ticker]],[1]!Table1[[Symbol]:[Industry]],2,FALSE),"-")</f>
        <v>-</v>
      </c>
      <c r="D1338" t="s">
        <v>125</v>
      </c>
      <c r="E1338">
        <v>1280.6674506940001</v>
      </c>
      <c r="F1338">
        <v>22.69</v>
      </c>
      <c r="G1338">
        <v>-34.304073692257603</v>
      </c>
      <c r="H1338">
        <v>-0.794682058820813</v>
      </c>
      <c r="I1338">
        <v>-34.503465677255498</v>
      </c>
      <c r="J1338">
        <v>-8.7753911798781701</v>
      </c>
      <c r="K1338">
        <v>25.3654327835572</v>
      </c>
      <c r="L1338">
        <v>27.292685889601099</v>
      </c>
      <c r="M1338">
        <v>35.840369818714102</v>
      </c>
      <c r="N1338">
        <v>1.0873424572174</v>
      </c>
      <c r="O1338">
        <v>73.644777434993301</v>
      </c>
      <c r="P1338">
        <v>10.6829268292683</v>
      </c>
      <c r="Q1338">
        <v>0.19147686816406401</v>
      </c>
    </row>
    <row r="1339" spans="1:17" hidden="1" x14ac:dyDescent="0.3">
      <c r="A1339" t="s">
        <v>2844</v>
      </c>
      <c r="B1339" t="s">
        <v>2845</v>
      </c>
      <c r="C1339" t="str">
        <f>IFERROR(VLOOKUP(Table1[[#This Row],[Ticker]],[1]!Table1[[Symbol]:[Industry]],2,FALSE),"-")</f>
        <v>-</v>
      </c>
      <c r="D1339" t="s">
        <v>48</v>
      </c>
      <c r="E1339">
        <v>1277.1497426399901</v>
      </c>
      <c r="F1339">
        <v>215.2</v>
      </c>
      <c r="G1339">
        <v>257.55551732424601</v>
      </c>
      <c r="H1339">
        <v>-16.7154116135933</v>
      </c>
      <c r="I1339">
        <v>78.833771145125993</v>
      </c>
      <c r="J1339">
        <v>-5.1604654107670003</v>
      </c>
      <c r="K1339">
        <v>238.16261678058899</v>
      </c>
      <c r="L1339">
        <v>178.11190119607701</v>
      </c>
      <c r="M1339">
        <v>27.099472100345</v>
      </c>
      <c r="N1339">
        <v>0.371841046086128</v>
      </c>
      <c r="O1339">
        <v>40.752788104089198</v>
      </c>
      <c r="P1339">
        <v>309.514747859181</v>
      </c>
      <c r="Q1339">
        <v>0.211284799782919</v>
      </c>
    </row>
    <row r="1340" spans="1:17" hidden="1" x14ac:dyDescent="0.3">
      <c r="A1340" t="s">
        <v>2846</v>
      </c>
      <c r="B1340" t="s">
        <v>2847</v>
      </c>
      <c r="C1340" t="str">
        <f>IFERROR(VLOOKUP(Table1[[#This Row],[Ticker]],[1]!Table1[[Symbol]:[Industry]],2,FALSE),"-")</f>
        <v>-</v>
      </c>
      <c r="D1340" t="s">
        <v>475</v>
      </c>
      <c r="E1340">
        <v>1273.4442156</v>
      </c>
      <c r="F1340">
        <v>978</v>
      </c>
      <c r="G1340">
        <v>-40.795478712346203</v>
      </c>
      <c r="H1340">
        <v>-13.534891652304699</v>
      </c>
      <c r="I1340">
        <v>-37.579109909740097</v>
      </c>
      <c r="J1340">
        <v>-13.527274879394</v>
      </c>
      <c r="K1340">
        <v>1202.84949409813</v>
      </c>
      <c r="L1340">
        <v>1276.16713114856</v>
      </c>
      <c r="M1340">
        <v>17.182095403317199</v>
      </c>
      <c r="N1340">
        <v>0.83522805259835997</v>
      </c>
      <c r="O1340">
        <v>58.793456032719803</v>
      </c>
      <c r="P1340">
        <v>1.875</v>
      </c>
      <c r="Q1340">
        <v>-8.2570376395939005E-2</v>
      </c>
    </row>
    <row r="1341" spans="1:17" hidden="1" x14ac:dyDescent="0.3">
      <c r="A1341" t="s">
        <v>2848</v>
      </c>
      <c r="B1341" t="s">
        <v>2849</v>
      </c>
      <c r="C1341" t="str">
        <f>IFERROR(VLOOKUP(Table1[[#This Row],[Ticker]],[1]!Table1[[Symbol]:[Industry]],2,FALSE),"-")</f>
        <v>-</v>
      </c>
      <c r="D1341" t="s">
        <v>67</v>
      </c>
      <c r="E1341">
        <v>1273.2280000000001</v>
      </c>
      <c r="F1341">
        <v>837.65</v>
      </c>
      <c r="G1341">
        <v>71.821503884734</v>
      </c>
      <c r="H1341">
        <v>-2.8464806100517199</v>
      </c>
      <c r="I1341">
        <v>24.3923541728219</v>
      </c>
      <c r="J1341">
        <v>-5.7672676375029104</v>
      </c>
      <c r="K1341">
        <v>849.85287148355599</v>
      </c>
      <c r="L1341">
        <v>715.37180709906102</v>
      </c>
      <c r="M1341">
        <v>56.1121663517971</v>
      </c>
      <c r="N1341">
        <v>0.194588366658249</v>
      </c>
      <c r="O1341">
        <v>28.723213752760699</v>
      </c>
      <c r="P1341">
        <v>107.570313467971</v>
      </c>
      <c r="Q1341">
        <v>0.159393857745322</v>
      </c>
    </row>
    <row r="1342" spans="1:17" hidden="1" x14ac:dyDescent="0.3">
      <c r="A1342" t="s">
        <v>2850</v>
      </c>
      <c r="B1342" t="s">
        <v>2851</v>
      </c>
      <c r="C1342" t="str">
        <f>IFERROR(VLOOKUP(Table1[[#This Row],[Ticker]],[1]!Table1[[Symbol]:[Industry]],2,FALSE),"-")</f>
        <v>-</v>
      </c>
      <c r="D1342" t="s">
        <v>217</v>
      </c>
      <c r="E1342">
        <v>1272.66396394</v>
      </c>
      <c r="F1342">
        <v>2087.3000000000002</v>
      </c>
      <c r="G1342">
        <v>99.467492151813104</v>
      </c>
      <c r="H1342">
        <v>-4.4570174270326302</v>
      </c>
      <c r="I1342">
        <v>58.837642880558199</v>
      </c>
      <c r="J1342">
        <v>-17.404458588565198</v>
      </c>
      <c r="K1342">
        <v>2083.8918380929899</v>
      </c>
      <c r="L1342">
        <v>1567.6473178853</v>
      </c>
      <c r="M1342">
        <v>41.064261811994001</v>
      </c>
      <c r="N1342">
        <v>0.45728432803403402</v>
      </c>
      <c r="O1342">
        <v>27.844583912231101</v>
      </c>
      <c r="P1342">
        <v>144.27150380339299</v>
      </c>
      <c r="Q1342">
        <v>0.119868501377173</v>
      </c>
    </row>
    <row r="1343" spans="1:17" hidden="1" x14ac:dyDescent="0.3">
      <c r="A1343" t="s">
        <v>2852</v>
      </c>
      <c r="B1343" t="s">
        <v>2853</v>
      </c>
      <c r="C1343" t="str">
        <f>IFERROR(VLOOKUP(Table1[[#This Row],[Ticker]],[1]!Table1[[Symbol]:[Industry]],2,FALSE),"-")</f>
        <v>-</v>
      </c>
      <c r="D1343" t="s">
        <v>240</v>
      </c>
      <c r="E1343">
        <v>1270.8209582249999</v>
      </c>
      <c r="F1343">
        <v>805.35</v>
      </c>
      <c r="G1343">
        <v>-8.4221523810803092</v>
      </c>
      <c r="H1343">
        <v>14.875051315855099</v>
      </c>
      <c r="I1343">
        <v>47.811239381245798</v>
      </c>
      <c r="J1343">
        <v>-8.1847881997325302</v>
      </c>
      <c r="K1343">
        <v>759.96948060504997</v>
      </c>
      <c r="L1343">
        <v>676.90513977594605</v>
      </c>
      <c r="M1343">
        <v>53.149753289603296</v>
      </c>
      <c r="N1343">
        <v>0.91104733791034398</v>
      </c>
      <c r="O1343">
        <v>19.196622586453</v>
      </c>
      <c r="P1343">
        <v>85.543140191222193</v>
      </c>
      <c r="Q1343">
        <v>0.20286717683952199</v>
      </c>
    </row>
    <row r="1344" spans="1:17" hidden="1" x14ac:dyDescent="0.3">
      <c r="A1344" t="s">
        <v>2854</v>
      </c>
      <c r="B1344" t="s">
        <v>2855</v>
      </c>
      <c r="C1344" t="str">
        <f>IFERROR(VLOOKUP(Table1[[#This Row],[Ticker]],[1]!Table1[[Symbol]:[Industry]],2,FALSE),"-")</f>
        <v>-</v>
      </c>
      <c r="D1344" t="s">
        <v>271</v>
      </c>
      <c r="E1344">
        <v>1270.285730712</v>
      </c>
      <c r="F1344">
        <v>22.92</v>
      </c>
      <c r="G1344">
        <v>-51.797932890969797</v>
      </c>
      <c r="H1344">
        <v>-8.50588427977649</v>
      </c>
      <c r="I1344">
        <v>-34.591359954776998</v>
      </c>
      <c r="J1344">
        <v>-4.5146294726454101</v>
      </c>
      <c r="K1344">
        <v>26.940658885305599</v>
      </c>
      <c r="L1344">
        <v>30.131953821714099</v>
      </c>
      <c r="M1344">
        <v>30.7577868688508</v>
      </c>
      <c r="N1344">
        <v>0.72766826806766005</v>
      </c>
      <c r="O1344">
        <v>99.825479930191904</v>
      </c>
      <c r="P1344">
        <v>4.2291950886766898</v>
      </c>
      <c r="Q1344">
        <v>-3.6910211364968998E-2</v>
      </c>
    </row>
    <row r="1345" spans="1:17" hidden="1" x14ac:dyDescent="0.3">
      <c r="A1345" t="s">
        <v>2856</v>
      </c>
      <c r="B1345" t="s">
        <v>2857</v>
      </c>
      <c r="C1345" t="str">
        <f>IFERROR(VLOOKUP(Table1[[#This Row],[Ticker]],[1]!Table1[[Symbol]:[Industry]],2,FALSE),"-")</f>
        <v>-</v>
      </c>
      <c r="D1345" t="s">
        <v>21</v>
      </c>
      <c r="E1345">
        <v>1269.9048481549901</v>
      </c>
      <c r="F1345">
        <v>199.15</v>
      </c>
      <c r="G1345">
        <v>29.790489914222398</v>
      </c>
      <c r="H1345">
        <v>-8.5627830507958294</v>
      </c>
      <c r="I1345">
        <v>26.462468013944399</v>
      </c>
      <c r="J1345">
        <v>1.4088596184437101</v>
      </c>
      <c r="K1345">
        <v>201.190511933697</v>
      </c>
      <c r="L1345">
        <v>174.41154049116</v>
      </c>
      <c r="M1345">
        <v>53.056094356572402</v>
      </c>
      <c r="N1345">
        <v>0.19745855395456299</v>
      </c>
      <c r="O1345">
        <v>25.483304042179199</v>
      </c>
      <c r="P1345">
        <v>60.669624848729299</v>
      </c>
      <c r="Q1345">
        <v>9.6514214480463004E-2</v>
      </c>
    </row>
    <row r="1346" spans="1:17" hidden="1" x14ac:dyDescent="0.3">
      <c r="A1346" t="s">
        <v>2858</v>
      </c>
      <c r="B1346" t="s">
        <v>2859</v>
      </c>
      <c r="C1346" t="str">
        <f>IFERROR(VLOOKUP(Table1[[#This Row],[Ticker]],[1]!Table1[[Symbol]:[Industry]],2,FALSE),"-")</f>
        <v>-</v>
      </c>
      <c r="D1346" t="s">
        <v>2860</v>
      </c>
      <c r="E1346">
        <v>1269.5159699999999</v>
      </c>
      <c r="F1346">
        <v>513</v>
      </c>
      <c r="G1346">
        <v>74.674642161223503</v>
      </c>
      <c r="H1346">
        <v>3.3881248156731498</v>
      </c>
      <c r="I1346">
        <v>43.565248473000203</v>
      </c>
      <c r="J1346">
        <v>-2.00753250566498</v>
      </c>
      <c r="K1346">
        <v>508.615439147384</v>
      </c>
      <c r="L1346">
        <v>417.50831585969399</v>
      </c>
      <c r="M1346">
        <v>47.734120188996698</v>
      </c>
      <c r="N1346">
        <v>0.80883592531714898</v>
      </c>
      <c r="O1346">
        <v>8.9668615984405502</v>
      </c>
      <c r="P1346">
        <v>131.08108108108101</v>
      </c>
    </row>
    <row r="1347" spans="1:17" hidden="1" x14ac:dyDescent="0.3">
      <c r="A1347" t="s">
        <v>2861</v>
      </c>
      <c r="B1347" t="s">
        <v>2862</v>
      </c>
      <c r="C1347" t="str">
        <f>IFERROR(VLOOKUP(Table1[[#This Row],[Ticker]],[1]!Table1[[Symbol]:[Industry]],2,FALSE),"-")</f>
        <v>-</v>
      </c>
      <c r="D1347" t="s">
        <v>165</v>
      </c>
      <c r="E1347">
        <v>1269.1314195</v>
      </c>
      <c r="F1347">
        <v>536.75</v>
      </c>
      <c r="G1347">
        <v>-76.698557832721093</v>
      </c>
      <c r="H1347">
        <v>1.41929150420867</v>
      </c>
      <c r="I1347">
        <v>-22.712251306052401</v>
      </c>
      <c r="J1347">
        <v>-8.1787874243159102</v>
      </c>
      <c r="K1347">
        <v>583.66187866118503</v>
      </c>
      <c r="L1347">
        <v>662.12128167664696</v>
      </c>
      <c r="M1347">
        <v>40.279063826820803</v>
      </c>
      <c r="N1347">
        <v>2.3033205879035501</v>
      </c>
      <c r="O1347">
        <v>105.859338612016</v>
      </c>
      <c r="P1347">
        <v>18.292011019283699</v>
      </c>
      <c r="Q1347">
        <v>-3.7780353139263999E-2</v>
      </c>
    </row>
    <row r="1348" spans="1:17" hidden="1" x14ac:dyDescent="0.3">
      <c r="A1348" t="s">
        <v>2863</v>
      </c>
      <c r="B1348" t="s">
        <v>2864</v>
      </c>
      <c r="C1348" t="str">
        <f>IFERROR(VLOOKUP(Table1[[#This Row],[Ticker]],[1]!Table1[[Symbol]:[Industry]],2,FALSE),"-")</f>
        <v>-</v>
      </c>
      <c r="D1348" t="s">
        <v>88</v>
      </c>
      <c r="E1348">
        <v>1267.73856</v>
      </c>
      <c r="F1348">
        <v>792</v>
      </c>
      <c r="G1348">
        <v>-31.8680854319601</v>
      </c>
      <c r="H1348">
        <v>2.3778186340606702</v>
      </c>
      <c r="I1348">
        <v>-7.7997338593535304</v>
      </c>
      <c r="J1348">
        <v>-0.103546998418607</v>
      </c>
      <c r="K1348">
        <v>828.26817202309405</v>
      </c>
      <c r="L1348">
        <v>819.14538516149901</v>
      </c>
      <c r="M1348">
        <v>37.735522554238599</v>
      </c>
      <c r="N1348">
        <v>0.295253359923842</v>
      </c>
      <c r="O1348">
        <v>32.121212121212103</v>
      </c>
      <c r="P1348">
        <v>13.4914379881063</v>
      </c>
      <c r="Q1348">
        <v>-7.2720260260148994E-2</v>
      </c>
    </row>
    <row r="1349" spans="1:17" hidden="1" x14ac:dyDescent="0.3">
      <c r="A1349" t="s">
        <v>2865</v>
      </c>
      <c r="B1349" t="s">
        <v>2866</v>
      </c>
      <c r="C1349" t="str">
        <f>IFERROR(VLOOKUP(Table1[[#This Row],[Ticker]],[1]!Table1[[Symbol]:[Industry]],2,FALSE),"-")</f>
        <v>-</v>
      </c>
      <c r="D1349" t="s">
        <v>2867</v>
      </c>
      <c r="E1349">
        <v>1267.1215633500001</v>
      </c>
      <c r="F1349">
        <v>509.75</v>
      </c>
      <c r="G1349">
        <v>108.144367233759</v>
      </c>
      <c r="H1349">
        <v>13.3101604948966</v>
      </c>
      <c r="I1349">
        <v>128.544920103062</v>
      </c>
      <c r="J1349">
        <v>-4.6555861309032798</v>
      </c>
      <c r="K1349">
        <v>440.13300854042501</v>
      </c>
      <c r="M1349">
        <v>51.010327854605499</v>
      </c>
      <c r="O1349">
        <v>15.7724374693477</v>
      </c>
      <c r="P1349">
        <v>148.416179337231</v>
      </c>
    </row>
    <row r="1350" spans="1:17" hidden="1" x14ac:dyDescent="0.3">
      <c r="A1350" t="s">
        <v>2868</v>
      </c>
      <c r="B1350" t="s">
        <v>2869</v>
      </c>
      <c r="C1350" t="str">
        <f>IFERROR(VLOOKUP(Table1[[#This Row],[Ticker]],[1]!Table1[[Symbol]:[Industry]],2,FALSE),"-")</f>
        <v>-</v>
      </c>
      <c r="D1350" t="s">
        <v>371</v>
      </c>
      <c r="E1350">
        <v>1261.2</v>
      </c>
      <c r="F1350">
        <v>42.04</v>
      </c>
      <c r="G1350">
        <v>-28.950492705736998</v>
      </c>
      <c r="H1350">
        <v>9.2836695903258502</v>
      </c>
      <c r="I1350">
        <v>6.9676214195257602</v>
      </c>
      <c r="J1350">
        <v>-8.4672929791260003</v>
      </c>
      <c r="K1350">
        <v>43.229564831653903</v>
      </c>
      <c r="M1350">
        <v>46.181066434871298</v>
      </c>
      <c r="N1350">
        <v>1.39008331595653</v>
      </c>
      <c r="O1350">
        <v>34.538534728829603</v>
      </c>
      <c r="P1350">
        <v>40.133333333333297</v>
      </c>
    </row>
    <row r="1351" spans="1:17" hidden="1" x14ac:dyDescent="0.3">
      <c r="A1351" t="s">
        <v>2870</v>
      </c>
      <c r="B1351" t="s">
        <v>2871</v>
      </c>
      <c r="C1351" t="str">
        <f>IFERROR(VLOOKUP(Table1[[#This Row],[Ticker]],[1]!Table1[[Symbol]:[Industry]],2,FALSE),"-")</f>
        <v>-</v>
      </c>
      <c r="D1351" t="s">
        <v>962</v>
      </c>
      <c r="E1351">
        <v>1258.62726</v>
      </c>
      <c r="F1351">
        <v>82.65</v>
      </c>
      <c r="G1351">
        <v>-30.526911001258402</v>
      </c>
      <c r="H1351">
        <v>-1.0569831126153499</v>
      </c>
      <c r="I1351">
        <v>-13.2164096039231</v>
      </c>
      <c r="J1351">
        <v>-3.83526341632906</v>
      </c>
      <c r="K1351">
        <v>86.190358525839002</v>
      </c>
      <c r="L1351">
        <v>88.340916637413201</v>
      </c>
      <c r="M1351">
        <v>48.774920662643197</v>
      </c>
      <c r="N1351">
        <v>0.226839074430944</v>
      </c>
      <c r="O1351">
        <v>39.927404718693197</v>
      </c>
      <c r="P1351">
        <v>11.689189189189101</v>
      </c>
      <c r="Q1351">
        <v>-1.4987871980776E-2</v>
      </c>
    </row>
    <row r="1352" spans="1:17" hidden="1" x14ac:dyDescent="0.3">
      <c r="A1352" t="s">
        <v>2872</v>
      </c>
      <c r="B1352" t="s">
        <v>2873</v>
      </c>
      <c r="C1352" t="str">
        <f>IFERROR(VLOOKUP(Table1[[#This Row],[Ticker]],[1]!Table1[[Symbol]:[Industry]],2,FALSE),"-")</f>
        <v>-</v>
      </c>
      <c r="D1352" t="s">
        <v>1395</v>
      </c>
      <c r="E1352">
        <v>1257.8676869999999</v>
      </c>
      <c r="F1352">
        <v>280.64999999999998</v>
      </c>
      <c r="G1352">
        <v>-21.762708080904702</v>
      </c>
      <c r="H1352">
        <v>-7.2930413612159697</v>
      </c>
      <c r="I1352">
        <v>-6.8265683892641604</v>
      </c>
      <c r="J1352">
        <v>-4.3734083912516004</v>
      </c>
      <c r="K1352">
        <v>305.28676506728698</v>
      </c>
      <c r="L1352">
        <v>281.86613880561202</v>
      </c>
      <c r="M1352">
        <v>23.278715147580598</v>
      </c>
      <c r="N1352">
        <v>0.20169339890869301</v>
      </c>
      <c r="O1352">
        <v>42.169962586851902</v>
      </c>
      <c r="P1352">
        <v>32.946470866887701</v>
      </c>
    </row>
    <row r="1353" spans="1:17" hidden="1" x14ac:dyDescent="0.3">
      <c r="A1353" t="s">
        <v>2874</v>
      </c>
      <c r="B1353" t="s">
        <v>2875</v>
      </c>
      <c r="C1353" t="str">
        <f>IFERROR(VLOOKUP(Table1[[#This Row],[Ticker]],[1]!Table1[[Symbol]:[Industry]],2,FALSE),"-")</f>
        <v>-</v>
      </c>
      <c r="D1353" t="s">
        <v>539</v>
      </c>
      <c r="E1353">
        <v>1257.0840450000001</v>
      </c>
      <c r="F1353">
        <v>554.04999999999995</v>
      </c>
      <c r="G1353">
        <v>1298.0398545846101</v>
      </c>
      <c r="H1353">
        <v>48.238174315202798</v>
      </c>
      <c r="I1353">
        <v>643.20133887181998</v>
      </c>
      <c r="J1353">
        <v>8.2394029966008198</v>
      </c>
      <c r="K1353">
        <v>379.104829996283</v>
      </c>
      <c r="L1353">
        <v>199.25888175947699</v>
      </c>
      <c r="M1353">
        <v>98.839737644875299</v>
      </c>
      <c r="N1353">
        <v>0.82318501082002304</v>
      </c>
      <c r="O1353">
        <v>0</v>
      </c>
      <c r="P1353">
        <v>1433.0658550083001</v>
      </c>
    </row>
    <row r="1354" spans="1:17" hidden="1" x14ac:dyDescent="0.3">
      <c r="A1354" t="s">
        <v>2876</v>
      </c>
      <c r="B1354" t="s">
        <v>2877</v>
      </c>
      <c r="C1354" t="str">
        <f>IFERROR(VLOOKUP(Table1[[#This Row],[Ticker]],[1]!Table1[[Symbol]:[Industry]],2,FALSE),"-")</f>
        <v>-</v>
      </c>
      <c r="D1354" t="s">
        <v>2878</v>
      </c>
      <c r="E1354">
        <v>1252.704603723</v>
      </c>
      <c r="F1354">
        <v>192.41</v>
      </c>
      <c r="G1354">
        <v>-66.823086135074107</v>
      </c>
      <c r="H1354">
        <v>0.827541778469297</v>
      </c>
      <c r="I1354">
        <v>-3.5674246177817501</v>
      </c>
      <c r="J1354">
        <v>3.0643898146194499</v>
      </c>
      <c r="K1354">
        <v>189.658479507257</v>
      </c>
      <c r="L1354">
        <v>198.78135470685999</v>
      </c>
      <c r="M1354">
        <v>58.428029915889297</v>
      </c>
      <c r="N1354">
        <v>0.62950159975155995</v>
      </c>
      <c r="O1354">
        <v>68.806195104204505</v>
      </c>
      <c r="P1354">
        <v>32.513774104683201</v>
      </c>
    </row>
    <row r="1355" spans="1:17" hidden="1" x14ac:dyDescent="0.3">
      <c r="A1355" t="s">
        <v>2879</v>
      </c>
      <c r="B1355" t="s">
        <v>2880</v>
      </c>
      <c r="C1355" t="str">
        <f>IFERROR(VLOOKUP(Table1[[#This Row],[Ticker]],[1]!Table1[[Symbol]:[Industry]],2,FALSE),"-")</f>
        <v>-</v>
      </c>
      <c r="D1355" t="s">
        <v>2186</v>
      </c>
      <c r="E1355">
        <v>1252.5305936</v>
      </c>
      <c r="F1355">
        <v>457.6</v>
      </c>
      <c r="G1355">
        <v>105.01593646948299</v>
      </c>
      <c r="H1355">
        <v>-11.7523755930329</v>
      </c>
      <c r="I1355">
        <v>-58.582628146045202</v>
      </c>
      <c r="J1355">
        <v>3.03237171780505</v>
      </c>
      <c r="K1355">
        <v>559.11264136112504</v>
      </c>
      <c r="L1355">
        <v>614.06058069924302</v>
      </c>
      <c r="M1355">
        <v>44.710290882381898</v>
      </c>
      <c r="N1355">
        <v>1.7732008055185899</v>
      </c>
      <c r="O1355">
        <v>114.160839160839</v>
      </c>
      <c r="P1355">
        <v>145.62533548040699</v>
      </c>
      <c r="Q1355">
        <v>0.25762549980729599</v>
      </c>
    </row>
    <row r="1356" spans="1:17" hidden="1" x14ac:dyDescent="0.3">
      <c r="A1356" t="s">
        <v>2881</v>
      </c>
      <c r="B1356" t="s">
        <v>2882</v>
      </c>
      <c r="C1356" t="str">
        <f>IFERROR(VLOOKUP(Table1[[#This Row],[Ticker]],[1]!Table1[[Symbol]:[Industry]],2,FALSE),"-")</f>
        <v>-</v>
      </c>
      <c r="D1356" t="s">
        <v>197</v>
      </c>
      <c r="E1356">
        <v>1252</v>
      </c>
      <c r="F1356">
        <v>125.2</v>
      </c>
      <c r="G1356">
        <v>108.892520278362</v>
      </c>
      <c r="H1356">
        <v>12.787865038769899</v>
      </c>
      <c r="I1356">
        <v>41.261353223517403</v>
      </c>
      <c r="J1356">
        <v>-8.6208827648419692</v>
      </c>
      <c r="K1356">
        <v>122.221294566054</v>
      </c>
      <c r="L1356">
        <v>99.681039833572001</v>
      </c>
      <c r="M1356">
        <v>42.129451128967503</v>
      </c>
      <c r="N1356">
        <v>0.71948567010330799</v>
      </c>
      <c r="O1356">
        <v>16.373801916932798</v>
      </c>
      <c r="P1356">
        <v>142.16634429400301</v>
      </c>
      <c r="Q1356">
        <v>8.1115515737569005E-2</v>
      </c>
    </row>
    <row r="1357" spans="1:17" hidden="1" x14ac:dyDescent="0.3">
      <c r="A1357" t="s">
        <v>2883</v>
      </c>
      <c r="B1357" t="s">
        <v>2884</v>
      </c>
      <c r="C1357" t="str">
        <f>IFERROR(VLOOKUP(Table1[[#This Row],[Ticker]],[1]!Table1[[Symbol]:[Industry]],2,FALSE),"-")</f>
        <v>-</v>
      </c>
      <c r="D1357" t="s">
        <v>464</v>
      </c>
      <c r="E1357">
        <v>1251.40828128</v>
      </c>
      <c r="F1357">
        <v>523.20000000000005</v>
      </c>
      <c r="G1357">
        <v>16.718579790962899</v>
      </c>
      <c r="H1357">
        <v>-3.1540237043645298</v>
      </c>
      <c r="I1357">
        <v>26.705633457477099</v>
      </c>
      <c r="J1357">
        <v>-6.7466146790953898</v>
      </c>
      <c r="K1357">
        <v>558.10806762958896</v>
      </c>
      <c r="L1357">
        <v>477.08408720988501</v>
      </c>
      <c r="M1357">
        <v>38.175280604855502</v>
      </c>
      <c r="N1357">
        <v>0.803027934903075</v>
      </c>
      <c r="O1357">
        <v>27.6662844036697</v>
      </c>
      <c r="P1357">
        <v>63.602251407129401</v>
      </c>
      <c r="Q1357">
        <v>0.127005116791196</v>
      </c>
    </row>
    <row r="1358" spans="1:17" hidden="1" x14ac:dyDescent="0.3">
      <c r="A1358" t="s">
        <v>2885</v>
      </c>
      <c r="B1358" t="s">
        <v>2886</v>
      </c>
      <c r="C1358" t="str">
        <f>IFERROR(VLOOKUP(Table1[[#This Row],[Ticker]],[1]!Table1[[Symbol]:[Industry]],2,FALSE),"-")</f>
        <v>-</v>
      </c>
      <c r="D1358" t="s">
        <v>475</v>
      </c>
      <c r="E1358">
        <v>1248.8406807899901</v>
      </c>
      <c r="F1358">
        <v>541.04999999999995</v>
      </c>
      <c r="G1358">
        <v>-4.37364392407755</v>
      </c>
      <c r="H1358">
        <v>0.79085835999590604</v>
      </c>
      <c r="I1358">
        <v>22.904381022144999</v>
      </c>
      <c r="J1358">
        <v>-0.356044466423386</v>
      </c>
      <c r="K1358">
        <v>549.84404983770401</v>
      </c>
      <c r="L1358">
        <v>501.672709786479</v>
      </c>
      <c r="M1358">
        <v>35.3009053719991</v>
      </c>
      <c r="N1358">
        <v>0.67263509575589098</v>
      </c>
      <c r="O1358">
        <v>35.643655854357199</v>
      </c>
      <c r="P1358">
        <v>52.838983050847403</v>
      </c>
      <c r="Q1358">
        <v>-7.4219696933010004E-3</v>
      </c>
    </row>
    <row r="1359" spans="1:17" hidden="1" x14ac:dyDescent="0.3">
      <c r="A1359" t="s">
        <v>2887</v>
      </c>
      <c r="B1359" t="s">
        <v>2888</v>
      </c>
      <c r="C1359" t="str">
        <f>IFERROR(VLOOKUP(Table1[[#This Row],[Ticker]],[1]!Table1[[Symbol]:[Industry]],2,FALSE),"-")</f>
        <v>-</v>
      </c>
      <c r="D1359" t="s">
        <v>998</v>
      </c>
      <c r="E1359">
        <v>1247.85676756</v>
      </c>
      <c r="F1359">
        <v>190.84</v>
      </c>
      <c r="G1359">
        <v>-57.627695115642702</v>
      </c>
      <c r="H1359">
        <v>-11.669619707042999</v>
      </c>
      <c r="I1359">
        <v>-27.2227417030584</v>
      </c>
      <c r="J1359">
        <v>-7.5303732570562998</v>
      </c>
      <c r="K1359">
        <v>210.18082706584599</v>
      </c>
      <c r="L1359">
        <v>225.342223381932</v>
      </c>
      <c r="M1359">
        <v>28.718049250667502</v>
      </c>
      <c r="N1359">
        <v>0.44306000335582002</v>
      </c>
      <c r="O1359">
        <v>49.444560888702497</v>
      </c>
      <c r="P1359">
        <v>4.3982494529540297</v>
      </c>
      <c r="Q1359">
        <v>-4.7582243988583003E-2</v>
      </c>
    </row>
    <row r="1360" spans="1:17" hidden="1" x14ac:dyDescent="0.3">
      <c r="A1360" t="s">
        <v>2889</v>
      </c>
      <c r="B1360" t="s">
        <v>2890</v>
      </c>
      <c r="C1360" t="str">
        <f>IFERROR(VLOOKUP(Table1[[#This Row],[Ticker]],[1]!Table1[[Symbol]:[Industry]],2,FALSE),"-")</f>
        <v>-</v>
      </c>
      <c r="D1360" t="s">
        <v>162</v>
      </c>
      <c r="E1360">
        <v>1245.795143818</v>
      </c>
      <c r="F1360">
        <v>187.58</v>
      </c>
      <c r="G1360">
        <v>37.914619667818101</v>
      </c>
      <c r="H1360">
        <v>-3.91384206404752</v>
      </c>
      <c r="I1360">
        <v>37.980577644408399</v>
      </c>
      <c r="J1360">
        <v>-6.5037459374106499</v>
      </c>
      <c r="K1360">
        <v>193.07557471370001</v>
      </c>
      <c r="L1360">
        <v>174.52629866978901</v>
      </c>
      <c r="M1360">
        <v>54.934881373924803</v>
      </c>
      <c r="N1360">
        <v>0.52775175597089996</v>
      </c>
      <c r="O1360">
        <v>35.830045847105197</v>
      </c>
      <c r="P1360">
        <v>94.686040477426005</v>
      </c>
      <c r="Q1360">
        <v>0.17827668393239199</v>
      </c>
    </row>
    <row r="1361" spans="1:17" hidden="1" x14ac:dyDescent="0.3">
      <c r="A1361" t="s">
        <v>2891</v>
      </c>
      <c r="B1361" t="s">
        <v>2892</v>
      </c>
      <c r="C1361" t="str">
        <f>IFERROR(VLOOKUP(Table1[[#This Row],[Ticker]],[1]!Table1[[Symbol]:[Industry]],2,FALSE),"-")</f>
        <v>-</v>
      </c>
      <c r="D1361" t="s">
        <v>586</v>
      </c>
      <c r="E1361">
        <v>1244.5002964949999</v>
      </c>
      <c r="F1361">
        <v>569.54999999999995</v>
      </c>
      <c r="G1361">
        <v>-1.37848475282079</v>
      </c>
      <c r="H1361">
        <v>-8.2659828693972006</v>
      </c>
      <c r="I1361">
        <v>14.576017505742699</v>
      </c>
      <c r="J1361">
        <v>-0.23193275639152899</v>
      </c>
      <c r="K1361">
        <v>648.61592264541196</v>
      </c>
      <c r="L1361">
        <v>586.81675077850298</v>
      </c>
      <c r="M1361">
        <v>36.640719812286498</v>
      </c>
      <c r="N1361">
        <v>0.389958601411035</v>
      </c>
      <c r="O1361">
        <v>51.856728996576201</v>
      </c>
      <c r="P1361">
        <v>50.774321641297099</v>
      </c>
      <c r="Q1361">
        <v>2.1355316893884001E-2</v>
      </c>
    </row>
    <row r="1362" spans="1:17" hidden="1" x14ac:dyDescent="0.3">
      <c r="A1362" t="s">
        <v>2893</v>
      </c>
      <c r="B1362" t="s">
        <v>2894</v>
      </c>
      <c r="C1362" t="str">
        <f>IFERROR(VLOOKUP(Table1[[#This Row],[Ticker]],[1]!Table1[[Symbol]:[Industry]],2,FALSE),"-")</f>
        <v>-</v>
      </c>
      <c r="D1362" t="s">
        <v>173</v>
      </c>
      <c r="E1362">
        <v>1241.7222961</v>
      </c>
      <c r="F1362">
        <v>559</v>
      </c>
      <c r="G1362">
        <v>-4.3553271874945398</v>
      </c>
      <c r="H1362">
        <v>4.9990155612198404</v>
      </c>
      <c r="I1362">
        <v>-5.1726186702954999</v>
      </c>
      <c r="J1362">
        <v>-2.2195694086426898</v>
      </c>
      <c r="K1362">
        <v>556.01962581779696</v>
      </c>
      <c r="L1362">
        <v>518.38475378498299</v>
      </c>
      <c r="M1362">
        <v>55.326477748079597</v>
      </c>
      <c r="N1362">
        <v>0.272808599697346</v>
      </c>
      <c r="O1362">
        <v>25.187835420393501</v>
      </c>
      <c r="P1362">
        <v>43.223161670509803</v>
      </c>
      <c r="Q1362">
        <v>4.3811584733956001E-2</v>
      </c>
    </row>
    <row r="1363" spans="1:17" hidden="1" x14ac:dyDescent="0.3">
      <c r="A1363" t="s">
        <v>2895</v>
      </c>
      <c r="B1363" t="s">
        <v>2896</v>
      </c>
      <c r="C1363" t="str">
        <f>IFERROR(VLOOKUP(Table1[[#This Row],[Ticker]],[1]!Table1[[Symbol]:[Industry]],2,FALSE),"-")</f>
        <v>-</v>
      </c>
      <c r="D1363" t="s">
        <v>1395</v>
      </c>
      <c r="E1363">
        <v>1237.0010537999999</v>
      </c>
      <c r="F1363">
        <v>178.73</v>
      </c>
      <c r="G1363">
        <v>-63.496155265266097</v>
      </c>
      <c r="H1363">
        <v>-10.6450094216796</v>
      </c>
      <c r="I1363">
        <v>-42.846769266370202</v>
      </c>
      <c r="J1363">
        <v>-8.4420886650852704</v>
      </c>
      <c r="K1363">
        <v>209.98029437770799</v>
      </c>
      <c r="L1363">
        <v>241.90483330029701</v>
      </c>
      <c r="M1363">
        <v>27.4635869733217</v>
      </c>
      <c r="N1363">
        <v>1.14901042592479</v>
      </c>
      <c r="O1363">
        <v>85.195546354836907</v>
      </c>
      <c r="P1363">
        <v>4.4593804792518901</v>
      </c>
      <c r="Q1363">
        <v>2.3262790061775E-2</v>
      </c>
    </row>
    <row r="1364" spans="1:17" hidden="1" x14ac:dyDescent="0.3">
      <c r="A1364" t="s">
        <v>2897</v>
      </c>
      <c r="B1364" t="s">
        <v>2898</v>
      </c>
      <c r="C1364" t="str">
        <f>IFERROR(VLOOKUP(Table1[[#This Row],[Ticker]],[1]!Table1[[Symbol]:[Industry]],2,FALSE),"-")</f>
        <v>-</v>
      </c>
      <c r="D1364" t="s">
        <v>51</v>
      </c>
      <c r="E1364">
        <v>1236.56648759</v>
      </c>
      <c r="F1364">
        <v>466.9</v>
      </c>
      <c r="G1364">
        <v>-13.848640289055</v>
      </c>
      <c r="H1364">
        <v>20.358169098038299</v>
      </c>
      <c r="I1364">
        <v>24.6645546820357</v>
      </c>
      <c r="J1364">
        <v>-4.9380611684590896</v>
      </c>
      <c r="K1364">
        <v>428.93835686051</v>
      </c>
      <c r="L1364">
        <v>382.22243965081799</v>
      </c>
      <c r="M1364">
        <v>53.553362249589803</v>
      </c>
      <c r="N1364">
        <v>1.1591111187347101</v>
      </c>
      <c r="O1364">
        <v>7.0678946241165201</v>
      </c>
      <c r="P1364">
        <v>70.650584795321606</v>
      </c>
      <c r="Q1364">
        <v>0.10144921058277501</v>
      </c>
    </row>
    <row r="1365" spans="1:17" hidden="1" x14ac:dyDescent="0.3">
      <c r="A1365" t="s">
        <v>2899</v>
      </c>
      <c r="B1365" t="s">
        <v>2900</v>
      </c>
      <c r="C1365" t="str">
        <f>IFERROR(VLOOKUP(Table1[[#This Row],[Ticker]],[1]!Table1[[Symbol]:[Industry]],2,FALSE),"-")</f>
        <v>-</v>
      </c>
      <c r="D1365" t="s">
        <v>197</v>
      </c>
      <c r="E1365">
        <v>1235.5579049999999</v>
      </c>
      <c r="F1365">
        <v>91.33</v>
      </c>
      <c r="G1365">
        <v>-25.255711172624299</v>
      </c>
      <c r="H1365">
        <v>-13.330176769621399</v>
      </c>
      <c r="I1365">
        <v>-43.713342234561402</v>
      </c>
      <c r="J1365">
        <v>-8.4463293413387408</v>
      </c>
      <c r="K1365">
        <v>109.812034931692</v>
      </c>
      <c r="L1365">
        <v>114.975591702302</v>
      </c>
      <c r="M1365">
        <v>20.7858641734564</v>
      </c>
      <c r="N1365">
        <v>0.65870430873709696</v>
      </c>
      <c r="O1365">
        <v>71.904084090660206</v>
      </c>
      <c r="P1365">
        <v>11.2423873325213</v>
      </c>
      <c r="Q1365">
        <v>7.5139788891829998E-2</v>
      </c>
    </row>
    <row r="1366" spans="1:17" hidden="1" x14ac:dyDescent="0.3">
      <c r="A1366" t="s">
        <v>2901</v>
      </c>
      <c r="B1366" t="s">
        <v>2902</v>
      </c>
      <c r="C1366" t="str">
        <f>IFERROR(VLOOKUP(Table1[[#This Row],[Ticker]],[1]!Table1[[Symbol]:[Industry]],2,FALSE),"-")</f>
        <v>-</v>
      </c>
      <c r="D1366" t="s">
        <v>197</v>
      </c>
      <c r="E1366">
        <v>1235.4145333500001</v>
      </c>
      <c r="F1366">
        <v>687.3</v>
      </c>
      <c r="G1366">
        <v>-12.541485689868599</v>
      </c>
      <c r="H1366">
        <v>2.8305153840615498</v>
      </c>
      <c r="I1366">
        <v>-10.577363031263801</v>
      </c>
      <c r="J1366">
        <v>-6.2750474117556001</v>
      </c>
      <c r="K1366">
        <v>685.79996253469994</v>
      </c>
      <c r="L1366">
        <v>644.297843138752</v>
      </c>
      <c r="M1366">
        <v>45.685828112830102</v>
      </c>
      <c r="N1366">
        <v>0.36914639733539001</v>
      </c>
      <c r="O1366">
        <v>10.5776225811145</v>
      </c>
      <c r="P1366">
        <v>40.236686390532498</v>
      </c>
      <c r="Q1366">
        <v>6.8809951491832E-2</v>
      </c>
    </row>
    <row r="1367" spans="1:17" hidden="1" x14ac:dyDescent="0.3">
      <c r="A1367" t="s">
        <v>2903</v>
      </c>
      <c r="B1367" t="s">
        <v>2904</v>
      </c>
      <c r="C1367" t="str">
        <f>IFERROR(VLOOKUP(Table1[[#This Row],[Ticker]],[1]!Table1[[Symbol]:[Industry]],2,FALSE),"-")</f>
        <v>-</v>
      </c>
      <c r="D1367" t="s">
        <v>117</v>
      </c>
      <c r="E1367">
        <v>1230.6096795000001</v>
      </c>
      <c r="F1367">
        <v>443.65</v>
      </c>
      <c r="G1367">
        <v>31.1615873904022</v>
      </c>
      <c r="H1367">
        <v>-15.0215432268652</v>
      </c>
      <c r="I1367">
        <v>-25.536391395019098</v>
      </c>
      <c r="J1367">
        <v>-9.4744205193492999</v>
      </c>
      <c r="K1367">
        <v>533.06436639308197</v>
      </c>
      <c r="L1367">
        <v>507.99296173124401</v>
      </c>
      <c r="M1367">
        <v>21.773003598799999</v>
      </c>
      <c r="N1367">
        <v>0.59676327590289402</v>
      </c>
      <c r="O1367">
        <v>51.6961568804237</v>
      </c>
      <c r="P1367">
        <v>69.073932926829201</v>
      </c>
      <c r="Q1367">
        <v>0.121607369829429</v>
      </c>
    </row>
    <row r="1368" spans="1:17" hidden="1" x14ac:dyDescent="0.3">
      <c r="A1368" t="s">
        <v>2905</v>
      </c>
      <c r="B1368" t="s">
        <v>2906</v>
      </c>
      <c r="C1368" t="str">
        <f>IFERROR(VLOOKUP(Table1[[#This Row],[Ticker]],[1]!Table1[[Symbol]:[Industry]],2,FALSE),"-")</f>
        <v>-</v>
      </c>
      <c r="D1368" t="s">
        <v>21</v>
      </c>
      <c r="E1368">
        <v>1227.3347391719999</v>
      </c>
      <c r="F1368">
        <v>110.17</v>
      </c>
      <c r="G1368">
        <v>-9.0279770308760998</v>
      </c>
      <c r="H1368">
        <v>-1.0230379302274899</v>
      </c>
      <c r="I1368">
        <v>-17.897415601258199</v>
      </c>
      <c r="J1368">
        <v>-1.412238754691</v>
      </c>
      <c r="K1368">
        <v>117.67580108150401</v>
      </c>
      <c r="L1368">
        <v>117.420005420889</v>
      </c>
      <c r="M1368">
        <v>43.159227790106101</v>
      </c>
      <c r="N1368">
        <v>0.50891575871734995</v>
      </c>
      <c r="O1368">
        <v>60.206952890986599</v>
      </c>
      <c r="P1368">
        <v>26.632183908045899</v>
      </c>
      <c r="Q1368">
        <v>-1.770335234883E-3</v>
      </c>
    </row>
    <row r="1369" spans="1:17" hidden="1" x14ac:dyDescent="0.3">
      <c r="A1369" t="s">
        <v>2907</v>
      </c>
      <c r="B1369" t="s">
        <v>2908</v>
      </c>
      <c r="C1369" t="str">
        <f>IFERROR(VLOOKUP(Table1[[#This Row],[Ticker]],[1]!Table1[[Symbol]:[Industry]],2,FALSE),"-")</f>
        <v>-</v>
      </c>
      <c r="D1369" t="s">
        <v>285</v>
      </c>
      <c r="E1369">
        <v>1224.1092096150001</v>
      </c>
      <c r="F1369">
        <v>713.15</v>
      </c>
      <c r="G1369">
        <v>-1.23018841879142</v>
      </c>
      <c r="H1369">
        <v>3.22802146789072</v>
      </c>
      <c r="I1369">
        <v>19.261213875034901</v>
      </c>
      <c r="J1369">
        <v>-7.7492476353612796</v>
      </c>
      <c r="K1369">
        <v>699.45852356657997</v>
      </c>
      <c r="L1369">
        <v>613.07287414411599</v>
      </c>
      <c r="M1369">
        <v>37.160192259588598</v>
      </c>
      <c r="N1369">
        <v>0.92737144795579896</v>
      </c>
      <c r="O1369">
        <v>32.090023136787501</v>
      </c>
      <c r="P1369">
        <v>61.7120181405895</v>
      </c>
      <c r="Q1369">
        <v>7.5341131282211996E-2</v>
      </c>
    </row>
    <row r="1370" spans="1:17" hidden="1" x14ac:dyDescent="0.3">
      <c r="A1370" t="s">
        <v>2909</v>
      </c>
      <c r="B1370" t="s">
        <v>2910</v>
      </c>
      <c r="C1370" t="str">
        <f>IFERROR(VLOOKUP(Table1[[#This Row],[Ticker]],[1]!Table1[[Symbol]:[Industry]],2,FALSE),"-")</f>
        <v>-</v>
      </c>
      <c r="D1370" t="s">
        <v>1319</v>
      </c>
      <c r="E1370">
        <v>1223.7826511799999</v>
      </c>
      <c r="F1370">
        <v>811.1</v>
      </c>
      <c r="G1370">
        <v>42.592520878025297</v>
      </c>
      <c r="H1370">
        <v>3.6523193921886401</v>
      </c>
      <c r="I1370">
        <v>70.820185716444399</v>
      </c>
      <c r="J1370">
        <v>3.9140792180270898</v>
      </c>
      <c r="K1370">
        <v>796.99475004685098</v>
      </c>
      <c r="L1370">
        <v>636.75715752406404</v>
      </c>
      <c r="M1370">
        <v>53.830627971391799</v>
      </c>
      <c r="N1370">
        <v>0.43918564632058499</v>
      </c>
      <c r="O1370">
        <v>26.6181728516828</v>
      </c>
      <c r="P1370">
        <v>142.083271153559</v>
      </c>
      <c r="Q1370">
        <v>0.16241005060362501</v>
      </c>
    </row>
    <row r="1371" spans="1:17" hidden="1" x14ac:dyDescent="0.3">
      <c r="A1371" t="s">
        <v>2911</v>
      </c>
      <c r="B1371" t="s">
        <v>2912</v>
      </c>
      <c r="C1371" t="str">
        <f>IFERROR(VLOOKUP(Table1[[#This Row],[Ticker]],[1]!Table1[[Symbol]:[Industry]],2,FALSE),"-")</f>
        <v>-</v>
      </c>
      <c r="D1371" t="s">
        <v>271</v>
      </c>
      <c r="E1371">
        <v>1223.18641467</v>
      </c>
      <c r="F1371">
        <v>729.85</v>
      </c>
      <c r="G1371">
        <v>-6.52729024318631</v>
      </c>
      <c r="H1371">
        <v>-1.57154630696222</v>
      </c>
      <c r="I1371">
        <v>28.776872862274601</v>
      </c>
      <c r="J1371">
        <v>-0.60221912507201703</v>
      </c>
      <c r="K1371">
        <v>747.43967859260295</v>
      </c>
      <c r="L1371">
        <v>633.45669040634004</v>
      </c>
      <c r="M1371">
        <v>47.387426958616601</v>
      </c>
      <c r="N1371">
        <v>0.64819493646307003</v>
      </c>
      <c r="O1371">
        <v>38.412002466260198</v>
      </c>
      <c r="P1371">
        <v>117.865671641791</v>
      </c>
      <c r="Q1371">
        <v>0.181385329195421</v>
      </c>
    </row>
    <row r="1372" spans="1:17" hidden="1" x14ac:dyDescent="0.3">
      <c r="A1372" t="s">
        <v>2913</v>
      </c>
      <c r="B1372" t="s">
        <v>2914</v>
      </c>
      <c r="C1372" t="str">
        <f>IFERROR(VLOOKUP(Table1[[#This Row],[Ticker]],[1]!Table1[[Symbol]:[Industry]],2,FALSE),"-")</f>
        <v>-</v>
      </c>
      <c r="D1372" t="s">
        <v>264</v>
      </c>
      <c r="E1372">
        <v>1221.3022262</v>
      </c>
      <c r="F1372">
        <v>188.09</v>
      </c>
      <c r="G1372">
        <v>137.96297930928199</v>
      </c>
      <c r="H1372">
        <v>-2.34273655368697</v>
      </c>
      <c r="I1372">
        <v>102.45633493567099</v>
      </c>
      <c r="J1372">
        <v>-8.6493594762991908</v>
      </c>
      <c r="K1372">
        <v>190.44775119405401</v>
      </c>
      <c r="L1372">
        <v>142.83920091578401</v>
      </c>
      <c r="M1372">
        <v>44.5281132984178</v>
      </c>
      <c r="N1372">
        <v>0.96813216461797902</v>
      </c>
      <c r="O1372">
        <v>16.103992769418799</v>
      </c>
      <c r="P1372">
        <v>194.81191222570499</v>
      </c>
      <c r="Q1372">
        <v>0.15357914607197601</v>
      </c>
    </row>
    <row r="1373" spans="1:17" hidden="1" x14ac:dyDescent="0.3">
      <c r="A1373" t="s">
        <v>2915</v>
      </c>
      <c r="B1373" t="s">
        <v>2916</v>
      </c>
      <c r="C1373" t="str">
        <f>IFERROR(VLOOKUP(Table1[[#This Row],[Ticker]],[1]!Table1[[Symbol]:[Industry]],2,FALSE),"-")</f>
        <v>-</v>
      </c>
      <c r="D1373" t="s">
        <v>64</v>
      </c>
      <c r="E1373">
        <v>1219.767528136</v>
      </c>
      <c r="F1373">
        <v>171.32</v>
      </c>
      <c r="G1373">
        <v>-66.414704227860099</v>
      </c>
      <c r="H1373">
        <v>-16.922919796401199</v>
      </c>
      <c r="I1373">
        <v>-34.682448737514697</v>
      </c>
      <c r="J1373">
        <v>-8.6531680883895898</v>
      </c>
      <c r="K1373">
        <v>210.06369705415801</v>
      </c>
      <c r="M1373">
        <v>15.2988142845489</v>
      </c>
      <c r="N1373">
        <v>0.99949319229602496</v>
      </c>
      <c r="O1373">
        <v>73.097128181181404</v>
      </c>
      <c r="P1373">
        <v>1.3547890906939499</v>
      </c>
    </row>
    <row r="1374" spans="1:17" hidden="1" x14ac:dyDescent="0.3">
      <c r="A1374" t="s">
        <v>2917</v>
      </c>
      <c r="B1374" t="s">
        <v>2918</v>
      </c>
      <c r="C1374" t="str">
        <f>IFERROR(VLOOKUP(Table1[[#This Row],[Ticker]],[1]!Table1[[Symbol]:[Industry]],2,FALSE),"-")</f>
        <v>-</v>
      </c>
      <c r="D1374" t="s">
        <v>297</v>
      </c>
      <c r="E1374">
        <v>1216.1312399999999</v>
      </c>
      <c r="F1374">
        <v>58</v>
      </c>
      <c r="G1374">
        <v>98.863813068682703</v>
      </c>
      <c r="H1374">
        <v>-8.7090548657373397</v>
      </c>
      <c r="I1374">
        <v>107.320291334891</v>
      </c>
      <c r="J1374">
        <v>-5.9309279507995596</v>
      </c>
      <c r="K1374">
        <v>52.905752985848302</v>
      </c>
      <c r="L1374">
        <v>36.881695521789098</v>
      </c>
      <c r="M1374">
        <v>46.9144557338198</v>
      </c>
      <c r="N1374">
        <v>1.02518875232149</v>
      </c>
      <c r="O1374">
        <v>23.793103448275801</v>
      </c>
      <c r="P1374">
        <v>285.76654472896502</v>
      </c>
    </row>
    <row r="1375" spans="1:17" hidden="1" x14ac:dyDescent="0.3">
      <c r="A1375" t="s">
        <v>2919</v>
      </c>
      <c r="B1375" t="s">
        <v>2920</v>
      </c>
      <c r="C1375" t="str">
        <f>IFERROR(VLOOKUP(Table1[[#This Row],[Ticker]],[1]!Table1[[Symbol]:[Industry]],2,FALSE),"-")</f>
        <v>-</v>
      </c>
      <c r="D1375" t="s">
        <v>285</v>
      </c>
      <c r="E1375">
        <v>1215.2389032000001</v>
      </c>
      <c r="F1375">
        <v>203.76</v>
      </c>
      <c r="G1375">
        <v>28.647551027411399</v>
      </c>
      <c r="H1375">
        <v>-3.51315323761014</v>
      </c>
      <c r="I1375">
        <v>45.265386008063601</v>
      </c>
      <c r="J1375">
        <v>-6.5776695277053197</v>
      </c>
      <c r="K1375">
        <v>214.498747700146</v>
      </c>
      <c r="L1375">
        <v>172.914825563096</v>
      </c>
      <c r="M1375">
        <v>27.281881010566401</v>
      </c>
      <c r="N1375">
        <v>0.497527822610284</v>
      </c>
      <c r="O1375">
        <v>31.2426383981154</v>
      </c>
      <c r="P1375">
        <v>88.404993065187199</v>
      </c>
      <c r="Q1375">
        <v>0.13748640685694399</v>
      </c>
    </row>
    <row r="1376" spans="1:17" hidden="1" x14ac:dyDescent="0.3">
      <c r="A1376" t="s">
        <v>2921</v>
      </c>
      <c r="B1376" t="s">
        <v>2922</v>
      </c>
      <c r="C1376" t="str">
        <f>IFERROR(VLOOKUP(Table1[[#This Row],[Ticker]],[1]!Table1[[Symbol]:[Industry]],2,FALSE),"-")</f>
        <v>-</v>
      </c>
      <c r="D1376" t="s">
        <v>998</v>
      </c>
      <c r="E1376">
        <v>1213.6167124999999</v>
      </c>
      <c r="F1376">
        <v>606.25</v>
      </c>
      <c r="G1376">
        <v>-44.809687488709102</v>
      </c>
      <c r="H1376">
        <v>-19.1535069358419</v>
      </c>
      <c r="I1376">
        <v>-8.7165064779245895</v>
      </c>
      <c r="J1376">
        <v>-7.3589640850144598</v>
      </c>
      <c r="K1376">
        <v>694.78029728998399</v>
      </c>
      <c r="L1376">
        <v>653.954222207474</v>
      </c>
      <c r="M1376">
        <v>28.7005612416975</v>
      </c>
      <c r="N1376">
        <v>0.51993464370012799</v>
      </c>
      <c r="O1376">
        <v>41.0309278350515</v>
      </c>
      <c r="P1376">
        <v>26.420602648316098</v>
      </c>
      <c r="Q1376">
        <v>3.5347745024230999E-2</v>
      </c>
    </row>
    <row r="1377" spans="1:17" hidden="1" x14ac:dyDescent="0.3">
      <c r="A1377" t="s">
        <v>2923</v>
      </c>
      <c r="B1377" t="s">
        <v>2924</v>
      </c>
      <c r="C1377" t="str">
        <f>IFERROR(VLOOKUP(Table1[[#This Row],[Ticker]],[1]!Table1[[Symbol]:[Industry]],2,FALSE),"-")</f>
        <v>-</v>
      </c>
      <c r="D1377" t="s">
        <v>117</v>
      </c>
      <c r="E1377">
        <v>1210.97994174</v>
      </c>
      <c r="F1377">
        <v>634.95000000000005</v>
      </c>
      <c r="G1377">
        <v>-38.606274265666698</v>
      </c>
      <c r="H1377">
        <v>-6.7638128170494003</v>
      </c>
      <c r="I1377">
        <v>-8.3355839286830395</v>
      </c>
      <c r="J1377">
        <v>-5.0921833620549704</v>
      </c>
      <c r="K1377">
        <v>677.45130249581302</v>
      </c>
      <c r="L1377">
        <v>660.50951174249803</v>
      </c>
      <c r="M1377">
        <v>38.502942130124701</v>
      </c>
      <c r="N1377">
        <v>0.690349061761375</v>
      </c>
      <c r="O1377">
        <v>33.081344987794303</v>
      </c>
      <c r="P1377">
        <v>15.655737704918</v>
      </c>
      <c r="Q1377">
        <v>4.6432484293262001E-2</v>
      </c>
    </row>
    <row r="1378" spans="1:17" hidden="1" x14ac:dyDescent="0.3">
      <c r="A1378" t="s">
        <v>2925</v>
      </c>
      <c r="B1378" t="s">
        <v>2926</v>
      </c>
      <c r="C1378" t="str">
        <f>IFERROR(VLOOKUP(Table1[[#This Row],[Ticker]],[1]!Table1[[Symbol]:[Industry]],2,FALSE),"-")</f>
        <v>-</v>
      </c>
      <c r="D1378" t="s">
        <v>586</v>
      </c>
      <c r="E1378">
        <v>1206.69901415</v>
      </c>
      <c r="F1378">
        <v>21.7</v>
      </c>
      <c r="G1378">
        <v>-58.340365663647702</v>
      </c>
      <c r="H1378">
        <v>-0.46877367133245001</v>
      </c>
      <c r="I1378">
        <v>-14.518415657694799</v>
      </c>
      <c r="J1378">
        <v>-5.0466900989296803</v>
      </c>
      <c r="K1378">
        <v>23.573355317955201</v>
      </c>
      <c r="L1378">
        <v>24.6708327963897</v>
      </c>
      <c r="M1378">
        <v>17.082911365002101</v>
      </c>
      <c r="N1378">
        <v>0.371565196583308</v>
      </c>
      <c r="O1378">
        <v>53.917050691244199</v>
      </c>
      <c r="P1378">
        <v>44.6666666666666</v>
      </c>
      <c r="Q1378">
        <v>0.24486095507821601</v>
      </c>
    </row>
    <row r="1379" spans="1:17" hidden="1" x14ac:dyDescent="0.3">
      <c r="A1379" t="s">
        <v>2927</v>
      </c>
      <c r="B1379" t="s">
        <v>2928</v>
      </c>
      <c r="C1379" t="str">
        <f>IFERROR(VLOOKUP(Table1[[#This Row],[Ticker]],[1]!Table1[[Symbol]:[Industry]],2,FALSE),"-")</f>
        <v>-</v>
      </c>
      <c r="D1379" t="s">
        <v>264</v>
      </c>
      <c r="E1379">
        <v>1205.7243599440001</v>
      </c>
      <c r="F1379">
        <v>322.16000000000003</v>
      </c>
      <c r="G1379">
        <v>30.1132662415753</v>
      </c>
      <c r="H1379">
        <v>81.795801233344903</v>
      </c>
      <c r="I1379">
        <v>50.513819110878401</v>
      </c>
      <c r="J1379">
        <v>-19.914329414133</v>
      </c>
      <c r="M1379">
        <v>46.440260224749402</v>
      </c>
      <c r="O1379">
        <v>52.085920039731697</v>
      </c>
      <c r="P1379">
        <v>66.879046879046797</v>
      </c>
    </row>
    <row r="1380" spans="1:17" hidden="1" x14ac:dyDescent="0.3">
      <c r="A1380" t="s">
        <v>2929</v>
      </c>
      <c r="B1380" t="s">
        <v>2930</v>
      </c>
      <c r="C1380" t="str">
        <f>IFERROR(VLOOKUP(Table1[[#This Row],[Ticker]],[1]!Table1[[Symbol]:[Industry]],2,FALSE),"-")</f>
        <v>-</v>
      </c>
      <c r="D1380" t="s">
        <v>1662</v>
      </c>
      <c r="E1380">
        <v>1204.862587675</v>
      </c>
      <c r="F1380">
        <v>1591.75</v>
      </c>
      <c r="G1380">
        <v>25.420588058960501</v>
      </c>
      <c r="H1380">
        <v>-8.61743359796729</v>
      </c>
      <c r="I1380">
        <v>20.443569797609701</v>
      </c>
      <c r="J1380">
        <v>-8.0968585323068307</v>
      </c>
      <c r="K1380">
        <v>1684.1023405651299</v>
      </c>
      <c r="L1380">
        <v>1475.35277624683</v>
      </c>
      <c r="M1380">
        <v>38.977967748558697</v>
      </c>
      <c r="N1380">
        <v>0.25413176622155498</v>
      </c>
      <c r="O1380">
        <v>29.310507303282499</v>
      </c>
      <c r="P1380">
        <v>61.533387456870301</v>
      </c>
      <c r="Q1380">
        <v>7.0270224201180995E-2</v>
      </c>
    </row>
    <row r="1381" spans="1:17" hidden="1" x14ac:dyDescent="0.3">
      <c r="A1381" t="s">
        <v>2931</v>
      </c>
      <c r="B1381" t="s">
        <v>2932</v>
      </c>
      <c r="C1381" t="str">
        <f>IFERROR(VLOOKUP(Table1[[#This Row],[Ticker]],[1]!Table1[[Symbol]:[Industry]],2,FALSE),"-")</f>
        <v>-</v>
      </c>
      <c r="D1381" t="s">
        <v>2933</v>
      </c>
      <c r="E1381">
        <v>1199.4544835459999</v>
      </c>
      <c r="F1381">
        <v>34.380000000000003</v>
      </c>
      <c r="G1381">
        <v>-34.261670463700803</v>
      </c>
      <c r="H1381">
        <v>-11.6700365864919</v>
      </c>
      <c r="I1381">
        <v>3.5704782070610701</v>
      </c>
      <c r="J1381">
        <v>-10.172467333848299</v>
      </c>
      <c r="K1381">
        <v>36.252739102702499</v>
      </c>
      <c r="L1381">
        <v>34.550037675935201</v>
      </c>
      <c r="M1381">
        <v>29.8739618706424</v>
      </c>
      <c r="N1381">
        <v>0.88070099623183695</v>
      </c>
      <c r="O1381">
        <v>51.250727166957503</v>
      </c>
      <c r="P1381">
        <v>32.230769230769198</v>
      </c>
      <c r="Q1381">
        <v>0.149009218923117</v>
      </c>
    </row>
    <row r="1382" spans="1:17" hidden="1" x14ac:dyDescent="0.3">
      <c r="A1382" t="s">
        <v>2934</v>
      </c>
      <c r="B1382" t="s">
        <v>2935</v>
      </c>
      <c r="C1382" t="str">
        <f>IFERROR(VLOOKUP(Table1[[#This Row],[Ticker]],[1]!Table1[[Symbol]:[Industry]],2,FALSE),"-")</f>
        <v>-</v>
      </c>
      <c r="D1382" t="s">
        <v>628</v>
      </c>
      <c r="E1382">
        <v>1197.6959222</v>
      </c>
      <c r="F1382">
        <v>19.149999999999999</v>
      </c>
      <c r="G1382">
        <v>16.622306290138901</v>
      </c>
      <c r="H1382">
        <v>-12.465341316946301</v>
      </c>
      <c r="I1382">
        <v>62.929244440827198</v>
      </c>
      <c r="J1382">
        <v>-16.880597112313801</v>
      </c>
      <c r="K1382">
        <v>18.164202105640999</v>
      </c>
      <c r="L1382">
        <v>15.0684779863063</v>
      </c>
      <c r="M1382">
        <v>38.577634805277299</v>
      </c>
      <c r="N1382">
        <v>0.43756941674886701</v>
      </c>
      <c r="O1382">
        <v>37.597911227154</v>
      </c>
      <c r="P1382">
        <v>91.499999999999901</v>
      </c>
      <c r="Q1382">
        <v>5.6211790646892003E-2</v>
      </c>
    </row>
    <row r="1383" spans="1:17" hidden="1" x14ac:dyDescent="0.3">
      <c r="A1383" t="s">
        <v>2936</v>
      </c>
      <c r="B1383" t="s">
        <v>2937</v>
      </c>
      <c r="C1383" t="str">
        <f>IFERROR(VLOOKUP(Table1[[#This Row],[Ticker]],[1]!Table1[[Symbol]:[Industry]],2,FALSE),"-")</f>
        <v>-</v>
      </c>
      <c r="D1383" t="s">
        <v>769</v>
      </c>
      <c r="E1383">
        <v>1197.0127500000001</v>
      </c>
      <c r="F1383">
        <v>223.95</v>
      </c>
      <c r="G1383">
        <v>-59.872835759665499</v>
      </c>
      <c r="H1383">
        <v>-8.1692926585339105</v>
      </c>
      <c r="I1383">
        <v>-39.017756616068901</v>
      </c>
      <c r="J1383">
        <v>-4.5249809566172701</v>
      </c>
      <c r="K1383">
        <v>239.293291272315</v>
      </c>
      <c r="M1383">
        <v>35.149384329820798</v>
      </c>
      <c r="N1383">
        <v>0.31533819077846997</v>
      </c>
      <c r="O1383">
        <v>108.082161196695</v>
      </c>
      <c r="P1383">
        <v>5.6417755554507103</v>
      </c>
    </row>
    <row r="1384" spans="1:17" hidden="1" x14ac:dyDescent="0.3">
      <c r="A1384" t="s">
        <v>2938</v>
      </c>
      <c r="B1384" t="s">
        <v>2939</v>
      </c>
      <c r="C1384" t="str">
        <f>IFERROR(VLOOKUP(Table1[[#This Row],[Ticker]],[1]!Table1[[Symbol]:[Industry]],2,FALSE),"-")</f>
        <v>-</v>
      </c>
      <c r="D1384" t="s">
        <v>264</v>
      </c>
      <c r="E1384">
        <v>1196.4975360000001</v>
      </c>
      <c r="F1384">
        <v>1196</v>
      </c>
      <c r="G1384">
        <v>119.988592752603</v>
      </c>
      <c r="H1384">
        <v>-4.82364908377982</v>
      </c>
      <c r="I1384">
        <v>-8.8203740437787292</v>
      </c>
      <c r="J1384">
        <v>-4.7637032484185999</v>
      </c>
      <c r="K1384">
        <v>1296.6439367554999</v>
      </c>
      <c r="L1384">
        <v>1188.9468673428901</v>
      </c>
      <c r="M1384">
        <v>46.474169789895797</v>
      </c>
      <c r="N1384">
        <v>0.7274406275616</v>
      </c>
      <c r="O1384">
        <v>45.229933110367803</v>
      </c>
      <c r="P1384">
        <v>166.429048785921</v>
      </c>
      <c r="Q1384">
        <v>0.161736408892274</v>
      </c>
    </row>
    <row r="1385" spans="1:17" hidden="1" x14ac:dyDescent="0.3">
      <c r="A1385" t="s">
        <v>2940</v>
      </c>
      <c r="B1385" t="s">
        <v>2941</v>
      </c>
      <c r="C1385" t="str">
        <f>IFERROR(VLOOKUP(Table1[[#This Row],[Ticker]],[1]!Table1[[Symbol]:[Industry]],2,FALSE),"-")</f>
        <v>-</v>
      </c>
      <c r="D1385" t="s">
        <v>2942</v>
      </c>
      <c r="E1385">
        <v>1195.9950644999999</v>
      </c>
      <c r="F1385">
        <v>1393.5</v>
      </c>
      <c r="G1385">
        <v>47.460201431669702</v>
      </c>
      <c r="H1385">
        <v>11.8709950905792</v>
      </c>
      <c r="I1385">
        <v>73.144683015320894</v>
      </c>
      <c r="J1385">
        <v>-3.1638819116408801</v>
      </c>
      <c r="K1385">
        <v>1339.76397656016</v>
      </c>
      <c r="L1385">
        <v>1089.50028487604</v>
      </c>
      <c r="M1385">
        <v>60.3862513357981</v>
      </c>
      <c r="N1385">
        <v>0.60639259061019901</v>
      </c>
      <c r="O1385">
        <v>11.2307140294223</v>
      </c>
      <c r="P1385">
        <v>111.136363636363</v>
      </c>
      <c r="Q1385">
        <v>0.107297287103104</v>
      </c>
    </row>
    <row r="1386" spans="1:17" hidden="1" x14ac:dyDescent="0.3">
      <c r="A1386" t="s">
        <v>2943</v>
      </c>
      <c r="B1386" t="s">
        <v>2944</v>
      </c>
      <c r="C1386" t="str">
        <f>IFERROR(VLOOKUP(Table1[[#This Row],[Ticker]],[1]!Table1[[Symbol]:[Industry]],2,FALSE),"-")</f>
        <v>-</v>
      </c>
      <c r="D1386" t="s">
        <v>261</v>
      </c>
      <c r="E1386">
        <v>1191.282637493</v>
      </c>
      <c r="F1386">
        <v>18.07</v>
      </c>
      <c r="G1386">
        <v>-41.369113936220998</v>
      </c>
      <c r="H1386">
        <v>11.602558383383199</v>
      </c>
      <c r="I1386">
        <v>-44.871080234497299</v>
      </c>
      <c r="J1386">
        <v>-2.7680206826291398</v>
      </c>
      <c r="K1386">
        <v>19.093069206364099</v>
      </c>
      <c r="L1386">
        <v>22.261615269012601</v>
      </c>
      <c r="M1386">
        <v>50.178567966215702</v>
      </c>
      <c r="N1386">
        <v>1.12883345972421</v>
      </c>
      <c r="O1386">
        <v>132.42944106253401</v>
      </c>
      <c r="P1386">
        <v>22.4254742547425</v>
      </c>
      <c r="Q1386">
        <v>5.6884078110866002E-2</v>
      </c>
    </row>
    <row r="1387" spans="1:17" hidden="1" x14ac:dyDescent="0.3">
      <c r="A1387" t="s">
        <v>2945</v>
      </c>
      <c r="B1387" t="s">
        <v>2946</v>
      </c>
      <c r="C1387" t="str">
        <f>IFERROR(VLOOKUP(Table1[[#This Row],[Ticker]],[1]!Table1[[Symbol]:[Industry]],2,FALSE),"-")</f>
        <v>-</v>
      </c>
      <c r="D1387" t="s">
        <v>264</v>
      </c>
      <c r="E1387">
        <v>1191.1067</v>
      </c>
      <c r="F1387">
        <v>940.1</v>
      </c>
      <c r="G1387">
        <v>-4.2904716910865197</v>
      </c>
      <c r="H1387">
        <v>12.350495774928699</v>
      </c>
      <c r="I1387">
        <v>16.1100811782165</v>
      </c>
      <c r="J1387">
        <v>-2.4420404774064499</v>
      </c>
      <c r="M1387">
        <v>62.888345604298102</v>
      </c>
      <c r="O1387">
        <v>3.7123710243591002</v>
      </c>
      <c r="P1387">
        <v>37.844574780058601</v>
      </c>
    </row>
    <row r="1388" spans="1:17" hidden="1" x14ac:dyDescent="0.3">
      <c r="A1388" t="s">
        <v>2947</v>
      </c>
      <c r="B1388" t="s">
        <v>2948</v>
      </c>
      <c r="C1388" t="str">
        <f>IFERROR(VLOOKUP(Table1[[#This Row],[Ticker]],[1]!Table1[[Symbol]:[Industry]],2,FALSE),"-")</f>
        <v>-</v>
      </c>
      <c r="D1388" t="s">
        <v>75</v>
      </c>
      <c r="E1388">
        <v>1190.915</v>
      </c>
      <c r="F1388">
        <v>40.369999999999997</v>
      </c>
      <c r="G1388">
        <v>-49.283773760677299</v>
      </c>
      <c r="H1388">
        <v>-8.2444069706568097</v>
      </c>
      <c r="I1388">
        <v>-14.037993898383499</v>
      </c>
      <c r="J1388">
        <v>-4.1355908783262203</v>
      </c>
      <c r="K1388">
        <v>46.323800735470599</v>
      </c>
      <c r="L1388">
        <v>47.624121074225897</v>
      </c>
      <c r="M1388">
        <v>16.338115256634499</v>
      </c>
      <c r="N1388">
        <v>0.57713730612410896</v>
      </c>
      <c r="O1388">
        <v>42.407728511270697</v>
      </c>
      <c r="P1388">
        <v>4.4501940491591103</v>
      </c>
      <c r="Q1388">
        <v>1.7260376479365999E-2</v>
      </c>
    </row>
    <row r="1389" spans="1:17" hidden="1" x14ac:dyDescent="0.3">
      <c r="A1389" t="s">
        <v>2949</v>
      </c>
      <c r="B1389" t="s">
        <v>2950</v>
      </c>
      <c r="C1389" t="str">
        <f>IFERROR(VLOOKUP(Table1[[#This Row],[Ticker]],[1]!Table1[[Symbol]:[Industry]],2,FALSE),"-")</f>
        <v>-</v>
      </c>
      <c r="D1389" t="s">
        <v>1028</v>
      </c>
      <c r="E1389">
        <v>1188.159729875</v>
      </c>
      <c r="F1389">
        <v>841.85</v>
      </c>
      <c r="G1389">
        <v>21.2087709366035</v>
      </c>
      <c r="H1389">
        <v>3.2361386476732998</v>
      </c>
      <c r="I1389">
        <v>-4.7774276440650398</v>
      </c>
      <c r="J1389">
        <v>-1.3704227451330599</v>
      </c>
      <c r="K1389">
        <v>825.02988746592996</v>
      </c>
      <c r="L1389">
        <v>762.428874717795</v>
      </c>
      <c r="M1389">
        <v>51.523963627757901</v>
      </c>
      <c r="N1389">
        <v>0.30579046228066098</v>
      </c>
      <c r="O1389">
        <v>18.15644117123</v>
      </c>
      <c r="P1389">
        <v>56.856716974100898</v>
      </c>
      <c r="Q1389">
        <v>8.3949636125750002E-2</v>
      </c>
    </row>
    <row r="1390" spans="1:17" hidden="1" x14ac:dyDescent="0.3">
      <c r="A1390" t="s">
        <v>2951</v>
      </c>
      <c r="B1390" t="s">
        <v>2952</v>
      </c>
      <c r="C1390" t="str">
        <f>IFERROR(VLOOKUP(Table1[[#This Row],[Ticker]],[1]!Table1[[Symbol]:[Industry]],2,FALSE),"-")</f>
        <v>-</v>
      </c>
      <c r="D1390" t="s">
        <v>21</v>
      </c>
      <c r="E1390">
        <v>1185.74860345</v>
      </c>
      <c r="F1390">
        <v>284.75</v>
      </c>
      <c r="G1390">
        <v>-34.2900914972588</v>
      </c>
      <c r="H1390">
        <v>6.7883904026386404</v>
      </c>
      <c r="I1390">
        <v>-13.8895386279557</v>
      </c>
      <c r="J1390">
        <v>-3.1158691311118898</v>
      </c>
      <c r="M1390">
        <v>50.050770861230099</v>
      </c>
      <c r="O1390">
        <v>22.493415276558299</v>
      </c>
      <c r="P1390">
        <v>15.2600688119813</v>
      </c>
    </row>
    <row r="1391" spans="1:17" hidden="1" x14ac:dyDescent="0.3">
      <c r="A1391" t="s">
        <v>2953</v>
      </c>
      <c r="B1391" t="s">
        <v>2954</v>
      </c>
      <c r="C1391" t="str">
        <f>IFERROR(VLOOKUP(Table1[[#This Row],[Ticker]],[1]!Table1[[Symbol]:[Industry]],2,FALSE),"-")</f>
        <v>-</v>
      </c>
      <c r="D1391" t="s">
        <v>464</v>
      </c>
      <c r="E1391">
        <v>1174.63735144</v>
      </c>
      <c r="F1391">
        <v>484.4</v>
      </c>
      <c r="G1391">
        <v>-60.338426326046097</v>
      </c>
      <c r="H1391">
        <v>-7.1116981134018804</v>
      </c>
      <c r="I1391">
        <v>-37.620328441760797</v>
      </c>
      <c r="J1391">
        <v>-8.2264825272217106</v>
      </c>
      <c r="K1391">
        <v>540.83805723818102</v>
      </c>
      <c r="L1391">
        <v>633.28796966047298</v>
      </c>
      <c r="M1391">
        <v>46.187642399987098</v>
      </c>
      <c r="N1391">
        <v>0.771173872093177</v>
      </c>
      <c r="O1391">
        <v>72.326589595375694</v>
      </c>
      <c r="P1391">
        <v>8.8783996403686203</v>
      </c>
      <c r="Q1391">
        <v>-3.7395821730496E-2</v>
      </c>
    </row>
    <row r="1392" spans="1:17" hidden="1" x14ac:dyDescent="0.3">
      <c r="A1392" t="s">
        <v>2955</v>
      </c>
      <c r="B1392" t="s">
        <v>2956</v>
      </c>
      <c r="C1392" t="str">
        <f>IFERROR(VLOOKUP(Table1[[#This Row],[Ticker]],[1]!Table1[[Symbol]:[Industry]],2,FALSE),"-")</f>
        <v>-</v>
      </c>
      <c r="D1392" t="s">
        <v>998</v>
      </c>
      <c r="E1392">
        <v>1174.4634054000001</v>
      </c>
      <c r="F1392">
        <v>307.95</v>
      </c>
      <c r="G1392">
        <v>-61.178738014182201</v>
      </c>
      <c r="H1392">
        <v>-10.8244602149959</v>
      </c>
      <c r="I1392">
        <v>-22.0693719609197</v>
      </c>
      <c r="J1392">
        <v>-8.0982051180767307</v>
      </c>
      <c r="K1392">
        <v>339.97600593570098</v>
      </c>
      <c r="L1392">
        <v>345.80560425441399</v>
      </c>
      <c r="M1392">
        <v>29.7772890579866</v>
      </c>
      <c r="N1392">
        <v>0.52811550930920403</v>
      </c>
      <c r="O1392">
        <v>73.989283974671196</v>
      </c>
      <c r="P1392">
        <v>11.981818181818101</v>
      </c>
      <c r="Q1392">
        <v>5.9255231700277002E-2</v>
      </c>
    </row>
    <row r="1393" spans="1:17" hidden="1" x14ac:dyDescent="0.3">
      <c r="A1393" t="s">
        <v>2957</v>
      </c>
      <c r="B1393" t="s">
        <v>2958</v>
      </c>
      <c r="C1393" t="str">
        <f>IFERROR(VLOOKUP(Table1[[#This Row],[Ticker]],[1]!Table1[[Symbol]:[Industry]],2,FALSE),"-")</f>
        <v>-</v>
      </c>
      <c r="D1393" t="s">
        <v>48</v>
      </c>
      <c r="E1393">
        <v>1172.4587874179999</v>
      </c>
      <c r="F1393">
        <v>52.38</v>
      </c>
      <c r="G1393">
        <v>-61.514154161017998</v>
      </c>
      <c r="H1393">
        <v>-9.2257784859092293</v>
      </c>
      <c r="I1393">
        <v>-36.250293892669198</v>
      </c>
      <c r="J1393">
        <v>-8.2797729178581907</v>
      </c>
      <c r="K1393">
        <v>62.878184769616503</v>
      </c>
      <c r="L1393">
        <v>66.921210491717801</v>
      </c>
      <c r="M1393">
        <v>24.7841859453751</v>
      </c>
      <c r="N1393">
        <v>0.62402192634112796</v>
      </c>
      <c r="O1393">
        <v>77.835051546391696</v>
      </c>
      <c r="P1393">
        <v>5.3923541247484996</v>
      </c>
      <c r="Q1393">
        <v>7.1744521507345005E-2</v>
      </c>
    </row>
    <row r="1394" spans="1:17" hidden="1" x14ac:dyDescent="0.3">
      <c r="A1394" t="s">
        <v>2959</v>
      </c>
      <c r="B1394" t="s">
        <v>2960</v>
      </c>
      <c r="C1394" t="str">
        <f>IFERROR(VLOOKUP(Table1[[#This Row],[Ticker]],[1]!Table1[[Symbol]:[Industry]],2,FALSE),"-")</f>
        <v>-</v>
      </c>
      <c r="D1394" t="s">
        <v>2780</v>
      </c>
      <c r="E1394">
        <v>1170.6334099999999</v>
      </c>
      <c r="F1394">
        <v>1427.95</v>
      </c>
      <c r="G1394">
        <v>430.103169093806</v>
      </c>
      <c r="H1394">
        <v>-9.6599212985374905</v>
      </c>
      <c r="I1394">
        <v>31.490734926790001</v>
      </c>
      <c r="J1394">
        <v>-8.0086473328667598</v>
      </c>
      <c r="K1394">
        <v>1591.6744630780299</v>
      </c>
      <c r="L1394">
        <v>1302.2054123831599</v>
      </c>
      <c r="M1394">
        <v>47.594919963642397</v>
      </c>
      <c r="N1394">
        <v>1.4540113235765399</v>
      </c>
      <c r="O1394">
        <v>54.767323785846799</v>
      </c>
      <c r="P1394">
        <v>475.43824299818601</v>
      </c>
    </row>
    <row r="1395" spans="1:17" hidden="1" x14ac:dyDescent="0.3">
      <c r="A1395" t="s">
        <v>2961</v>
      </c>
      <c r="B1395" t="s">
        <v>2962</v>
      </c>
      <c r="C1395" t="str">
        <f>IFERROR(VLOOKUP(Table1[[#This Row],[Ticker]],[1]!Table1[[Symbol]:[Industry]],2,FALSE),"-")</f>
        <v>-</v>
      </c>
      <c r="D1395" t="s">
        <v>2963</v>
      </c>
      <c r="E1395">
        <v>1159.43706</v>
      </c>
      <c r="F1395">
        <v>510</v>
      </c>
      <c r="G1395">
        <v>375.00163262356199</v>
      </c>
      <c r="H1395">
        <v>20.3662195271414</v>
      </c>
      <c r="I1395">
        <v>-16.408693564563499</v>
      </c>
      <c r="J1395">
        <v>-0.79747329505191</v>
      </c>
      <c r="K1395">
        <v>542.53224826285998</v>
      </c>
      <c r="L1395">
        <v>477.28907215993502</v>
      </c>
      <c r="M1395">
        <v>49.504588100962998</v>
      </c>
      <c r="N1395">
        <v>0.98533505148946199</v>
      </c>
      <c r="O1395">
        <v>56.470588235294102</v>
      </c>
      <c r="P1395">
        <v>403.45508390918002</v>
      </c>
    </row>
    <row r="1396" spans="1:17" hidden="1" x14ac:dyDescent="0.3">
      <c r="A1396" t="s">
        <v>2964</v>
      </c>
      <c r="B1396" t="s">
        <v>2965</v>
      </c>
      <c r="C1396" t="str">
        <f>IFERROR(VLOOKUP(Table1[[#This Row],[Ticker]],[1]!Table1[[Symbol]:[Industry]],2,FALSE),"-")</f>
        <v>-</v>
      </c>
      <c r="D1396" t="s">
        <v>136</v>
      </c>
      <c r="E1396">
        <v>1159.4278116</v>
      </c>
      <c r="F1396">
        <v>1046.3499999999999</v>
      </c>
      <c r="G1396">
        <v>50.946462987848903</v>
      </c>
      <c r="H1396">
        <v>10.833841573710799</v>
      </c>
      <c r="I1396">
        <v>8.2211320315119707</v>
      </c>
      <c r="J1396">
        <v>8.8267181148980995</v>
      </c>
      <c r="K1396">
        <v>964.64713743665197</v>
      </c>
      <c r="L1396">
        <v>890.69631966537395</v>
      </c>
      <c r="M1396">
        <v>41.011072277330904</v>
      </c>
      <c r="N1396">
        <v>1.1121158045873301</v>
      </c>
      <c r="O1396">
        <v>13.700004778515799</v>
      </c>
      <c r="P1396">
        <v>83.570175438596394</v>
      </c>
    </row>
    <row r="1397" spans="1:17" hidden="1" x14ac:dyDescent="0.3">
      <c r="A1397" t="s">
        <v>2966</v>
      </c>
      <c r="B1397" t="s">
        <v>2967</v>
      </c>
      <c r="C1397" t="str">
        <f>IFERROR(VLOOKUP(Table1[[#This Row],[Ticker]],[1]!Table1[[Symbol]:[Industry]],2,FALSE),"-")</f>
        <v>-</v>
      </c>
      <c r="D1397" t="s">
        <v>131</v>
      </c>
      <c r="E1397">
        <v>1156.8613539600001</v>
      </c>
      <c r="F1397">
        <v>723.3</v>
      </c>
      <c r="G1397">
        <v>-44.196942461575297</v>
      </c>
      <c r="H1397">
        <v>0.13749342457208</v>
      </c>
      <c r="I1397">
        <v>-30.1949866832692</v>
      </c>
      <c r="J1397">
        <v>-3.7089699852233902</v>
      </c>
      <c r="K1397">
        <v>807.54678922632195</v>
      </c>
      <c r="L1397">
        <v>832.000372083</v>
      </c>
      <c r="M1397">
        <v>19.891461769482799</v>
      </c>
      <c r="N1397">
        <v>1.25223772878911</v>
      </c>
      <c r="O1397">
        <v>49.315636665284103</v>
      </c>
      <c r="P1397">
        <v>12.9979690673332</v>
      </c>
      <c r="Q1397">
        <v>9.2621582440186007E-2</v>
      </c>
    </row>
    <row r="1398" spans="1:17" hidden="1" x14ac:dyDescent="0.3">
      <c r="A1398" t="s">
        <v>2968</v>
      </c>
      <c r="B1398" t="s">
        <v>2969</v>
      </c>
      <c r="C1398" t="str">
        <f>IFERROR(VLOOKUP(Table1[[#This Row],[Ticker]],[1]!Table1[[Symbol]:[Industry]],2,FALSE),"-")</f>
        <v>-</v>
      </c>
      <c r="D1398" t="s">
        <v>264</v>
      </c>
      <c r="E1398">
        <v>1156.3954245</v>
      </c>
      <c r="F1398">
        <v>1083.6500000000001</v>
      </c>
      <c r="G1398">
        <v>78.745401486847896</v>
      </c>
      <c r="H1398">
        <v>26.6504845174255</v>
      </c>
      <c r="I1398">
        <v>45.656321441840397</v>
      </c>
      <c r="J1398">
        <v>7.3264875524204802</v>
      </c>
      <c r="K1398">
        <v>981.07856869665704</v>
      </c>
      <c r="L1398">
        <v>813.66075447387095</v>
      </c>
      <c r="M1398">
        <v>58.804487744614299</v>
      </c>
      <c r="N1398">
        <v>1.9545243619489501</v>
      </c>
      <c r="O1398">
        <v>13.0438794813823</v>
      </c>
      <c r="P1398">
        <v>112.480392156862</v>
      </c>
      <c r="Q1398">
        <v>0.166234544088322</v>
      </c>
    </row>
    <row r="1399" spans="1:17" hidden="1" x14ac:dyDescent="0.3">
      <c r="A1399" t="s">
        <v>2970</v>
      </c>
      <c r="B1399" t="s">
        <v>2971</v>
      </c>
      <c r="C1399" t="str">
        <f>IFERROR(VLOOKUP(Table1[[#This Row],[Ticker]],[1]!Table1[[Symbol]:[Industry]],2,FALSE),"-")</f>
        <v>-</v>
      </c>
      <c r="D1399" t="s">
        <v>475</v>
      </c>
      <c r="E1399">
        <v>1155.3188211930001</v>
      </c>
      <c r="F1399">
        <v>67.17</v>
      </c>
      <c r="G1399">
        <v>-31.316791849609899</v>
      </c>
      <c r="H1399">
        <v>-13.489110683286</v>
      </c>
      <c r="I1399">
        <v>-20.191551130507801</v>
      </c>
      <c r="J1399">
        <v>-7.3380975602163696</v>
      </c>
      <c r="K1399">
        <v>79.155756067400702</v>
      </c>
      <c r="L1399">
        <v>80.931202223804206</v>
      </c>
      <c r="M1399">
        <v>30.247303647740701</v>
      </c>
      <c r="N1399">
        <v>0.65546154021077296</v>
      </c>
      <c r="O1399">
        <v>56.245347625428003</v>
      </c>
      <c r="P1399">
        <v>20.053619302948999</v>
      </c>
      <c r="Q1399">
        <v>-7.1755741679691995E-2</v>
      </c>
    </row>
    <row r="1400" spans="1:17" hidden="1" x14ac:dyDescent="0.3">
      <c r="A1400" t="s">
        <v>2972</v>
      </c>
      <c r="B1400" t="s">
        <v>2973</v>
      </c>
      <c r="C1400" t="str">
        <f>IFERROR(VLOOKUP(Table1[[#This Row],[Ticker]],[1]!Table1[[Symbol]:[Industry]],2,FALSE),"-")</f>
        <v>-</v>
      </c>
      <c r="D1400" t="s">
        <v>18</v>
      </c>
      <c r="E1400">
        <v>1154.29333122</v>
      </c>
      <c r="F1400">
        <v>1122.95</v>
      </c>
      <c r="G1400">
        <v>17.242299606369599</v>
      </c>
      <c r="H1400">
        <v>28.431525434980799</v>
      </c>
      <c r="I1400">
        <v>-7.9593071871507499</v>
      </c>
      <c r="J1400">
        <v>-5.7003779843341</v>
      </c>
      <c r="K1400">
        <v>949.37081339352198</v>
      </c>
      <c r="L1400">
        <v>952.456114953216</v>
      </c>
      <c r="M1400">
        <v>74.974031015646304</v>
      </c>
      <c r="N1400">
        <v>2.54136295514152</v>
      </c>
      <c r="O1400">
        <v>40.878934948127601</v>
      </c>
      <c r="P1400">
        <v>55.9652777777777</v>
      </c>
      <c r="Q1400">
        <v>0.209448079541045</v>
      </c>
    </row>
    <row r="1401" spans="1:17" hidden="1" x14ac:dyDescent="0.3">
      <c r="A1401" t="s">
        <v>2974</v>
      </c>
      <c r="B1401" t="s">
        <v>2975</v>
      </c>
      <c r="C1401" t="str">
        <f>IFERROR(VLOOKUP(Table1[[#This Row],[Ticker]],[1]!Table1[[Symbol]:[Industry]],2,FALSE),"-")</f>
        <v>-</v>
      </c>
      <c r="D1401" t="s">
        <v>249</v>
      </c>
      <c r="E1401">
        <v>1154.1704824799999</v>
      </c>
      <c r="F1401">
        <v>267.35000000000002</v>
      </c>
      <c r="G1401">
        <v>58.766436669563397</v>
      </c>
      <c r="H1401">
        <v>8.3606607332629501</v>
      </c>
      <c r="I1401">
        <v>-4.8887077931243299</v>
      </c>
      <c r="J1401">
        <v>-1.7166917178593599</v>
      </c>
      <c r="K1401">
        <v>264.21863834634303</v>
      </c>
      <c r="L1401">
        <v>247.08984315983599</v>
      </c>
      <c r="M1401">
        <v>56.084553050009902</v>
      </c>
      <c r="N1401">
        <v>1.12537412641902</v>
      </c>
      <c r="O1401">
        <v>26.426033289695098</v>
      </c>
      <c r="P1401">
        <v>94.507093488541301</v>
      </c>
      <c r="Q1401">
        <v>0.106828736193531</v>
      </c>
    </row>
    <row r="1402" spans="1:17" hidden="1" x14ac:dyDescent="0.3">
      <c r="A1402" t="s">
        <v>2976</v>
      </c>
      <c r="B1402" t="s">
        <v>2977</v>
      </c>
      <c r="C1402" t="str">
        <f>IFERROR(VLOOKUP(Table1[[#This Row],[Ticker]],[1]!Table1[[Symbol]:[Industry]],2,FALSE),"-")</f>
        <v>-</v>
      </c>
      <c r="D1402" t="s">
        <v>88</v>
      </c>
      <c r="E1402">
        <v>1153.7765564199999</v>
      </c>
      <c r="F1402">
        <v>236.2</v>
      </c>
      <c r="G1402">
        <v>-36.421501158986999</v>
      </c>
      <c r="H1402">
        <v>-4.7677545822829801</v>
      </c>
      <c r="I1402">
        <v>-13.9680547596734</v>
      </c>
      <c r="J1402">
        <v>-5.5464307991044901</v>
      </c>
      <c r="K1402">
        <v>254.512712444671</v>
      </c>
      <c r="L1402">
        <v>263.76578518120999</v>
      </c>
      <c r="M1402">
        <v>35.125425071574703</v>
      </c>
      <c r="N1402">
        <v>0.37603387142519701</v>
      </c>
      <c r="O1402">
        <v>61.727349703640897</v>
      </c>
      <c r="P1402">
        <v>43.151515151515099</v>
      </c>
    </row>
    <row r="1403" spans="1:17" hidden="1" x14ac:dyDescent="0.3">
      <c r="A1403" t="s">
        <v>2978</v>
      </c>
      <c r="B1403" t="s">
        <v>2979</v>
      </c>
      <c r="C1403" t="str">
        <f>IFERROR(VLOOKUP(Table1[[#This Row],[Ticker]],[1]!Table1[[Symbol]:[Industry]],2,FALSE),"-")</f>
        <v>-</v>
      </c>
      <c r="D1403" t="s">
        <v>475</v>
      </c>
      <c r="E1403">
        <v>1150.10790608</v>
      </c>
      <c r="F1403">
        <v>162.68</v>
      </c>
      <c r="G1403">
        <v>19.303133637178799</v>
      </c>
      <c r="H1403">
        <v>-21.394795328839098</v>
      </c>
      <c r="I1403">
        <v>9.1939484305312895</v>
      </c>
      <c r="J1403">
        <v>-10.6735901018668</v>
      </c>
      <c r="K1403">
        <v>190.181348634009</v>
      </c>
      <c r="L1403">
        <v>159.76337937726601</v>
      </c>
      <c r="M1403">
        <v>22.061292115743601</v>
      </c>
      <c r="N1403">
        <v>0.32872591744054103</v>
      </c>
      <c r="O1403">
        <v>52.692402262109603</v>
      </c>
      <c r="P1403">
        <v>55.749162278602199</v>
      </c>
      <c r="Q1403">
        <v>3.8780620582166997E-2</v>
      </c>
    </row>
    <row r="1404" spans="1:17" hidden="1" x14ac:dyDescent="0.3">
      <c r="A1404" t="s">
        <v>2980</v>
      </c>
      <c r="B1404" t="s">
        <v>2981</v>
      </c>
      <c r="C1404" t="str">
        <f>IFERROR(VLOOKUP(Table1[[#This Row],[Ticker]],[1]!Table1[[Symbol]:[Industry]],2,FALSE),"-")</f>
        <v>-</v>
      </c>
      <c r="D1404" t="s">
        <v>240</v>
      </c>
      <c r="E1404">
        <v>1146.1095250000001</v>
      </c>
      <c r="F1404">
        <v>3611.5</v>
      </c>
      <c r="G1404">
        <v>1488.8774936315299</v>
      </c>
      <c r="H1404">
        <v>-0.692897455193909</v>
      </c>
      <c r="I1404">
        <v>549.636964800947</v>
      </c>
      <c r="J1404">
        <v>-10.562922108672501</v>
      </c>
      <c r="K1404">
        <v>3667.0546477805401</v>
      </c>
      <c r="L1404">
        <v>2011.9558110533001</v>
      </c>
      <c r="M1404">
        <v>13.438141422617401</v>
      </c>
      <c r="N1404">
        <v>9.7800064572966097E-2</v>
      </c>
      <c r="O1404">
        <v>35.598781669666302</v>
      </c>
      <c r="P1404">
        <v>1564.8995021205899</v>
      </c>
      <c r="Q1404">
        <v>0.33068979068672599</v>
      </c>
    </row>
    <row r="1405" spans="1:17" hidden="1" x14ac:dyDescent="0.3">
      <c r="A1405" t="s">
        <v>2982</v>
      </c>
      <c r="B1405" t="s">
        <v>2983</v>
      </c>
      <c r="C1405" t="str">
        <f>IFERROR(VLOOKUP(Table1[[#This Row],[Ticker]],[1]!Table1[[Symbol]:[Industry]],2,FALSE),"-")</f>
        <v>-</v>
      </c>
      <c r="D1405" t="s">
        <v>117</v>
      </c>
      <c r="E1405">
        <v>1144.11355499</v>
      </c>
      <c r="F1405">
        <v>897.85</v>
      </c>
      <c r="G1405">
        <v>586.96487540760802</v>
      </c>
      <c r="H1405">
        <v>2.6816697592999201</v>
      </c>
      <c r="I1405">
        <v>6.3957950189935602</v>
      </c>
      <c r="J1405">
        <v>-6.1513865045914402</v>
      </c>
      <c r="K1405">
        <v>938.83841720591397</v>
      </c>
      <c r="L1405">
        <v>734.04342541451103</v>
      </c>
      <c r="M1405">
        <v>26.838476469745199</v>
      </c>
      <c r="N1405">
        <v>0.66033365636128805</v>
      </c>
      <c r="O1405">
        <v>21.144957398229099</v>
      </c>
      <c r="P1405">
        <v>648.20833333333303</v>
      </c>
      <c r="Q1405">
        <v>0.17221162315144101</v>
      </c>
    </row>
    <row r="1406" spans="1:17" hidden="1" x14ac:dyDescent="0.3">
      <c r="A1406" t="s">
        <v>2984</v>
      </c>
      <c r="B1406" t="s">
        <v>2985</v>
      </c>
      <c r="C1406" t="str">
        <f>IFERROR(VLOOKUP(Table1[[#This Row],[Ticker]],[1]!Table1[[Symbol]:[Industry]],2,FALSE),"-")</f>
        <v>-</v>
      </c>
      <c r="D1406" t="s">
        <v>1662</v>
      </c>
      <c r="E1406">
        <v>1138.4411250000001</v>
      </c>
      <c r="F1406">
        <v>109.65</v>
      </c>
      <c r="G1406">
        <v>885.88512410753503</v>
      </c>
      <c r="H1406">
        <v>9.1330527940496395</v>
      </c>
      <c r="I1406">
        <v>339.13307221989902</v>
      </c>
      <c r="J1406">
        <v>-1.1143728384564699</v>
      </c>
      <c r="K1406">
        <v>93.194830639897503</v>
      </c>
      <c r="L1406">
        <v>55.601848042603699</v>
      </c>
      <c r="M1406">
        <v>57.217368200243598</v>
      </c>
      <c r="N1406">
        <v>1.2167115226771501</v>
      </c>
      <c r="O1406">
        <v>10.7615139078887</v>
      </c>
      <c r="P1406">
        <v>1054.21052631578</v>
      </c>
    </row>
    <row r="1407" spans="1:17" hidden="1" x14ac:dyDescent="0.3">
      <c r="A1407" t="s">
        <v>2986</v>
      </c>
      <c r="B1407" t="s">
        <v>2987</v>
      </c>
      <c r="C1407" t="str">
        <f>IFERROR(VLOOKUP(Table1[[#This Row],[Ticker]],[1]!Table1[[Symbol]:[Industry]],2,FALSE),"-")</f>
        <v>-</v>
      </c>
      <c r="D1407" t="s">
        <v>769</v>
      </c>
      <c r="E1407">
        <v>1138.413216273</v>
      </c>
      <c r="F1407">
        <v>225.53</v>
      </c>
      <c r="G1407">
        <v>-42.5699783229377</v>
      </c>
      <c r="H1407">
        <v>-4.6826847849207898</v>
      </c>
      <c r="I1407">
        <v>-27.405660797863899</v>
      </c>
      <c r="J1407">
        <v>-10.8040858353441</v>
      </c>
      <c r="K1407">
        <v>246.651084680173</v>
      </c>
      <c r="M1407">
        <v>37.925510073342203</v>
      </c>
      <c r="N1407">
        <v>0.41583016414491702</v>
      </c>
      <c r="O1407">
        <v>42.1983771560324</v>
      </c>
      <c r="P1407">
        <v>3.4066941769830401</v>
      </c>
    </row>
    <row r="1408" spans="1:17" hidden="1" x14ac:dyDescent="0.3">
      <c r="A1408" t="s">
        <v>2988</v>
      </c>
      <c r="B1408" t="s">
        <v>2989</v>
      </c>
      <c r="C1408" t="str">
        <f>IFERROR(VLOOKUP(Table1[[#This Row],[Ticker]],[1]!Table1[[Symbol]:[Industry]],2,FALSE),"-")</f>
        <v>-</v>
      </c>
      <c r="D1408" t="s">
        <v>136</v>
      </c>
      <c r="E1408">
        <v>1135.353291939</v>
      </c>
      <c r="F1408">
        <v>44.21</v>
      </c>
      <c r="G1408">
        <v>47.331836984759001</v>
      </c>
      <c r="H1408">
        <v>-17.547977261568601</v>
      </c>
      <c r="I1408">
        <v>14.2430905186775</v>
      </c>
      <c r="J1408">
        <v>-9.8003371968795197</v>
      </c>
      <c r="K1408">
        <v>50.288424746407202</v>
      </c>
      <c r="L1408">
        <v>41.287276020742702</v>
      </c>
      <c r="M1408">
        <v>20.847095370519799</v>
      </c>
      <c r="N1408">
        <v>0.21467887827463</v>
      </c>
      <c r="O1408">
        <v>55.847093417778801</v>
      </c>
      <c r="P1408">
        <v>79.715447154471505</v>
      </c>
      <c r="Q1408">
        <v>6.5980499131193998E-2</v>
      </c>
    </row>
    <row r="1409" spans="1:17" hidden="1" x14ac:dyDescent="0.3">
      <c r="A1409" t="s">
        <v>2990</v>
      </c>
      <c r="B1409" t="s">
        <v>2991</v>
      </c>
      <c r="C1409" t="str">
        <f>IFERROR(VLOOKUP(Table1[[#This Row],[Ticker]],[1]!Table1[[Symbol]:[Industry]],2,FALSE),"-")</f>
        <v>-</v>
      </c>
      <c r="D1409" t="s">
        <v>397</v>
      </c>
      <c r="E1409">
        <v>1135.2459712</v>
      </c>
      <c r="F1409">
        <v>109.04</v>
      </c>
      <c r="G1409">
        <v>28.100748283656198</v>
      </c>
      <c r="H1409">
        <v>7.8814506944906801</v>
      </c>
      <c r="I1409">
        <v>67.534863258402595</v>
      </c>
      <c r="J1409">
        <v>-8.4276995407914796</v>
      </c>
      <c r="K1409">
        <v>102.93917984807</v>
      </c>
      <c r="L1409">
        <v>81.936382098710993</v>
      </c>
      <c r="M1409">
        <v>45.818442070608803</v>
      </c>
      <c r="N1409">
        <v>0.639585625813611</v>
      </c>
      <c r="O1409">
        <v>14.453411592076201</v>
      </c>
      <c r="P1409">
        <v>121.626016260162</v>
      </c>
      <c r="Q1409">
        <v>0.114222747770395</v>
      </c>
    </row>
    <row r="1410" spans="1:17" hidden="1" x14ac:dyDescent="0.3">
      <c r="A1410" t="s">
        <v>2992</v>
      </c>
      <c r="B1410" t="s">
        <v>2993</v>
      </c>
      <c r="C1410" t="str">
        <f>IFERROR(VLOOKUP(Table1[[#This Row],[Ticker]],[1]!Table1[[Symbol]:[Industry]],2,FALSE),"-")</f>
        <v>-</v>
      </c>
      <c r="D1410" t="s">
        <v>628</v>
      </c>
      <c r="E1410">
        <v>1134.30037115</v>
      </c>
      <c r="F1410">
        <v>190.1</v>
      </c>
      <c r="G1410">
        <v>-39.663166372026801</v>
      </c>
      <c r="H1410">
        <v>-11.500985831539101</v>
      </c>
      <c r="I1410">
        <v>-27.038621834171899</v>
      </c>
      <c r="J1410">
        <v>-12.4335276229912</v>
      </c>
      <c r="K1410">
        <v>231.98834970814599</v>
      </c>
      <c r="L1410">
        <v>235.65322596198001</v>
      </c>
      <c r="M1410">
        <v>12.2511632799262</v>
      </c>
      <c r="N1410">
        <v>0.34770525044571698</v>
      </c>
      <c r="O1410">
        <v>62.019989479221401</v>
      </c>
      <c r="P1410">
        <v>2.3969835712361802</v>
      </c>
      <c r="Q1410">
        <v>-5.298610947468E-2</v>
      </c>
    </row>
    <row r="1411" spans="1:17" hidden="1" x14ac:dyDescent="0.3">
      <c r="A1411" t="s">
        <v>2994</v>
      </c>
      <c r="B1411" t="s">
        <v>2995</v>
      </c>
      <c r="C1411" t="str">
        <f>IFERROR(VLOOKUP(Table1[[#This Row],[Ticker]],[1]!Table1[[Symbol]:[Industry]],2,FALSE),"-")</f>
        <v>-</v>
      </c>
      <c r="D1411" t="s">
        <v>51</v>
      </c>
      <c r="E1411">
        <v>1131.9993375199999</v>
      </c>
      <c r="F1411">
        <v>1832.3</v>
      </c>
      <c r="G1411">
        <v>-25.3820669125523</v>
      </c>
      <c r="H1411">
        <v>-1.6904048770062099</v>
      </c>
      <c r="I1411">
        <v>-35.4894355831604</v>
      </c>
      <c r="J1411">
        <v>-10.579759929988199</v>
      </c>
      <c r="K1411">
        <v>2107.8530704447799</v>
      </c>
      <c r="L1411">
        <v>2179.42030870707</v>
      </c>
      <c r="M1411">
        <v>19.575523491965001</v>
      </c>
      <c r="N1411">
        <v>0.35306904442915199</v>
      </c>
      <c r="O1411">
        <v>54.117775473448603</v>
      </c>
      <c r="P1411">
        <v>4.0133969118982797</v>
      </c>
      <c r="Q1411">
        <v>-3.4102286385720999E-2</v>
      </c>
    </row>
    <row r="1412" spans="1:17" hidden="1" x14ac:dyDescent="0.3">
      <c r="A1412" t="s">
        <v>2996</v>
      </c>
      <c r="B1412" t="s">
        <v>2997</v>
      </c>
      <c r="C1412" t="str">
        <f>IFERROR(VLOOKUP(Table1[[#This Row],[Ticker]],[1]!Table1[[Symbol]:[Industry]],2,FALSE),"-")</f>
        <v>-</v>
      </c>
      <c r="D1412" t="s">
        <v>539</v>
      </c>
      <c r="E1412">
        <v>1131.988024</v>
      </c>
      <c r="F1412">
        <v>6754.75</v>
      </c>
      <c r="G1412">
        <v>54.107359525192102</v>
      </c>
      <c r="H1412">
        <v>15.016910356779601</v>
      </c>
      <c r="I1412">
        <v>17.8604968042041</v>
      </c>
      <c r="J1412">
        <v>-14.408158648903999</v>
      </c>
      <c r="K1412">
        <v>6843.5674901393304</v>
      </c>
      <c r="L1412">
        <v>5783.7176758809901</v>
      </c>
      <c r="M1412">
        <v>35.08978636829</v>
      </c>
      <c r="N1412">
        <v>1.53716427533512</v>
      </c>
      <c r="O1412">
        <v>22.8764943188126</v>
      </c>
      <c r="P1412">
        <v>87.6319444444444</v>
      </c>
      <c r="Q1412">
        <v>0.184584051765176</v>
      </c>
    </row>
    <row r="1413" spans="1:17" hidden="1" x14ac:dyDescent="0.3">
      <c r="A1413" t="s">
        <v>2998</v>
      </c>
      <c r="B1413" t="s">
        <v>2999</v>
      </c>
      <c r="C1413" t="str">
        <f>IFERROR(VLOOKUP(Table1[[#This Row],[Ticker]],[1]!Table1[[Symbol]:[Industry]],2,FALSE),"-")</f>
        <v>-</v>
      </c>
      <c r="D1413" t="s">
        <v>51</v>
      </c>
      <c r="E1413">
        <v>1130.99625412</v>
      </c>
      <c r="F1413">
        <v>358.1</v>
      </c>
      <c r="G1413">
        <v>-43.595631380405301</v>
      </c>
      <c r="H1413">
        <v>-1.01800073161075</v>
      </c>
      <c r="I1413">
        <v>1.35742850088579</v>
      </c>
      <c r="J1413">
        <v>-5.94355230064554</v>
      </c>
      <c r="K1413">
        <v>374.078160996306</v>
      </c>
      <c r="L1413">
        <v>360.07503413845598</v>
      </c>
      <c r="M1413">
        <v>42.699839315723601</v>
      </c>
      <c r="N1413">
        <v>0.28675160202454802</v>
      </c>
      <c r="O1413">
        <v>20.343479475006902</v>
      </c>
      <c r="P1413">
        <v>36.0045575389289</v>
      </c>
      <c r="Q1413">
        <v>-1.8033956928912999E-2</v>
      </c>
    </row>
    <row r="1414" spans="1:17" hidden="1" x14ac:dyDescent="0.3">
      <c r="A1414" t="s">
        <v>3000</v>
      </c>
      <c r="B1414" t="s">
        <v>3001</v>
      </c>
      <c r="C1414" t="str">
        <f>IFERROR(VLOOKUP(Table1[[#This Row],[Ticker]],[1]!Table1[[Symbol]:[Industry]],2,FALSE),"-")</f>
        <v>-</v>
      </c>
      <c r="D1414" t="s">
        <v>1395</v>
      </c>
      <c r="E1414">
        <v>1130.41306302</v>
      </c>
      <c r="F1414">
        <v>129.54</v>
      </c>
      <c r="G1414">
        <v>-55.7802395044124</v>
      </c>
      <c r="H1414">
        <v>-4.9316566540989601</v>
      </c>
      <c r="I1414">
        <v>-31.379326353575099</v>
      </c>
      <c r="J1414">
        <v>-7.4654187163480996</v>
      </c>
      <c r="K1414">
        <v>139.592133935627</v>
      </c>
      <c r="L1414">
        <v>153.329684304002</v>
      </c>
      <c r="M1414">
        <v>44.691820198698103</v>
      </c>
      <c r="N1414">
        <v>0.58063283356547701</v>
      </c>
      <c r="O1414">
        <v>47.444804693530898</v>
      </c>
      <c r="P1414">
        <v>6.7842717006017601</v>
      </c>
      <c r="Q1414">
        <v>4.3692750891128E-2</v>
      </c>
    </row>
    <row r="1415" spans="1:17" hidden="1" x14ac:dyDescent="0.3">
      <c r="A1415" t="s">
        <v>3002</v>
      </c>
      <c r="B1415" t="s">
        <v>3003</v>
      </c>
      <c r="C1415" t="str">
        <f>IFERROR(VLOOKUP(Table1[[#This Row],[Ticker]],[1]!Table1[[Symbol]:[Industry]],2,FALSE),"-")</f>
        <v>-</v>
      </c>
      <c r="D1415" t="s">
        <v>21</v>
      </c>
      <c r="E1415">
        <v>1126.5571199999999</v>
      </c>
      <c r="F1415">
        <v>950.2</v>
      </c>
      <c r="G1415">
        <v>-38.807713279108903</v>
      </c>
      <c r="H1415">
        <v>-0.63090278264649302</v>
      </c>
      <c r="I1415">
        <v>-21.564935916884401</v>
      </c>
      <c r="J1415">
        <v>-2.1436902348992199</v>
      </c>
      <c r="K1415">
        <v>1021.6747978772499</v>
      </c>
      <c r="L1415">
        <v>1066.3615120797399</v>
      </c>
      <c r="M1415">
        <v>26.069093048643801</v>
      </c>
      <c r="N1415">
        <v>1.2731584972891401</v>
      </c>
      <c r="O1415">
        <v>54.430646179751598</v>
      </c>
      <c r="P1415">
        <v>1.08510638297871</v>
      </c>
      <c r="Q1415">
        <v>0.115153251248685</v>
      </c>
    </row>
    <row r="1416" spans="1:17" hidden="1" x14ac:dyDescent="0.3">
      <c r="A1416" t="s">
        <v>3004</v>
      </c>
      <c r="B1416" t="s">
        <v>3005</v>
      </c>
      <c r="C1416" t="str">
        <f>IFERROR(VLOOKUP(Table1[[#This Row],[Ticker]],[1]!Table1[[Symbol]:[Industry]],2,FALSE),"-")</f>
        <v>-</v>
      </c>
      <c r="D1416" t="s">
        <v>558</v>
      </c>
      <c r="E1416">
        <v>1123.87174742</v>
      </c>
      <c r="F1416">
        <v>208.7</v>
      </c>
      <c r="G1416">
        <v>-22.271818113397799</v>
      </c>
      <c r="H1416">
        <v>-4.5298397540960602</v>
      </c>
      <c r="I1416">
        <v>-14.6121104154201</v>
      </c>
      <c r="J1416">
        <v>-4.3944294863690301</v>
      </c>
      <c r="K1416">
        <v>227.826364030001</v>
      </c>
      <c r="L1416">
        <v>227.334498671891</v>
      </c>
      <c r="M1416">
        <v>37.428485860841498</v>
      </c>
      <c r="N1416">
        <v>0.38331378117714698</v>
      </c>
      <c r="O1416">
        <v>40.105414470531798</v>
      </c>
      <c r="P1416">
        <v>15.3038674033149</v>
      </c>
      <c r="Q1416">
        <v>1.8586918352206001E-2</v>
      </c>
    </row>
    <row r="1417" spans="1:17" hidden="1" x14ac:dyDescent="0.3">
      <c r="A1417" t="s">
        <v>3006</v>
      </c>
      <c r="B1417" t="s">
        <v>3007</v>
      </c>
      <c r="C1417" t="str">
        <f>IFERROR(VLOOKUP(Table1[[#This Row],[Ticker]],[1]!Table1[[Symbol]:[Industry]],2,FALSE),"-")</f>
        <v>-</v>
      </c>
      <c r="D1417" t="s">
        <v>459</v>
      </c>
      <c r="E1417">
        <v>1118.07489876</v>
      </c>
      <c r="F1417">
        <v>92.2</v>
      </c>
      <c r="G1417">
        <v>22.446712380502401</v>
      </c>
      <c r="H1417">
        <v>-8.5356938503150008</v>
      </c>
      <c r="I1417">
        <v>11.9210768601971</v>
      </c>
      <c r="J1417">
        <v>-6.3217475325828598</v>
      </c>
      <c r="K1417">
        <v>94.482167767037694</v>
      </c>
      <c r="L1417">
        <v>87.548598145707999</v>
      </c>
      <c r="M1417">
        <v>54.2277416169185</v>
      </c>
      <c r="N1417">
        <v>0.46234147989289298</v>
      </c>
      <c r="O1417">
        <v>37.472885032537903</v>
      </c>
      <c r="P1417">
        <v>53.538717735220601</v>
      </c>
      <c r="Q1417">
        <v>-5.3836464717368998E-2</v>
      </c>
    </row>
    <row r="1418" spans="1:17" hidden="1" x14ac:dyDescent="0.3">
      <c r="A1418" t="s">
        <v>3008</v>
      </c>
      <c r="B1418" t="s">
        <v>3009</v>
      </c>
      <c r="C1418" t="str">
        <f>IFERROR(VLOOKUP(Table1[[#This Row],[Ticker]],[1]!Table1[[Symbol]:[Industry]],2,FALSE),"-")</f>
        <v>-</v>
      </c>
      <c r="D1418" t="s">
        <v>1395</v>
      </c>
      <c r="E1418">
        <v>1113.0038999999999</v>
      </c>
      <c r="F1418">
        <v>117.22</v>
      </c>
      <c r="G1418">
        <v>122.28451662881901</v>
      </c>
      <c r="H1418">
        <v>2.1028834498413498</v>
      </c>
      <c r="I1418">
        <v>48.763155095390097</v>
      </c>
      <c r="J1418">
        <v>-5.1185682674721296</v>
      </c>
      <c r="K1418">
        <v>114.718382205845</v>
      </c>
      <c r="L1418">
        <v>97.365925965634801</v>
      </c>
      <c r="M1418">
        <v>59.793635359037701</v>
      </c>
      <c r="N1418">
        <v>0.87771028875465396</v>
      </c>
      <c r="O1418">
        <v>16.447705169766198</v>
      </c>
      <c r="P1418">
        <v>158.193832599118</v>
      </c>
      <c r="Q1418">
        <v>0.11880687886041801</v>
      </c>
    </row>
    <row r="1419" spans="1:17" hidden="1" x14ac:dyDescent="0.3">
      <c r="A1419" t="s">
        <v>3010</v>
      </c>
      <c r="B1419" t="s">
        <v>3011</v>
      </c>
      <c r="C1419" t="str">
        <f>IFERROR(VLOOKUP(Table1[[#This Row],[Ticker]],[1]!Table1[[Symbol]:[Industry]],2,FALSE),"-")</f>
        <v>-</v>
      </c>
      <c r="D1419" t="s">
        <v>237</v>
      </c>
      <c r="E1419">
        <v>1110.61721472</v>
      </c>
      <c r="F1419">
        <v>237.4</v>
      </c>
      <c r="G1419">
        <v>-7.8540100867362401</v>
      </c>
      <c r="H1419">
        <v>-10.2998929385686</v>
      </c>
      <c r="I1419">
        <v>8.57692226656334</v>
      </c>
      <c r="J1419">
        <v>-5.9721750350573801</v>
      </c>
      <c r="K1419">
        <v>253.13158936827799</v>
      </c>
      <c r="L1419">
        <v>216.44476607659701</v>
      </c>
      <c r="M1419">
        <v>27.1170442090561</v>
      </c>
      <c r="N1419">
        <v>0.30394150205088</v>
      </c>
      <c r="O1419">
        <v>30.3706823925863</v>
      </c>
      <c r="P1419">
        <v>64.8611111111111</v>
      </c>
      <c r="Q1419">
        <v>0.11915826086772199</v>
      </c>
    </row>
    <row r="1420" spans="1:17" hidden="1" x14ac:dyDescent="0.3">
      <c r="A1420" t="s">
        <v>3012</v>
      </c>
      <c r="B1420" t="s">
        <v>3013</v>
      </c>
      <c r="C1420" t="str">
        <f>IFERROR(VLOOKUP(Table1[[#This Row],[Ticker]],[1]!Table1[[Symbol]:[Industry]],2,FALSE),"-")</f>
        <v>-</v>
      </c>
      <c r="D1420" t="s">
        <v>99</v>
      </c>
      <c r="E1420">
        <v>1105.6028299</v>
      </c>
      <c r="F1420">
        <v>42.41</v>
      </c>
      <c r="G1420">
        <v>-30.031543650436401</v>
      </c>
      <c r="H1420">
        <v>-9.3945175124757192</v>
      </c>
      <c r="I1420">
        <v>-41.286525620345699</v>
      </c>
      <c r="J1420">
        <v>-3.9694249915771</v>
      </c>
      <c r="K1420">
        <v>49.168214455300699</v>
      </c>
      <c r="L1420">
        <v>54.8236705171485</v>
      </c>
      <c r="M1420">
        <v>36.908149386043803</v>
      </c>
      <c r="N1420">
        <v>0.55572077497281203</v>
      </c>
      <c r="O1420">
        <v>103.96132987502899</v>
      </c>
      <c r="P1420">
        <v>6.2907268170425903</v>
      </c>
      <c r="Q1420">
        <v>-4.6945958342293002E-2</v>
      </c>
    </row>
    <row r="1421" spans="1:17" hidden="1" x14ac:dyDescent="0.3">
      <c r="A1421" t="s">
        <v>3014</v>
      </c>
      <c r="B1421" t="s">
        <v>3015</v>
      </c>
      <c r="C1421" t="str">
        <f>IFERROR(VLOOKUP(Table1[[#This Row],[Ticker]],[1]!Table1[[Symbol]:[Industry]],2,FALSE),"-")</f>
        <v>-</v>
      </c>
      <c r="D1421" t="s">
        <v>285</v>
      </c>
      <c r="E1421">
        <v>1105.3809156</v>
      </c>
      <c r="F1421">
        <v>103.22</v>
      </c>
      <c r="G1421">
        <v>-38.518810762742802</v>
      </c>
      <c r="H1421">
        <v>14.4860937937542</v>
      </c>
      <c r="I1421">
        <v>-0.13862763743422599</v>
      </c>
      <c r="J1421">
        <v>-3.7701506292809399</v>
      </c>
      <c r="K1421">
        <v>98.514465294298901</v>
      </c>
      <c r="L1421">
        <v>97.290229476145996</v>
      </c>
      <c r="M1421">
        <v>55.078402655236097</v>
      </c>
      <c r="N1421">
        <v>1.84990101193206</v>
      </c>
      <c r="O1421">
        <v>12.9626041464832</v>
      </c>
      <c r="P1421">
        <v>39.129262703868399</v>
      </c>
      <c r="Q1421">
        <v>6.3981412315391006E-2</v>
      </c>
    </row>
    <row r="1422" spans="1:17" hidden="1" x14ac:dyDescent="0.3">
      <c r="A1422" t="s">
        <v>3016</v>
      </c>
      <c r="B1422" t="s">
        <v>3017</v>
      </c>
      <c r="C1422" t="str">
        <f>IFERROR(VLOOKUP(Table1[[#This Row],[Ticker]],[1]!Table1[[Symbol]:[Industry]],2,FALSE),"-")</f>
        <v>-</v>
      </c>
      <c r="D1422" t="s">
        <v>586</v>
      </c>
      <c r="E1422">
        <v>1104.0644984319999</v>
      </c>
      <c r="F1422">
        <v>217.63</v>
      </c>
      <c r="G1422">
        <v>196.36744423676899</v>
      </c>
      <c r="H1422">
        <v>6.6075792048745603</v>
      </c>
      <c r="I1422">
        <v>124.83099671477</v>
      </c>
      <c r="J1422">
        <v>-10.0898604977102</v>
      </c>
      <c r="K1422">
        <v>197.577403734695</v>
      </c>
      <c r="L1422">
        <v>135.87556543078301</v>
      </c>
      <c r="M1422">
        <v>33.927041650722998</v>
      </c>
      <c r="N1422">
        <v>0.29138230283467598</v>
      </c>
      <c r="O1422">
        <v>15.1495657767771</v>
      </c>
      <c r="P1422">
        <v>234.55803228285899</v>
      </c>
      <c r="Q1422">
        <v>7.7573887212764994E-2</v>
      </c>
    </row>
    <row r="1423" spans="1:17" hidden="1" x14ac:dyDescent="0.3">
      <c r="A1423" t="s">
        <v>3018</v>
      </c>
      <c r="B1423" t="s">
        <v>3019</v>
      </c>
      <c r="C1423" t="str">
        <f>IFERROR(VLOOKUP(Table1[[#This Row],[Ticker]],[1]!Table1[[Symbol]:[Industry]],2,FALSE),"-")</f>
        <v>-</v>
      </c>
      <c r="D1423" t="s">
        <v>449</v>
      </c>
      <c r="E1423">
        <v>1103.2820309849999</v>
      </c>
      <c r="F1423">
        <v>66.03</v>
      </c>
      <c r="G1423">
        <v>6.7154330541971099</v>
      </c>
      <c r="H1423">
        <v>-14.255264945662701</v>
      </c>
      <c r="I1423">
        <v>-11.939361298411599</v>
      </c>
      <c r="J1423">
        <v>-11.312588986194299</v>
      </c>
      <c r="K1423">
        <v>76.960287679100304</v>
      </c>
      <c r="L1423">
        <v>72.238147957585696</v>
      </c>
      <c r="M1423">
        <v>21.264462990568099</v>
      </c>
      <c r="N1423">
        <v>0.38279749344736302</v>
      </c>
      <c r="O1423">
        <v>38.800545206724202</v>
      </c>
      <c r="P1423">
        <v>37.705943691345098</v>
      </c>
      <c r="Q1423">
        <v>4.5421201547048998E-2</v>
      </c>
    </row>
    <row r="1424" spans="1:17" hidden="1" x14ac:dyDescent="0.3">
      <c r="A1424" t="s">
        <v>3020</v>
      </c>
      <c r="B1424" t="s">
        <v>3021</v>
      </c>
      <c r="C1424" t="str">
        <f>IFERROR(VLOOKUP(Table1[[#This Row],[Ticker]],[1]!Table1[[Symbol]:[Industry]],2,FALSE),"-")</f>
        <v>-</v>
      </c>
      <c r="D1424" t="s">
        <v>3022</v>
      </c>
      <c r="E1424">
        <v>1100.9682435</v>
      </c>
      <c r="F1424">
        <v>565.35</v>
      </c>
      <c r="G1424">
        <v>21.725855395215401</v>
      </c>
      <c r="H1424">
        <v>-10.723154411823501</v>
      </c>
      <c r="I1424">
        <v>18.992045403909099</v>
      </c>
      <c r="J1424">
        <v>-3.9964041412757498</v>
      </c>
      <c r="K1424">
        <v>634.63595820966702</v>
      </c>
      <c r="L1424">
        <v>588.78058323634298</v>
      </c>
      <c r="M1424">
        <v>45.488726705770503</v>
      </c>
      <c r="N1424">
        <v>1.06398809523809</v>
      </c>
      <c r="O1424">
        <v>67.860617316706396</v>
      </c>
      <c r="P1424">
        <v>59.253521126760504</v>
      </c>
    </row>
    <row r="1425" spans="1:17" hidden="1" x14ac:dyDescent="0.3">
      <c r="A1425" t="s">
        <v>3023</v>
      </c>
      <c r="B1425" t="s">
        <v>3024</v>
      </c>
      <c r="C1425" t="str">
        <f>IFERROR(VLOOKUP(Table1[[#This Row],[Ticker]],[1]!Table1[[Symbol]:[Industry]],2,FALSE),"-")</f>
        <v>-</v>
      </c>
      <c r="D1425" t="s">
        <v>998</v>
      </c>
      <c r="E1425">
        <v>1098.0965112199999</v>
      </c>
      <c r="F1425">
        <v>59.26</v>
      </c>
      <c r="G1425">
        <v>-63.404055017781097</v>
      </c>
      <c r="H1425">
        <v>-15.715553789243801</v>
      </c>
      <c r="I1425">
        <v>-27.917671911920699</v>
      </c>
      <c r="J1425">
        <v>-11.8206522615765</v>
      </c>
      <c r="K1425">
        <v>70.683334886055604</v>
      </c>
      <c r="L1425">
        <v>75.843708909414005</v>
      </c>
      <c r="M1425">
        <v>16.1958395911801</v>
      </c>
      <c r="N1425">
        <v>0.68934374573255797</v>
      </c>
      <c r="O1425">
        <v>59.044886938913201</v>
      </c>
      <c r="P1425">
        <v>1.2991452991452901</v>
      </c>
      <c r="Q1425">
        <v>-3.4069971489080003E-2</v>
      </c>
    </row>
    <row r="1426" spans="1:17" hidden="1" x14ac:dyDescent="0.3">
      <c r="A1426" t="s">
        <v>3025</v>
      </c>
      <c r="B1426" t="s">
        <v>3026</v>
      </c>
      <c r="C1426" t="str">
        <f>IFERROR(VLOOKUP(Table1[[#This Row],[Ticker]],[1]!Table1[[Symbol]:[Industry]],2,FALSE),"-")</f>
        <v>-</v>
      </c>
      <c r="D1426" t="s">
        <v>285</v>
      </c>
      <c r="E1426">
        <v>1089.903811725</v>
      </c>
      <c r="F1426">
        <v>395.25</v>
      </c>
      <c r="G1426">
        <v>-39.212087546625597</v>
      </c>
      <c r="H1426">
        <v>3.39394737289118</v>
      </c>
      <c r="I1426">
        <v>-15.2058230111006</v>
      </c>
      <c r="J1426">
        <v>-5.9112541676018102</v>
      </c>
      <c r="K1426">
        <v>407.10906801738503</v>
      </c>
      <c r="L1426">
        <v>424.74879726316601</v>
      </c>
      <c r="M1426">
        <v>39.011228004670102</v>
      </c>
      <c r="N1426">
        <v>0.88237410888196799</v>
      </c>
      <c r="O1426">
        <v>30.7906388361796</v>
      </c>
      <c r="P1426">
        <v>7.3757131214343898</v>
      </c>
      <c r="Q1426">
        <v>-0.13356790875326099</v>
      </c>
    </row>
    <row r="1427" spans="1:17" hidden="1" x14ac:dyDescent="0.3">
      <c r="A1427" t="s">
        <v>3027</v>
      </c>
      <c r="B1427" t="s">
        <v>3028</v>
      </c>
      <c r="C1427" t="str">
        <f>IFERROR(VLOOKUP(Table1[[#This Row],[Ticker]],[1]!Table1[[Symbol]:[Industry]],2,FALSE),"-")</f>
        <v>-</v>
      </c>
      <c r="D1427" t="s">
        <v>586</v>
      </c>
      <c r="E1427">
        <v>1089.7646791499999</v>
      </c>
      <c r="F1427">
        <v>151.55000000000001</v>
      </c>
      <c r="G1427">
        <v>-33.556770008223502</v>
      </c>
      <c r="H1427">
        <v>-6.0593316758755797</v>
      </c>
      <c r="I1427">
        <v>3.3809251130962101</v>
      </c>
      <c r="J1427">
        <v>-4.0582729404927296</v>
      </c>
      <c r="K1427">
        <v>169.60704997962699</v>
      </c>
      <c r="L1427">
        <v>158.16661361185601</v>
      </c>
      <c r="M1427">
        <v>33.553058311578603</v>
      </c>
      <c r="N1427">
        <v>0.61316325411566397</v>
      </c>
      <c r="O1427">
        <v>45.7934675024744</v>
      </c>
      <c r="P1427">
        <v>55.915637860082299</v>
      </c>
      <c r="Q1427">
        <v>0.122648211168756</v>
      </c>
    </row>
    <row r="1428" spans="1:17" hidden="1" x14ac:dyDescent="0.3">
      <c r="A1428" t="s">
        <v>3029</v>
      </c>
      <c r="B1428" t="s">
        <v>3030</v>
      </c>
      <c r="C1428" t="str">
        <f>IFERROR(VLOOKUP(Table1[[#This Row],[Ticker]],[1]!Table1[[Symbol]:[Industry]],2,FALSE),"-")</f>
        <v>-</v>
      </c>
      <c r="D1428" t="s">
        <v>21</v>
      </c>
      <c r="E1428">
        <v>1077.6110309999999</v>
      </c>
      <c r="F1428">
        <v>1226.5999999999999</v>
      </c>
      <c r="G1428">
        <v>213.848377496209</v>
      </c>
      <c r="H1428">
        <v>-9.1622558977402608</v>
      </c>
      <c r="I1428">
        <v>26.816117961765499</v>
      </c>
      <c r="J1428">
        <v>-3.6520163861736998</v>
      </c>
      <c r="K1428">
        <v>1295.56500584627</v>
      </c>
      <c r="L1428">
        <v>1116.05629750921</v>
      </c>
      <c r="M1428">
        <v>48.485264227118201</v>
      </c>
      <c r="N1428">
        <v>0.85686582310689496</v>
      </c>
      <c r="O1428">
        <v>48.252205578653196</v>
      </c>
      <c r="P1428">
        <v>243.989892594998</v>
      </c>
    </row>
    <row r="1429" spans="1:17" hidden="1" x14ac:dyDescent="0.3">
      <c r="A1429" t="s">
        <v>3031</v>
      </c>
      <c r="B1429" t="s">
        <v>3032</v>
      </c>
      <c r="C1429" t="str">
        <f>IFERROR(VLOOKUP(Table1[[#This Row],[Ticker]],[1]!Table1[[Symbol]:[Industry]],2,FALSE),"-")</f>
        <v>-</v>
      </c>
      <c r="D1429" t="s">
        <v>539</v>
      </c>
      <c r="E1429">
        <v>1074.7045738750001</v>
      </c>
      <c r="F1429">
        <v>320.35000000000002</v>
      </c>
      <c r="G1429">
        <v>94.476263397749506</v>
      </c>
      <c r="H1429">
        <v>22.163870011354501</v>
      </c>
      <c r="I1429">
        <v>73.448518014279301</v>
      </c>
      <c r="J1429">
        <v>-1.8000406231909201</v>
      </c>
      <c r="K1429">
        <v>292.23458806093498</v>
      </c>
      <c r="L1429">
        <v>235.60077666598201</v>
      </c>
      <c r="M1429">
        <v>56.968073052205398</v>
      </c>
      <c r="N1429">
        <v>1.6382308518785</v>
      </c>
      <c r="O1429">
        <v>6.1027001716871903</v>
      </c>
      <c r="P1429">
        <v>128.82142857142799</v>
      </c>
      <c r="Q1429">
        <v>0.114319424159834</v>
      </c>
    </row>
    <row r="1430" spans="1:17" hidden="1" x14ac:dyDescent="0.3">
      <c r="A1430" t="s">
        <v>3033</v>
      </c>
      <c r="B1430" t="s">
        <v>3034</v>
      </c>
      <c r="C1430" t="str">
        <f>IFERROR(VLOOKUP(Table1[[#This Row],[Ticker]],[1]!Table1[[Symbol]:[Industry]],2,FALSE),"-")</f>
        <v>-</v>
      </c>
      <c r="D1430" t="s">
        <v>422</v>
      </c>
      <c r="E1430">
        <v>1073.40212096</v>
      </c>
      <c r="F1430">
        <v>317.60000000000002</v>
      </c>
      <c r="G1430">
        <v>-7.0931150227221904</v>
      </c>
      <c r="H1430">
        <v>0.27499927026419702</v>
      </c>
      <c r="I1430">
        <v>22.754350348099599</v>
      </c>
      <c r="J1430">
        <v>-0.69294610938860202</v>
      </c>
      <c r="K1430">
        <v>327.918668375278</v>
      </c>
      <c r="L1430">
        <v>289.62936518643397</v>
      </c>
      <c r="M1430">
        <v>47.056517168918298</v>
      </c>
      <c r="N1430">
        <v>0.44764864064600601</v>
      </c>
      <c r="O1430">
        <v>22.6857682619647</v>
      </c>
      <c r="P1430">
        <v>61.259202843361201</v>
      </c>
    </row>
    <row r="1431" spans="1:17" hidden="1" x14ac:dyDescent="0.3">
      <c r="A1431" t="s">
        <v>3035</v>
      </c>
      <c r="B1431" t="s">
        <v>3036</v>
      </c>
      <c r="C1431" t="str">
        <f>IFERROR(VLOOKUP(Table1[[#This Row],[Ticker]],[1]!Table1[[Symbol]:[Industry]],2,FALSE),"-")</f>
        <v>-</v>
      </c>
      <c r="D1431" t="s">
        <v>21</v>
      </c>
      <c r="E1431">
        <v>1070.1298882000001</v>
      </c>
      <c r="F1431">
        <v>619.25</v>
      </c>
      <c r="G1431">
        <v>472.46843129565201</v>
      </c>
      <c r="H1431">
        <v>-18.605230996686899</v>
      </c>
      <c r="I1431">
        <v>116.965270188335</v>
      </c>
      <c r="J1431">
        <v>-4.7114179686190401</v>
      </c>
      <c r="K1431">
        <v>759.96408410621405</v>
      </c>
      <c r="L1431">
        <v>512.83844494866298</v>
      </c>
      <c r="M1431">
        <v>24.056869543984501</v>
      </c>
      <c r="N1431">
        <v>2.4657213893607</v>
      </c>
      <c r="O1431">
        <v>61.162696810657998</v>
      </c>
      <c r="P1431">
        <v>564.07506702412797</v>
      </c>
    </row>
    <row r="1432" spans="1:17" hidden="1" x14ac:dyDescent="0.3">
      <c r="A1432" t="s">
        <v>3037</v>
      </c>
      <c r="B1432" t="s">
        <v>3038</v>
      </c>
      <c r="C1432" t="str">
        <f>IFERROR(VLOOKUP(Table1[[#This Row],[Ticker]],[1]!Table1[[Symbol]:[Industry]],2,FALSE),"-")</f>
        <v>-</v>
      </c>
      <c r="D1432" t="s">
        <v>586</v>
      </c>
      <c r="E1432">
        <v>1069.780579647</v>
      </c>
      <c r="F1432">
        <v>40.97</v>
      </c>
      <c r="G1432">
        <v>-54.766400925906403</v>
      </c>
      <c r="H1432">
        <v>-13.7743780205811</v>
      </c>
      <c r="I1432">
        <v>-17.711112308267001</v>
      </c>
      <c r="J1432">
        <v>-7.4843206704740304</v>
      </c>
      <c r="K1432">
        <v>45.946611071022403</v>
      </c>
      <c r="L1432">
        <v>47.084364233319299</v>
      </c>
      <c r="M1432">
        <v>33.826205377628099</v>
      </c>
      <c r="N1432">
        <v>0.43034941433347101</v>
      </c>
      <c r="O1432">
        <v>63.7783744203075</v>
      </c>
      <c r="P1432">
        <v>12.554945054945</v>
      </c>
      <c r="Q1432">
        <v>-2.4015829414443999E-2</v>
      </c>
    </row>
    <row r="1433" spans="1:17" hidden="1" x14ac:dyDescent="0.3">
      <c r="A1433" t="s">
        <v>3039</v>
      </c>
      <c r="B1433" t="s">
        <v>3040</v>
      </c>
      <c r="C1433" t="str">
        <f>IFERROR(VLOOKUP(Table1[[#This Row],[Ticker]],[1]!Table1[[Symbol]:[Industry]],2,FALSE),"-")</f>
        <v>-</v>
      </c>
      <c r="D1433" t="s">
        <v>197</v>
      </c>
      <c r="E1433">
        <v>1068.6698610000001</v>
      </c>
      <c r="F1433">
        <v>117.3</v>
      </c>
      <c r="G1433">
        <v>-28.068342171369601</v>
      </c>
      <c r="H1433">
        <v>-5.9412157276622501</v>
      </c>
      <c r="I1433">
        <v>-25.650369438444098</v>
      </c>
      <c r="J1433">
        <v>-6.4470082278280003</v>
      </c>
      <c r="K1433">
        <v>129.78501510518501</v>
      </c>
      <c r="L1433">
        <v>130.27132194857199</v>
      </c>
      <c r="M1433">
        <v>26.453047558381201</v>
      </c>
      <c r="N1433">
        <v>0.53566808275012501</v>
      </c>
      <c r="O1433">
        <v>32.992327365728897</v>
      </c>
      <c r="P1433">
        <v>7.61467889908256</v>
      </c>
      <c r="Q1433">
        <v>5.9551038706082998E-2</v>
      </c>
    </row>
    <row r="1434" spans="1:17" hidden="1" x14ac:dyDescent="0.3">
      <c r="A1434" t="s">
        <v>3041</v>
      </c>
      <c r="B1434" t="s">
        <v>3042</v>
      </c>
      <c r="C1434" t="str">
        <f>IFERROR(VLOOKUP(Table1[[#This Row],[Ticker]],[1]!Table1[[Symbol]:[Industry]],2,FALSE),"-")</f>
        <v>-</v>
      </c>
      <c r="D1434" t="s">
        <v>94</v>
      </c>
      <c r="E1434">
        <v>1067.8349450000001</v>
      </c>
      <c r="F1434">
        <v>418.75</v>
      </c>
      <c r="G1434">
        <v>49.510849606858997</v>
      </c>
      <c r="H1434">
        <v>-9.77460163217361</v>
      </c>
      <c r="I1434">
        <v>-19.540955909445898</v>
      </c>
      <c r="J1434">
        <v>-9.0518228604875706</v>
      </c>
      <c r="K1434">
        <v>497.76433635830199</v>
      </c>
      <c r="L1434">
        <v>471.52775821881397</v>
      </c>
      <c r="M1434">
        <v>23.937787582638499</v>
      </c>
      <c r="N1434">
        <v>0.80023581227226404</v>
      </c>
      <c r="O1434">
        <v>69.552238805970106</v>
      </c>
      <c r="P1434">
        <v>86.028431808085301</v>
      </c>
      <c r="Q1434">
        <v>0.145758176470309</v>
      </c>
    </row>
    <row r="1435" spans="1:17" hidden="1" x14ac:dyDescent="0.3">
      <c r="A1435" t="s">
        <v>3043</v>
      </c>
      <c r="B1435" t="s">
        <v>3044</v>
      </c>
      <c r="C1435" t="str">
        <f>IFERROR(VLOOKUP(Table1[[#This Row],[Ticker]],[1]!Table1[[Symbol]:[Industry]],2,FALSE),"-")</f>
        <v>-</v>
      </c>
      <c r="D1435" t="s">
        <v>422</v>
      </c>
      <c r="E1435">
        <v>1065.720590076</v>
      </c>
      <c r="F1435">
        <v>153.24</v>
      </c>
      <c r="G1435">
        <v>-29.716337883556701</v>
      </c>
      <c r="H1435">
        <v>-7.2796118292748604</v>
      </c>
      <c r="I1435">
        <v>-5.7565032227241</v>
      </c>
      <c r="J1435">
        <v>-10.1468580837349</v>
      </c>
      <c r="K1435">
        <v>168.83658848616901</v>
      </c>
      <c r="L1435">
        <v>162.612719841532</v>
      </c>
      <c r="M1435">
        <v>29.009583646900101</v>
      </c>
      <c r="N1435">
        <v>0.33251499670826301</v>
      </c>
      <c r="O1435">
        <v>27.577655964500099</v>
      </c>
      <c r="P1435">
        <v>16.4880273660205</v>
      </c>
      <c r="Q1435">
        <v>-2.0066203349810002E-3</v>
      </c>
    </row>
    <row r="1436" spans="1:17" hidden="1" x14ac:dyDescent="0.3">
      <c r="A1436" t="s">
        <v>3045</v>
      </c>
      <c r="B1436" t="s">
        <v>3046</v>
      </c>
      <c r="C1436" t="str">
        <f>IFERROR(VLOOKUP(Table1[[#This Row],[Ticker]],[1]!Table1[[Symbol]:[Industry]],2,FALSE),"-")</f>
        <v>-</v>
      </c>
      <c r="D1436" t="s">
        <v>1395</v>
      </c>
      <c r="E1436">
        <v>1064.7</v>
      </c>
      <c r="F1436">
        <v>106.47</v>
      </c>
      <c r="G1436">
        <v>-44.254163029390803</v>
      </c>
      <c r="H1436">
        <v>-5.8567069350194902</v>
      </c>
      <c r="I1436">
        <v>-17.517184130601201</v>
      </c>
      <c r="J1436">
        <v>-3.9640542447954199</v>
      </c>
      <c r="K1436">
        <v>114.672232653443</v>
      </c>
      <c r="L1436">
        <v>119.96828566758001</v>
      </c>
      <c r="M1436">
        <v>35.068679613846101</v>
      </c>
      <c r="N1436">
        <v>0.73554313877114097</v>
      </c>
      <c r="O1436">
        <v>45.580914811684003</v>
      </c>
      <c r="P1436">
        <v>6.1515453639082702</v>
      </c>
      <c r="Q1436">
        <v>5.9212210869240001E-3</v>
      </c>
    </row>
    <row r="1437" spans="1:17" hidden="1" x14ac:dyDescent="0.3">
      <c r="A1437" t="s">
        <v>3047</v>
      </c>
      <c r="B1437" t="s">
        <v>3048</v>
      </c>
      <c r="C1437" t="str">
        <f>IFERROR(VLOOKUP(Table1[[#This Row],[Ticker]],[1]!Table1[[Symbol]:[Industry]],2,FALSE),"-")</f>
        <v>-</v>
      </c>
      <c r="D1437" t="s">
        <v>264</v>
      </c>
      <c r="E1437">
        <v>1064.642096625</v>
      </c>
      <c r="F1437">
        <v>912.75</v>
      </c>
      <c r="G1437">
        <v>-2.4874010510064499</v>
      </c>
      <c r="H1437">
        <v>-6.41701215185401</v>
      </c>
      <c r="I1437">
        <v>-20.549303363108699</v>
      </c>
      <c r="J1437">
        <v>-2.9454987458581599</v>
      </c>
      <c r="K1437">
        <v>975.914689626871</v>
      </c>
      <c r="L1437">
        <v>932.59962473973803</v>
      </c>
      <c r="M1437">
        <v>28.445014641159599</v>
      </c>
      <c r="N1437">
        <v>0.54226490206722699</v>
      </c>
      <c r="O1437">
        <v>22.7006299643933</v>
      </c>
      <c r="P1437">
        <v>33.834310850439799</v>
      </c>
      <c r="Q1437">
        <v>6.1415215394480999E-2</v>
      </c>
    </row>
    <row r="1438" spans="1:17" hidden="1" x14ac:dyDescent="0.3">
      <c r="A1438" t="s">
        <v>3049</v>
      </c>
      <c r="B1438" t="s">
        <v>3050</v>
      </c>
      <c r="C1438" t="str">
        <f>IFERROR(VLOOKUP(Table1[[#This Row],[Ticker]],[1]!Table1[[Symbol]:[Industry]],2,FALSE),"-")</f>
        <v>-</v>
      </c>
      <c r="D1438" t="s">
        <v>197</v>
      </c>
      <c r="E1438">
        <v>1063.6313499360001</v>
      </c>
      <c r="F1438">
        <v>164.88</v>
      </c>
      <c r="G1438">
        <v>-64.991690768317497</v>
      </c>
      <c r="H1438">
        <v>-13.8217287683722</v>
      </c>
      <c r="I1438">
        <v>-44.591137899014399</v>
      </c>
      <c r="J1438">
        <v>-5.3851526048576899</v>
      </c>
      <c r="M1438">
        <v>28.3919361020378</v>
      </c>
      <c r="O1438">
        <v>64.295245026686004</v>
      </c>
      <c r="P1438">
        <v>4.3544303797468302</v>
      </c>
    </row>
    <row r="1439" spans="1:17" hidden="1" x14ac:dyDescent="0.3">
      <c r="A1439" t="s">
        <v>3051</v>
      </c>
      <c r="B1439" t="s">
        <v>3052</v>
      </c>
      <c r="C1439" t="str">
        <f>IFERROR(VLOOKUP(Table1[[#This Row],[Ticker]],[1]!Table1[[Symbol]:[Industry]],2,FALSE),"-")</f>
        <v>-</v>
      </c>
      <c r="D1439" t="s">
        <v>628</v>
      </c>
      <c r="E1439">
        <v>1057.5221926009999</v>
      </c>
      <c r="F1439">
        <v>164.03</v>
      </c>
      <c r="G1439">
        <v>-45.526252094516501</v>
      </c>
      <c r="H1439">
        <v>-10.4179074569855</v>
      </c>
      <c r="I1439">
        <v>-36.673438015967399</v>
      </c>
      <c r="J1439">
        <v>-9.7153891036817708</v>
      </c>
      <c r="K1439">
        <v>185.831327535773</v>
      </c>
      <c r="L1439">
        <v>212.124677659947</v>
      </c>
      <c r="M1439">
        <v>35.524254725719302</v>
      </c>
      <c r="N1439">
        <v>0.71820010675587598</v>
      </c>
      <c r="O1439">
        <v>87.679083094555807</v>
      </c>
      <c r="P1439">
        <v>6.0790273556231096</v>
      </c>
      <c r="Q1439">
        <v>7.1640791176572002E-2</v>
      </c>
    </row>
    <row r="1440" spans="1:17" hidden="1" x14ac:dyDescent="0.3">
      <c r="A1440" t="s">
        <v>3053</v>
      </c>
      <c r="B1440" t="s">
        <v>3054</v>
      </c>
      <c r="C1440" t="str">
        <f>IFERROR(VLOOKUP(Table1[[#This Row],[Ticker]],[1]!Table1[[Symbol]:[Industry]],2,FALSE),"-")</f>
        <v>-</v>
      </c>
      <c r="D1440" t="s">
        <v>261</v>
      </c>
      <c r="E1440">
        <v>1055.626</v>
      </c>
      <c r="F1440">
        <v>8120.2</v>
      </c>
      <c r="G1440">
        <v>1.9545526367639999E-2</v>
      </c>
      <c r="H1440">
        <v>4.2571347896116496</v>
      </c>
      <c r="I1440">
        <v>-21.2582876730748</v>
      </c>
      <c r="J1440">
        <v>-7.4981747971973203</v>
      </c>
      <c r="K1440">
        <v>8314.7831602992992</v>
      </c>
      <c r="L1440">
        <v>8120.60261890116</v>
      </c>
      <c r="M1440">
        <v>34.611075187190401</v>
      </c>
      <c r="N1440">
        <v>0.99018668004575106</v>
      </c>
      <c r="O1440">
        <v>23.777739464545199</v>
      </c>
      <c r="P1440">
        <v>31.607779578606099</v>
      </c>
      <c r="Q1440">
        <v>0.19540986398853299</v>
      </c>
    </row>
    <row r="1441" spans="1:17" hidden="1" x14ac:dyDescent="0.3">
      <c r="A1441" t="s">
        <v>3055</v>
      </c>
      <c r="B1441" t="s">
        <v>3056</v>
      </c>
      <c r="C1441" t="str">
        <f>IFERROR(VLOOKUP(Table1[[#This Row],[Ticker]],[1]!Table1[[Symbol]:[Industry]],2,FALSE),"-")</f>
        <v>-</v>
      </c>
      <c r="D1441" t="s">
        <v>3057</v>
      </c>
      <c r="E1441">
        <v>1055.366025845</v>
      </c>
      <c r="F1441">
        <v>989.65</v>
      </c>
      <c r="G1441">
        <v>1137.89331774829</v>
      </c>
      <c r="H1441">
        <v>23.658330475122799</v>
      </c>
      <c r="I1441">
        <v>644.53265291448201</v>
      </c>
      <c r="J1441">
        <v>2.14530015813926E-2</v>
      </c>
      <c r="K1441">
        <v>825.81555847018797</v>
      </c>
      <c r="L1441">
        <v>455.23426115756803</v>
      </c>
      <c r="M1441">
        <v>95.331975044024105</v>
      </c>
      <c r="N1441">
        <v>0.32427937915742699</v>
      </c>
      <c r="O1441">
        <v>0</v>
      </c>
      <c r="P1441">
        <v>1370.5052005943501</v>
      </c>
      <c r="Q1441">
        <v>0.312398287877172</v>
      </c>
    </row>
    <row r="1442" spans="1:17" hidden="1" x14ac:dyDescent="0.3">
      <c r="A1442" t="s">
        <v>3058</v>
      </c>
      <c r="B1442" t="s">
        <v>3059</v>
      </c>
      <c r="C1442" t="str">
        <f>IFERROR(VLOOKUP(Table1[[#This Row],[Ticker]],[1]!Table1[[Symbol]:[Industry]],2,FALSE),"-")</f>
        <v>-</v>
      </c>
      <c r="D1442" t="s">
        <v>422</v>
      </c>
      <c r="E1442">
        <v>1051.9509125760001</v>
      </c>
      <c r="F1442">
        <v>52.76</v>
      </c>
      <c r="G1442">
        <v>-58.293876817533501</v>
      </c>
      <c r="H1442">
        <v>3.9079273273798401</v>
      </c>
      <c r="I1442">
        <v>-33.533124405016103</v>
      </c>
      <c r="J1442">
        <v>1.5461337715451799</v>
      </c>
      <c r="K1442">
        <v>55.933413136501002</v>
      </c>
      <c r="L1442">
        <v>64.445029206804804</v>
      </c>
      <c r="M1442">
        <v>46.122549881254898</v>
      </c>
      <c r="N1442">
        <v>0.47014116965129399</v>
      </c>
      <c r="O1442">
        <v>61.1068991660348</v>
      </c>
      <c r="P1442">
        <v>5.2883655956894797</v>
      </c>
      <c r="Q1442">
        <v>-6.2998516280049002E-2</v>
      </c>
    </row>
    <row r="1443" spans="1:17" hidden="1" x14ac:dyDescent="0.3">
      <c r="A1443" t="s">
        <v>3060</v>
      </c>
      <c r="B1443" t="s">
        <v>3061</v>
      </c>
      <c r="C1443" t="str">
        <f>IFERROR(VLOOKUP(Table1[[#This Row],[Ticker]],[1]!Table1[[Symbol]:[Industry]],2,FALSE),"-")</f>
        <v>-</v>
      </c>
      <c r="D1443" t="s">
        <v>285</v>
      </c>
      <c r="E1443">
        <v>1044.1330631000001</v>
      </c>
      <c r="F1443">
        <v>85.7</v>
      </c>
      <c r="G1443">
        <v>-36.628743260332001</v>
      </c>
      <c r="H1443">
        <v>-1.0799974145787901</v>
      </c>
      <c r="I1443">
        <v>-15.032166841367101</v>
      </c>
      <c r="J1443">
        <v>-3.0748772736479602</v>
      </c>
      <c r="K1443">
        <v>89.324736934331597</v>
      </c>
      <c r="L1443">
        <v>87.977369745473794</v>
      </c>
      <c r="M1443">
        <v>40.521682322679297</v>
      </c>
      <c r="N1443">
        <v>0.321131765617301</v>
      </c>
      <c r="O1443">
        <v>36.522753792298701</v>
      </c>
      <c r="P1443">
        <v>26.029411764705799</v>
      </c>
      <c r="Q1443">
        <v>0.133042002928037</v>
      </c>
    </row>
    <row r="1444" spans="1:17" hidden="1" x14ac:dyDescent="0.3">
      <c r="A1444" t="s">
        <v>3062</v>
      </c>
      <c r="B1444" t="s">
        <v>3063</v>
      </c>
      <c r="C1444" t="str">
        <f>IFERROR(VLOOKUP(Table1[[#This Row],[Ticker]],[1]!Table1[[Symbol]:[Industry]],2,FALSE),"-")</f>
        <v>-</v>
      </c>
      <c r="D1444" t="s">
        <v>271</v>
      </c>
      <c r="E1444">
        <v>1034.5786776499999</v>
      </c>
      <c r="F1444">
        <v>424.55</v>
      </c>
      <c r="G1444">
        <v>-31.157702460134502</v>
      </c>
      <c r="H1444">
        <v>4.2291842758126297</v>
      </c>
      <c r="I1444">
        <v>0.223051596436288</v>
      </c>
      <c r="J1444">
        <v>7.0467694572775903</v>
      </c>
      <c r="K1444">
        <v>418.48397300024902</v>
      </c>
      <c r="L1444">
        <v>428.93296770583601</v>
      </c>
      <c r="M1444">
        <v>64.883531119805397</v>
      </c>
      <c r="N1444">
        <v>0.92111207229873804</v>
      </c>
      <c r="O1444">
        <v>20.504063125662402</v>
      </c>
      <c r="P1444">
        <v>17.392506567122901</v>
      </c>
      <c r="Q1444">
        <v>-2.0094076632291999E-2</v>
      </c>
    </row>
    <row r="1445" spans="1:17" hidden="1" x14ac:dyDescent="0.3">
      <c r="A1445" t="s">
        <v>3064</v>
      </c>
      <c r="B1445" t="s">
        <v>3065</v>
      </c>
      <c r="C1445" t="str">
        <f>IFERROR(VLOOKUP(Table1[[#This Row],[Ticker]],[1]!Table1[[Symbol]:[Industry]],2,FALSE),"-")</f>
        <v>-</v>
      </c>
      <c r="D1445" t="s">
        <v>131</v>
      </c>
      <c r="E1445">
        <v>1030.77642954</v>
      </c>
      <c r="F1445">
        <v>207.57</v>
      </c>
      <c r="G1445">
        <v>-2.0405402015747902</v>
      </c>
      <c r="H1445">
        <v>-4.9698501880647701</v>
      </c>
      <c r="I1445">
        <v>17.064642270845301</v>
      </c>
      <c r="J1445">
        <v>-2.47171317807739</v>
      </c>
      <c r="K1445">
        <v>225.10006561422301</v>
      </c>
      <c r="L1445">
        <v>197.40178806266701</v>
      </c>
      <c r="M1445">
        <v>33.2053412261414</v>
      </c>
      <c r="N1445">
        <v>0.27697839391051698</v>
      </c>
      <c r="O1445">
        <v>35.857782916606403</v>
      </c>
      <c r="P1445">
        <v>60.533642691415302</v>
      </c>
    </row>
    <row r="1446" spans="1:17" hidden="1" x14ac:dyDescent="0.3">
      <c r="A1446" t="s">
        <v>3066</v>
      </c>
      <c r="B1446" t="s">
        <v>3067</v>
      </c>
      <c r="C1446" t="str">
        <f>IFERROR(VLOOKUP(Table1[[#This Row],[Ticker]],[1]!Table1[[Symbol]:[Industry]],2,FALSE),"-")</f>
        <v>-</v>
      </c>
      <c r="D1446" t="s">
        <v>449</v>
      </c>
      <c r="E1446">
        <v>1029.9570583049999</v>
      </c>
      <c r="F1446">
        <v>363.65</v>
      </c>
      <c r="G1446">
        <v>25.7335319664483</v>
      </c>
      <c r="H1446">
        <v>19.7015364235072</v>
      </c>
      <c r="I1446">
        <v>27.967299825689199</v>
      </c>
      <c r="J1446">
        <v>-5.4682377200680898</v>
      </c>
      <c r="K1446">
        <v>341.28985030093702</v>
      </c>
      <c r="L1446">
        <v>296.04013608343502</v>
      </c>
      <c r="M1446">
        <v>50.314857750391702</v>
      </c>
      <c r="N1446">
        <v>1.41650547405784</v>
      </c>
      <c r="O1446">
        <v>12.470782345662</v>
      </c>
      <c r="P1446">
        <v>92.254824213587</v>
      </c>
      <c r="Q1446">
        <v>0.105795274490125</v>
      </c>
    </row>
    <row r="1447" spans="1:17" hidden="1" x14ac:dyDescent="0.3">
      <c r="A1447" t="s">
        <v>3068</v>
      </c>
      <c r="B1447" t="s">
        <v>3069</v>
      </c>
      <c r="C1447" t="str">
        <f>IFERROR(VLOOKUP(Table1[[#This Row],[Ticker]],[1]!Table1[[Symbol]:[Industry]],2,FALSE),"-")</f>
        <v>-</v>
      </c>
      <c r="D1447" t="s">
        <v>162</v>
      </c>
      <c r="E1447">
        <v>1029.2616</v>
      </c>
      <c r="F1447">
        <v>420.45</v>
      </c>
      <c r="G1447">
        <v>57.792395890461002</v>
      </c>
      <c r="H1447">
        <v>10.695831435700599</v>
      </c>
      <c r="I1447">
        <v>78.192948759764107</v>
      </c>
      <c r="J1447">
        <v>-6.9498960298534698</v>
      </c>
      <c r="K1447">
        <v>421.43304793274598</v>
      </c>
      <c r="M1447">
        <v>51.025980215474199</v>
      </c>
      <c r="N1447">
        <v>1.2079255529784401</v>
      </c>
      <c r="O1447">
        <v>32.001427042454502</v>
      </c>
      <c r="P1447">
        <v>106.30520117762499</v>
      </c>
    </row>
    <row r="1448" spans="1:17" hidden="1" x14ac:dyDescent="0.3">
      <c r="A1448" t="s">
        <v>3070</v>
      </c>
      <c r="B1448" t="s">
        <v>3071</v>
      </c>
      <c r="C1448" t="str">
        <f>IFERROR(VLOOKUP(Table1[[#This Row],[Ticker]],[1]!Table1[[Symbol]:[Industry]],2,FALSE),"-")</f>
        <v>-</v>
      </c>
      <c r="D1448" t="s">
        <v>94</v>
      </c>
      <c r="E1448">
        <v>1028.9632672499999</v>
      </c>
      <c r="F1448">
        <v>2426.6999999999998</v>
      </c>
      <c r="G1448">
        <v>82.563940018729099</v>
      </c>
      <c r="H1448">
        <v>-1.14060660993122</v>
      </c>
      <c r="I1448">
        <v>14.9425400023362</v>
      </c>
      <c r="J1448">
        <v>-6.5007889227112496</v>
      </c>
      <c r="K1448">
        <v>2620.44192256423</v>
      </c>
      <c r="L1448">
        <v>2319.6354723226</v>
      </c>
      <c r="M1448">
        <v>32.215067238261199</v>
      </c>
      <c r="N1448">
        <v>0.52140737429336603</v>
      </c>
      <c r="O1448">
        <v>46.206782873861599</v>
      </c>
      <c r="P1448">
        <v>117.271017996239</v>
      </c>
      <c r="Q1448">
        <v>0.11368630217192199</v>
      </c>
    </row>
    <row r="1449" spans="1:17" hidden="1" x14ac:dyDescent="0.3">
      <c r="A1449" t="s">
        <v>3072</v>
      </c>
      <c r="B1449" t="s">
        <v>3073</v>
      </c>
      <c r="C1449" t="str">
        <f>IFERROR(VLOOKUP(Table1[[#This Row],[Ticker]],[1]!Table1[[Symbol]:[Industry]],2,FALSE),"-")</f>
        <v>-</v>
      </c>
      <c r="D1449" t="s">
        <v>197</v>
      </c>
      <c r="E1449">
        <v>1027.4576717049999</v>
      </c>
      <c r="F1449">
        <v>647.65</v>
      </c>
      <c r="G1449">
        <v>38.208926480721999</v>
      </c>
      <c r="H1449">
        <v>-2.2900347951986499</v>
      </c>
      <c r="I1449">
        <v>-28.926447591636201</v>
      </c>
      <c r="J1449">
        <v>-1.4319092543838901</v>
      </c>
      <c r="K1449">
        <v>765.11794204264902</v>
      </c>
      <c r="L1449">
        <v>747.257623603502</v>
      </c>
      <c r="M1449">
        <v>15.283357225358699</v>
      </c>
      <c r="N1449">
        <v>0.59718137035737995</v>
      </c>
      <c r="O1449">
        <v>69.003319694279298</v>
      </c>
      <c r="P1449">
        <v>72.706666666666607</v>
      </c>
      <c r="Q1449">
        <v>0.14258046379843101</v>
      </c>
    </row>
    <row r="1450" spans="1:17" hidden="1" x14ac:dyDescent="0.3">
      <c r="A1450" t="s">
        <v>3074</v>
      </c>
      <c r="B1450" t="s">
        <v>3075</v>
      </c>
      <c r="C1450" t="str">
        <f>IFERROR(VLOOKUP(Table1[[#This Row],[Ticker]],[1]!Table1[[Symbol]:[Industry]],2,FALSE),"-")</f>
        <v>-</v>
      </c>
      <c r="D1450" t="s">
        <v>449</v>
      </c>
      <c r="E1450">
        <v>1026.0245082239901</v>
      </c>
      <c r="F1450">
        <v>41.76</v>
      </c>
      <c r="G1450">
        <v>-22.998905831073198</v>
      </c>
      <c r="H1450">
        <v>-0.55269343620963796</v>
      </c>
      <c r="I1450">
        <v>-21.3239264536987</v>
      </c>
      <c r="J1450">
        <v>1.15613479733867</v>
      </c>
      <c r="K1450">
        <v>43.541566583123902</v>
      </c>
      <c r="L1450">
        <v>45.376492833740002</v>
      </c>
      <c r="M1450">
        <v>56.729707268532501</v>
      </c>
      <c r="N1450">
        <v>0.521785742703885</v>
      </c>
      <c r="O1450">
        <v>44.875478927202998</v>
      </c>
      <c r="P1450">
        <v>21.395348837209301</v>
      </c>
    </row>
    <row r="1451" spans="1:17" hidden="1" x14ac:dyDescent="0.3">
      <c r="A1451" t="s">
        <v>3076</v>
      </c>
      <c r="B1451" t="s">
        <v>3077</v>
      </c>
      <c r="C1451" t="str">
        <f>IFERROR(VLOOKUP(Table1[[#This Row],[Ticker]],[1]!Table1[[Symbol]:[Industry]],2,FALSE),"-")</f>
        <v>-</v>
      </c>
      <c r="D1451" t="s">
        <v>539</v>
      </c>
      <c r="E1451">
        <v>1023.9585552</v>
      </c>
      <c r="F1451">
        <v>1008</v>
      </c>
      <c r="G1451">
        <v>335.10138890752899</v>
      </c>
      <c r="H1451">
        <v>38.191183514658398</v>
      </c>
      <c r="I1451">
        <v>191.724053256546</v>
      </c>
      <c r="J1451">
        <v>0.17063251426165099</v>
      </c>
      <c r="K1451">
        <v>740.92657275131103</v>
      </c>
      <c r="L1451">
        <v>459.36098196527303</v>
      </c>
      <c r="M1451">
        <v>86.151440034193499</v>
      </c>
      <c r="N1451">
        <v>0.34424903420834602</v>
      </c>
      <c r="O1451">
        <v>3.2142857142857202</v>
      </c>
      <c r="P1451">
        <v>391.22807017543801</v>
      </c>
      <c r="Q1451">
        <v>0.168949785776941</v>
      </c>
    </row>
    <row r="1452" spans="1:17" hidden="1" x14ac:dyDescent="0.3">
      <c r="A1452" t="s">
        <v>3078</v>
      </c>
      <c r="B1452" t="s">
        <v>3079</v>
      </c>
      <c r="C1452" t="str">
        <f>IFERROR(VLOOKUP(Table1[[#This Row],[Ticker]],[1]!Table1[[Symbol]:[Industry]],2,FALSE),"-")</f>
        <v>-</v>
      </c>
      <c r="D1452" t="s">
        <v>539</v>
      </c>
      <c r="E1452">
        <v>1023.86676</v>
      </c>
      <c r="F1452">
        <v>1274.0999999999999</v>
      </c>
      <c r="G1452">
        <v>45.200630764265398</v>
      </c>
      <c r="H1452">
        <v>5.2787883718702302</v>
      </c>
      <c r="I1452">
        <v>-5.6620919711835596</v>
      </c>
      <c r="J1452">
        <v>0.40847411182377302</v>
      </c>
      <c r="K1452">
        <v>1271.0790946929401</v>
      </c>
      <c r="L1452">
        <v>1194.6747344897799</v>
      </c>
      <c r="M1452">
        <v>46.778319924692802</v>
      </c>
      <c r="N1452">
        <v>1.63662174724637</v>
      </c>
      <c r="O1452">
        <v>27.132878110038401</v>
      </c>
      <c r="P1452">
        <v>76.468144044321306</v>
      </c>
      <c r="Q1452">
        <v>0.13100596847402901</v>
      </c>
    </row>
    <row r="1453" spans="1:17" hidden="1" x14ac:dyDescent="0.3">
      <c r="A1453" t="s">
        <v>3080</v>
      </c>
      <c r="B1453" t="s">
        <v>3081</v>
      </c>
      <c r="C1453" t="str">
        <f>IFERROR(VLOOKUP(Table1[[#This Row],[Ticker]],[1]!Table1[[Symbol]:[Industry]],2,FALSE),"-")</f>
        <v>-</v>
      </c>
      <c r="D1453" t="s">
        <v>117</v>
      </c>
      <c r="E1453">
        <v>1022.6121048</v>
      </c>
      <c r="F1453">
        <v>117.54</v>
      </c>
      <c r="G1453">
        <v>-55.9202825105492</v>
      </c>
      <c r="H1453">
        <v>-10.647623969698399</v>
      </c>
      <c r="I1453">
        <v>-29.927275285707299</v>
      </c>
      <c r="J1453">
        <v>-5.4559951902105501</v>
      </c>
      <c r="K1453">
        <v>130.889776668232</v>
      </c>
      <c r="L1453">
        <v>140.102537946909</v>
      </c>
      <c r="M1453">
        <v>42.326702153034297</v>
      </c>
      <c r="N1453">
        <v>0.54707489645874796</v>
      </c>
      <c r="O1453">
        <v>65.305427939424803</v>
      </c>
      <c r="P1453">
        <v>10.657126718132099</v>
      </c>
      <c r="Q1453">
        <v>3.3247318013769997E-2</v>
      </c>
    </row>
    <row r="1454" spans="1:17" hidden="1" x14ac:dyDescent="0.3">
      <c r="A1454" t="s">
        <v>3082</v>
      </c>
      <c r="B1454" t="s">
        <v>3083</v>
      </c>
      <c r="C1454" t="str">
        <f>IFERROR(VLOOKUP(Table1[[#This Row],[Ticker]],[1]!Table1[[Symbol]:[Industry]],2,FALSE),"-")</f>
        <v>-</v>
      </c>
      <c r="D1454" t="s">
        <v>539</v>
      </c>
      <c r="E1454">
        <v>1016.79026947099</v>
      </c>
      <c r="F1454">
        <v>194.63</v>
      </c>
      <c r="G1454">
        <v>108.035005579508</v>
      </c>
      <c r="H1454">
        <v>4.8296771049604104</v>
      </c>
      <c r="I1454">
        <v>21.786994845859201</v>
      </c>
      <c r="J1454">
        <v>-5.3508898980883597</v>
      </c>
      <c r="K1454">
        <v>195.98367690854101</v>
      </c>
      <c r="L1454">
        <v>163.44580367228301</v>
      </c>
      <c r="M1454">
        <v>37.949147395188199</v>
      </c>
      <c r="N1454">
        <v>2.1742467351510801</v>
      </c>
      <c r="O1454">
        <v>21.615372758567499</v>
      </c>
      <c r="P1454">
        <v>142.52959501557601</v>
      </c>
      <c r="Q1454">
        <v>5.5800098183743999E-2</v>
      </c>
    </row>
    <row r="1455" spans="1:17" hidden="1" x14ac:dyDescent="0.3">
      <c r="A1455" t="s">
        <v>3084</v>
      </c>
      <c r="B1455" t="s">
        <v>3085</v>
      </c>
      <c r="C1455" t="str">
        <f>IFERROR(VLOOKUP(Table1[[#This Row],[Ticker]],[1]!Table1[[Symbol]:[Industry]],2,FALSE),"-")</f>
        <v>-</v>
      </c>
      <c r="D1455" t="s">
        <v>1577</v>
      </c>
      <c r="E1455">
        <v>1012.269514579</v>
      </c>
      <c r="F1455">
        <v>174.53</v>
      </c>
      <c r="G1455">
        <v>-62.877648167076401</v>
      </c>
      <c r="H1455">
        <v>-13.8035101485049</v>
      </c>
      <c r="I1455">
        <v>-38.7537123928889</v>
      </c>
      <c r="J1455">
        <v>-12.579947713891899</v>
      </c>
      <c r="K1455">
        <v>208.81322498197599</v>
      </c>
      <c r="L1455">
        <v>230.23931426729601</v>
      </c>
      <c r="M1455">
        <v>25.196991631275498</v>
      </c>
      <c r="N1455">
        <v>0.60467381333006498</v>
      </c>
      <c r="O1455">
        <v>70.457800951125805</v>
      </c>
      <c r="P1455">
        <v>4.7599039615846301</v>
      </c>
      <c r="Q1455">
        <v>-4.5981377968395E-2</v>
      </c>
    </row>
    <row r="1456" spans="1:17" hidden="1" x14ac:dyDescent="0.3">
      <c r="A1456" t="s">
        <v>3086</v>
      </c>
      <c r="B1456" t="s">
        <v>3087</v>
      </c>
      <c r="C1456" t="str">
        <f>IFERROR(VLOOKUP(Table1[[#This Row],[Ticker]],[1]!Table1[[Symbol]:[Industry]],2,FALSE),"-")</f>
        <v>-</v>
      </c>
      <c r="E1456">
        <v>1009.230196</v>
      </c>
      <c r="F1456">
        <v>1.93</v>
      </c>
      <c r="G1456">
        <v>110.66688323505601</v>
      </c>
      <c r="H1456">
        <v>1.68561834781769</v>
      </c>
      <c r="I1456">
        <v>-51.120745023985101</v>
      </c>
      <c r="J1456">
        <v>-2.4661091874733199</v>
      </c>
      <c r="K1456">
        <v>2.1848603781087101</v>
      </c>
      <c r="L1456">
        <v>2.3699111361449501</v>
      </c>
      <c r="M1456">
        <v>39.285156237991302</v>
      </c>
      <c r="N1456">
        <v>0.37140838728639503</v>
      </c>
      <c r="O1456">
        <v>113.98963730569901</v>
      </c>
      <c r="P1456">
        <v>139.12033452067499</v>
      </c>
    </row>
    <row r="1457" spans="1:17" hidden="1" x14ac:dyDescent="0.3">
      <c r="A1457" t="s">
        <v>3088</v>
      </c>
      <c r="B1457" t="s">
        <v>3089</v>
      </c>
      <c r="C1457" t="str">
        <f>IFERROR(VLOOKUP(Table1[[#This Row],[Ticker]],[1]!Table1[[Symbol]:[Industry]],2,FALSE),"-")</f>
        <v>-</v>
      </c>
      <c r="D1457" t="s">
        <v>264</v>
      </c>
      <c r="E1457">
        <v>1008.03754661399</v>
      </c>
      <c r="F1457">
        <v>189.98</v>
      </c>
      <c r="G1457">
        <v>27.267860189791101</v>
      </c>
      <c r="H1457">
        <v>4.1982421985904903</v>
      </c>
      <c r="I1457">
        <v>30.5174881628237</v>
      </c>
      <c r="J1457">
        <v>4.88337583855014E-2</v>
      </c>
      <c r="K1457">
        <v>186.62927075718099</v>
      </c>
      <c r="L1457">
        <v>159.498186977307</v>
      </c>
      <c r="M1457">
        <v>55.365338512814802</v>
      </c>
      <c r="N1457">
        <v>0.31615159012306498</v>
      </c>
      <c r="O1457">
        <v>18.5756395410043</v>
      </c>
      <c r="P1457">
        <v>77.385620915032604</v>
      </c>
    </row>
    <row r="1458" spans="1:17" hidden="1" x14ac:dyDescent="0.3">
      <c r="A1458" t="s">
        <v>3090</v>
      </c>
      <c r="B1458" t="s">
        <v>3091</v>
      </c>
      <c r="C1458" t="str">
        <f>IFERROR(VLOOKUP(Table1[[#This Row],[Ticker]],[1]!Table1[[Symbol]:[Industry]],2,FALSE),"-")</f>
        <v>-</v>
      </c>
      <c r="D1458" t="s">
        <v>249</v>
      </c>
      <c r="E1458">
        <v>1007.019078</v>
      </c>
      <c r="F1458">
        <v>628.75</v>
      </c>
      <c r="G1458">
        <v>1.6282700343358201</v>
      </c>
      <c r="H1458">
        <v>2.1393802995833902</v>
      </c>
      <c r="I1458">
        <v>6.65110596204803</v>
      </c>
      <c r="J1458">
        <v>-6.5760266129478797</v>
      </c>
      <c r="K1458">
        <v>616.86522213870501</v>
      </c>
      <c r="L1458">
        <v>566.44069479815903</v>
      </c>
      <c r="M1458">
        <v>44.052716149195597</v>
      </c>
      <c r="N1458">
        <v>0.56235645639619103</v>
      </c>
      <c r="O1458">
        <v>16.103379721669899</v>
      </c>
      <c r="P1458">
        <v>56.795511221945098</v>
      </c>
    </row>
    <row r="1459" spans="1:17" hidden="1" x14ac:dyDescent="0.3">
      <c r="A1459" t="s">
        <v>3092</v>
      </c>
      <c r="B1459" t="s">
        <v>3093</v>
      </c>
      <c r="C1459" t="str">
        <f>IFERROR(VLOOKUP(Table1[[#This Row],[Ticker]],[1]!Table1[[Symbol]:[Industry]],2,FALSE),"-")</f>
        <v>-</v>
      </c>
      <c r="D1459" t="s">
        <v>397</v>
      </c>
      <c r="E1459">
        <v>1006.746659328</v>
      </c>
      <c r="F1459">
        <v>79.36</v>
      </c>
      <c r="G1459">
        <v>-4.4534512856186499</v>
      </c>
      <c r="H1459">
        <v>2.73544975804153</v>
      </c>
      <c r="I1459">
        <v>7.7335036846473697</v>
      </c>
      <c r="J1459">
        <v>-14.785347616656599</v>
      </c>
      <c r="K1459">
        <v>94.107522899440198</v>
      </c>
      <c r="L1459">
        <v>79.727589006045093</v>
      </c>
      <c r="M1459">
        <v>23.674583701642</v>
      </c>
      <c r="N1459">
        <v>0.67773406259696101</v>
      </c>
      <c r="O1459">
        <v>70.992943548387004</v>
      </c>
      <c r="P1459">
        <v>70.300429184549301</v>
      </c>
      <c r="Q1459">
        <v>5.8336791952747998E-2</v>
      </c>
    </row>
    <row r="1460" spans="1:17" hidden="1" x14ac:dyDescent="0.3">
      <c r="A1460" t="s">
        <v>3094</v>
      </c>
      <c r="B1460" t="s">
        <v>3095</v>
      </c>
      <c r="C1460" t="str">
        <f>IFERROR(VLOOKUP(Table1[[#This Row],[Ticker]],[1]!Table1[[Symbol]:[Industry]],2,FALSE),"-")</f>
        <v>-</v>
      </c>
      <c r="D1460" t="s">
        <v>998</v>
      </c>
      <c r="E1460">
        <v>1005.1559679</v>
      </c>
      <c r="F1460">
        <v>713.3</v>
      </c>
      <c r="G1460">
        <v>-33.130719760829102</v>
      </c>
      <c r="H1460">
        <v>-18.6785628267532</v>
      </c>
      <c r="I1460">
        <v>0.77309899004646998</v>
      </c>
      <c r="J1460">
        <v>-10.684421863162999</v>
      </c>
      <c r="K1460">
        <v>821.67335560838603</v>
      </c>
      <c r="L1460">
        <v>738.46657222807005</v>
      </c>
      <c r="M1460">
        <v>23.816922082797699</v>
      </c>
      <c r="N1460">
        <v>0.28149398360278599</v>
      </c>
      <c r="O1460">
        <v>41.595401654282902</v>
      </c>
      <c r="P1460">
        <v>36.647509578544003</v>
      </c>
      <c r="Q1460">
        <v>9.8189321316017E-2</v>
      </c>
    </row>
    <row r="1461" spans="1:17" hidden="1" x14ac:dyDescent="0.3">
      <c r="A1461" t="s">
        <v>3096</v>
      </c>
      <c r="B1461" t="s">
        <v>3097</v>
      </c>
      <c r="C1461" t="str">
        <f>IFERROR(VLOOKUP(Table1[[#This Row],[Ticker]],[1]!Table1[[Symbol]:[Industry]],2,FALSE),"-")</f>
        <v>-</v>
      </c>
      <c r="D1461" t="s">
        <v>475</v>
      </c>
      <c r="E1461">
        <v>1001.3008566889901</v>
      </c>
      <c r="F1461">
        <v>139.09</v>
      </c>
      <c r="G1461">
        <v>-32.727367321406597</v>
      </c>
      <c r="H1461">
        <v>3.7336902230461302</v>
      </c>
      <c r="I1461">
        <v>-25.629194712611799</v>
      </c>
      <c r="J1461">
        <v>-1.3674358873074901</v>
      </c>
      <c r="K1461">
        <v>150.884774708355</v>
      </c>
      <c r="L1461">
        <v>158.69420869659101</v>
      </c>
      <c r="M1461">
        <v>36.609522337763501</v>
      </c>
      <c r="N1461">
        <v>0.53407173330454505</v>
      </c>
      <c r="O1461">
        <v>56.050039542742098</v>
      </c>
      <c r="P1461">
        <v>9.5628200078771108</v>
      </c>
      <c r="Q1461">
        <v>4.8362158957821998E-2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Price_Filter_29_10_2024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2024-10-30T07:18:46Z</dcterms:created>
  <dcterms:modified xsi:type="dcterms:W3CDTF">2024-11-22T12:33:01Z</dcterms:modified>
</cp:coreProperties>
</file>